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615" windowWidth="17250" windowHeight="3645" tabRatio="870" firstSheet="10" activeTab="20"/>
  </bookViews>
  <sheets>
    <sheet name="No rellenar Consolidación" sheetId="1" state="hidden" r:id="rId1"/>
    <sheet name="ORGANOS DE GOBIERNO" sheetId="2" r:id="rId2"/>
    <sheet name="ACCIONISTAS" sheetId="3" r:id="rId3"/>
    <sheet name="COMPROBACION" sheetId="4" r:id="rId4"/>
    <sheet name="CPYG" sheetId="5" r:id="rId5"/>
    <sheet name="ACTIVO" sheetId="6" r:id="rId6"/>
    <sheet name="PASIVO" sheetId="7" r:id="rId7"/>
    <sheet name="Estado de Flujos" sheetId="8" r:id="rId8"/>
    <sheet name="Inversiones reales" sheetId="9" r:id="rId9"/>
    <sheet name="Inv. NO FIN" sheetId="10" r:id="rId10"/>
    <sheet name="Inv. FIN" sheetId="11" r:id="rId11"/>
    <sheet name="No rellenar EP-5 " sheetId="12" state="hidden" r:id="rId12"/>
    <sheet name="INF. ADIC. CPYG" sheetId="13" r:id="rId13"/>
    <sheet name="Transf. y subv." sheetId="14" r:id="rId14"/>
    <sheet name="Estado de situación de la deuda" sheetId="15" r:id="rId15"/>
    <sheet name="Deuda L.P." sheetId="16" r:id="rId16"/>
    <sheet name="EP7 A" sheetId="17" state="hidden" r:id="rId17"/>
    <sheet name="Deuda C.P." sheetId="18" r:id="rId18"/>
    <sheet name="Personal" sheetId="19" r:id="rId19"/>
    <sheet name="Operaciones Internas" sheetId="20" r:id="rId20"/>
    <sheet name="Encomiendas" sheetId="21" r:id="rId21"/>
    <sheet name="1" sheetId="22" r:id="rId22"/>
    <sheet name="2" sheetId="23" r:id="rId23"/>
    <sheet name="3" sheetId="24" r:id="rId24"/>
  </sheets>
  <externalReferences>
    <externalReference r:id="rId27"/>
    <externalReference r:id="rId28"/>
    <externalReference r:id="rId29"/>
  </externalReferences>
  <definedNames>
    <definedName name="_xlnm.Print_Area" localSheetId="21">'1'!$A$1:$H$30</definedName>
    <definedName name="_xlnm.Print_Area" localSheetId="22">'2'!$B$2:$D$61</definedName>
    <definedName name="_xlnm.Print_Area" localSheetId="23">'3'!$B$2:$D$93</definedName>
    <definedName name="_xlnm.Print_Area" localSheetId="2">'ACCIONISTAS'!$A$1:$E$54</definedName>
    <definedName name="_xlnm.Print_Area" localSheetId="5">'ACTIVO'!$A$1:$D$48</definedName>
    <definedName name="_xlnm.Print_Area" localSheetId="3">'COMPROBACION'!$B$1:$D$72</definedName>
    <definedName name="_xlnm.Print_Area" localSheetId="4">'CPYG'!$A$1:$D$111</definedName>
    <definedName name="_xlnm.Print_Area" localSheetId="17">'Deuda C.P.'!$A$1:$O$22</definedName>
    <definedName name="_xlnm.Print_Area" localSheetId="15">'Deuda L.P.'!$A$1:$O$29</definedName>
    <definedName name="_xlnm.Print_Area" localSheetId="20">'Encomiendas'!$B$1:$F$29</definedName>
    <definedName name="_xlnm.Print_Area" localSheetId="16">'EP7 A'!$A$1:$H$25</definedName>
    <definedName name="_xlnm.Print_Area" localSheetId="7">'Estado de Flujos'!$A$1:$D$86</definedName>
    <definedName name="_xlnm.Print_Area" localSheetId="14">'Estado de situación de la deuda'!$A$1:$J$57</definedName>
    <definedName name="_xlnm.Print_Area" localSheetId="12">'INF. ADIC. CPYG'!$A$1:$E$28</definedName>
    <definedName name="_xlnm.Print_Area" localSheetId="10">'Inv. FIN'!$A$1:$L$45</definedName>
    <definedName name="_xlnm.Print_Area" localSheetId="9">'Inv. NO FIN'!$A$1:$K$28</definedName>
    <definedName name="_xlnm.Print_Area" localSheetId="8">'Inversiones reales'!$A$1:$P$33</definedName>
    <definedName name="_xlnm.Print_Area" localSheetId="0">'No rellenar Consolidación'!$A$1:$D$99</definedName>
    <definedName name="_xlnm.Print_Area" localSheetId="11">'No rellenar EP-5 '!$A$1:$D$81</definedName>
    <definedName name="_xlnm.Print_Area" localSheetId="19">'Operaciones Internas'!$A$1:$D$51</definedName>
    <definedName name="_xlnm.Print_Area" localSheetId="1">'ORGANOS DE GOBIERNO'!$A$1:$H$20</definedName>
    <definedName name="_xlnm.Print_Area" localSheetId="6">'PASIVO'!$A$1:$D$65</definedName>
    <definedName name="_xlnm.Print_Area" localSheetId="18">'Personal'!$A$1:$H$59</definedName>
    <definedName name="_xlnm.Print_Area" localSheetId="13">'Transf. y subv.'!$A$1:$H$64</definedName>
  </definedNames>
  <calcPr fullCalcOnLoad="1"/>
</workbook>
</file>

<file path=xl/comments1.xml><?xml version="1.0" encoding="utf-8"?>
<comments xmlns="http://schemas.openxmlformats.org/spreadsheetml/2006/main">
  <authors>
    <author>Alfonso Padr?n Su?rez</author>
    <author>AlfonsoP</author>
  </authors>
  <commentList>
    <comment ref="C17" authorId="0">
      <text>
        <r>
          <rPr>
            <b/>
            <sz val="9"/>
            <rFont val="Tahoma"/>
            <family val="2"/>
          </rPr>
          <t>Alfonso Padrón Suárez:</t>
        </r>
        <r>
          <rPr>
            <sz val="9"/>
            <rFont val="Tahoma"/>
            <family val="2"/>
          </rPr>
          <t xml:space="preserve">
Ingresos Financieros + Ingresos de Arrendamientos y accesorios + Ingresos por Dividendos de otras empresas (deben ser de Mercado)</t>
        </r>
      </text>
    </comment>
    <comment ref="C69" authorId="0">
      <text>
        <r>
          <rPr>
            <b/>
            <sz val="9"/>
            <rFont val="Tahoma"/>
            <family val="2"/>
          </rPr>
          <t>Alfonso Padrón Suárez:</t>
        </r>
        <r>
          <rPr>
            <sz val="9"/>
            <rFont val="Tahoma"/>
            <family val="2"/>
          </rPr>
          <t xml:space="preserve">
Se deberá tener en cuenta las variaciones en el corto plazo tambián mirar ficha EP-7, y tener en cuenta la devolución de fianzas y depósitos</t>
        </r>
      </text>
    </comment>
    <comment ref="C80" authorId="0">
      <text>
        <r>
          <rPr>
            <b/>
            <sz val="9"/>
            <rFont val="Tahoma"/>
            <family val="2"/>
          </rPr>
          <t>Alfonso Padrón Suárez:</t>
        </r>
        <r>
          <rPr>
            <sz val="9"/>
            <rFont val="Tahoma"/>
            <family val="2"/>
          </rPr>
          <t xml:space="preserve">
Resultado del Ejercicio + Variación de Capital Corriente</t>
        </r>
      </text>
    </comment>
    <comment ref="D96" authorId="1">
      <text>
        <r>
          <rPr>
            <b/>
            <sz val="8"/>
            <rFont val="Tahoma"/>
            <family val="2"/>
          </rPr>
          <t>AlfonsoP:</t>
        </r>
        <r>
          <rPr>
            <sz val="8"/>
            <rFont val="Tahoma"/>
            <family val="2"/>
          </rPr>
          <t xml:space="preserve">
Amortización y Diferencia de Cambios, porque las Provisiones estan en Fondo de Maniobra</t>
        </r>
      </text>
    </comment>
  </commentList>
</comments>
</file>

<file path=xl/comments13.xml><?xml version="1.0" encoding="utf-8"?>
<comments xmlns="http://schemas.openxmlformats.org/spreadsheetml/2006/main">
  <authors>
    <author>Sergio</author>
  </authors>
  <commentList>
    <comment ref="C11" authorId="0">
      <text>
        <r>
          <rPr>
            <b/>
            <sz val="9"/>
            <rFont val="Tahoma"/>
            <family val="2"/>
          </rPr>
          <t>Sergio:</t>
        </r>
        <r>
          <rPr>
            <sz val="9"/>
            <rFont val="Tahoma"/>
            <family val="2"/>
          </rPr>
          <t xml:space="preserve">
en la pestaña CYPG iba todo agregado. Quitamos 278M€ aprox y 1MM € de ventas sector privado y otras AAPP
</t>
        </r>
      </text>
    </comment>
  </commentList>
</comments>
</file>

<file path=xl/comments5.xml><?xml version="1.0" encoding="utf-8"?>
<comments xmlns="http://schemas.openxmlformats.org/spreadsheetml/2006/main">
  <authors>
    <author>Sergio</author>
  </authors>
  <commentList>
    <comment ref="B40" authorId="0">
      <text>
        <r>
          <rPr>
            <b/>
            <sz val="9"/>
            <rFont val="Tahoma"/>
            <family val="2"/>
          </rPr>
          <t>Sinpromi:</t>
        </r>
        <r>
          <rPr>
            <sz val="9"/>
            <rFont val="Tahoma"/>
            <family val="2"/>
          </rPr>
          <t xml:space="preserve">
agregado</t>
        </r>
      </text>
    </comment>
  </commentList>
</comments>
</file>

<file path=xl/sharedStrings.xml><?xml version="1.0" encoding="utf-8"?>
<sst xmlns="http://schemas.openxmlformats.org/spreadsheetml/2006/main" count="1393" uniqueCount="822">
  <si>
    <t>ESTRUCTURA PRESUPUESTARIA: PRESUPUESTOS 2016</t>
  </si>
  <si>
    <t>REAL 2014</t>
  </si>
  <si>
    <t>PREVISIÓN
2016</t>
  </si>
  <si>
    <t>ESTIMACIÓN 2015</t>
  </si>
  <si>
    <t>PREVISIÓN 2016</t>
  </si>
  <si>
    <t>2016             (previsión)</t>
  </si>
  <si>
    <t>2015           (estimado)</t>
  </si>
  <si>
    <t>Ejecución prevista hasta 31/12/2015</t>
  </si>
  <si>
    <t>SALDO INICIAL 31/12/14 (1)</t>
  </si>
  <si>
    <t>Estimación 2015</t>
  </si>
  <si>
    <t>SALDO INICIAL  31/12/15 (1)</t>
  </si>
  <si>
    <t>SALDO FINAL 31/12/16 (9)</t>
  </si>
  <si>
    <t>Saldo Inicial 2016</t>
  </si>
  <si>
    <t>Saldo final 2016</t>
  </si>
  <si>
    <t>% participación 31/12/16 (2)</t>
  </si>
  <si>
    <t>Dividendo a obtener 2016</t>
  </si>
  <si>
    <t>% participación 31/12/16(7)</t>
  </si>
  <si>
    <t>Previsión 2016</t>
  </si>
  <si>
    <t>Saldo a 31-12-2015</t>
  </si>
  <si>
    <t>Previsión ejercicio 2016</t>
  </si>
  <si>
    <t>Previsión a 31-12-2016</t>
  </si>
  <si>
    <t>Estimación importe dispuesto a 31/12/15</t>
  </si>
  <si>
    <t>Previsión importes dispuesto a 31/12/16</t>
  </si>
  <si>
    <t>Concedidos antes de 2016</t>
  </si>
  <si>
    <t>Pendiente de amortizar a  31/12/2015</t>
  </si>
  <si>
    <t>Importe concedido en 2016</t>
  </si>
  <si>
    <t>Cuota Amortización 2016 (3)</t>
  </si>
  <si>
    <t>Cuota Intereses 2016</t>
  </si>
  <si>
    <t>Pendiente a  31/12/2016</t>
  </si>
  <si>
    <t xml:space="preserve">Pdte. Amortiz. (2016 y siguientes) </t>
  </si>
  <si>
    <t>Pendiente a  31/12/2015= Cuota Amortización 2016 (3)</t>
  </si>
  <si>
    <t>Importe concedido 2016</t>
  </si>
  <si>
    <t>Concedidos en 2015</t>
  </si>
  <si>
    <t>Importe de la anualidad 2016</t>
  </si>
  <si>
    <t>Gastos excepcionales</t>
  </si>
  <si>
    <t>Ingresos excepcionales</t>
  </si>
  <si>
    <t xml:space="preserve">          a ) Positiva</t>
  </si>
  <si>
    <t xml:space="preserve">           b) Negativa</t>
  </si>
  <si>
    <t xml:space="preserve">          a.1) Result. Operaciones en común</t>
  </si>
  <si>
    <t xml:space="preserve">          a.2) Ingresos de arrendamientos y de prop. Industrial cedida en explotación</t>
  </si>
  <si>
    <t xml:space="preserve">          a.3) Ingresos por comisiones, servicios al personal y por servicios diversos</t>
  </si>
  <si>
    <t>CPYG</t>
  </si>
  <si>
    <t>(-)Amortización del ejercicio (5)</t>
  </si>
  <si>
    <t>EMPRESA PÚBLICA:</t>
  </si>
  <si>
    <t>12. OTROS RESULTADOS</t>
  </si>
  <si>
    <t>A.1.) RESULTADO DE EXPLOTACIÓN (∑ (1 A 12))</t>
  </si>
  <si>
    <t>17. DETERIORO Y RESULTADO POR ENAJENACIONES DE INSTRUMENTOS FINANCIEROS</t>
  </si>
  <si>
    <t>A.2.) RESULTADO FINANCIERO (∑ (13 A 17))</t>
  </si>
  <si>
    <t>A.4.) RESULTADO DEL EJERCICIO PROCEDENTE DE OPERACIONES CONTINUADAS (A.3 +18)</t>
  </si>
  <si>
    <t>19. RESULTADO DEL EJERCICIO PROCEDENTE DE OPERACIONES INTERRUMPIDAS NETO DE IMPUESTOS</t>
  </si>
  <si>
    <t xml:space="preserve">  A.5)    RESULTADO DEL EJERCICIO  (A.4+19)</t>
  </si>
  <si>
    <t>Previsión 2011</t>
  </si>
  <si>
    <t>Estimación Cierre 2010</t>
  </si>
  <si>
    <t>C A P I T U L O S</t>
  </si>
  <si>
    <t>EMPRESA</t>
  </si>
  <si>
    <t>I.</t>
  </si>
  <si>
    <t>II.</t>
  </si>
  <si>
    <t>III.</t>
  </si>
  <si>
    <t>IV.</t>
  </si>
  <si>
    <t>V.</t>
  </si>
  <si>
    <t xml:space="preserve">  TOTAL INGRESOS CORRIENTES</t>
  </si>
  <si>
    <t>VI.</t>
  </si>
  <si>
    <t>VII.</t>
  </si>
  <si>
    <t xml:space="preserve">  TOTAL INGRESOS DE CAPITAL</t>
  </si>
  <si>
    <t>VIII.</t>
  </si>
  <si>
    <t>IX.</t>
  </si>
  <si>
    <t xml:space="preserve">  TOTAL INGRESOS FINANCIEROS</t>
  </si>
  <si>
    <t>T O T A L    I N G R E S O S</t>
  </si>
  <si>
    <t>Otros Ingresos</t>
  </si>
  <si>
    <t>Gastos de Personal</t>
  </si>
  <si>
    <t>Compra de Bienes y Servicios</t>
  </si>
  <si>
    <t>Transferencias Corrientes</t>
  </si>
  <si>
    <t xml:space="preserve">  TOTAL GASTOS CORRIENTES</t>
  </si>
  <si>
    <t xml:space="preserve">  Ingresos corrientes -gastos corrientes</t>
  </si>
  <si>
    <t>Inversiones Reales</t>
  </si>
  <si>
    <t>Transferencias de Capital</t>
  </si>
  <si>
    <t xml:space="preserve">  TOTAL GASTOS DE CAPITAL</t>
  </si>
  <si>
    <t>Ingresos de capital - gastos de capital</t>
  </si>
  <si>
    <t>Activos Financieros</t>
  </si>
  <si>
    <t>Pasivos Financieros</t>
  </si>
  <si>
    <t xml:space="preserve">  TOTAL GASTOS FINANCIEROS</t>
  </si>
  <si>
    <t>Total ingresos - gastos</t>
  </si>
  <si>
    <t>Otros Gastos</t>
  </si>
  <si>
    <t>T O T A L  G A S T O S  ( 1 )</t>
  </si>
  <si>
    <t>Ajustes por Consolidación</t>
  </si>
  <si>
    <t>T O T A L  G A S T O S  ( 2 )</t>
  </si>
  <si>
    <t>Variación Negativa</t>
  </si>
  <si>
    <t>Variación no Cap Corriente</t>
  </si>
  <si>
    <t>Recursos por operaciones</t>
  </si>
  <si>
    <t>Provisiones y Amortizaciones Altas que superan a la pérdida que está incluida en la Variación de Capital</t>
  </si>
  <si>
    <t>ENTES DEPENDIENTES PARTICIPADOS INTEGRAMENTE POR CIT</t>
  </si>
  <si>
    <t>ESTRUCTURA PRESUPUESTARIA PRESUPUESTOS 2011</t>
  </si>
  <si>
    <t>(Incremento fondo de maniobra) - Disminución FM</t>
  </si>
  <si>
    <r>
      <t>NOTAS:</t>
    </r>
    <r>
      <rPr>
        <sz val="10"/>
        <rFont val="Arial"/>
        <family val="2"/>
      </rPr>
      <t xml:space="preserve">  Pendiente imputar el epígrafe de PyG de Otros Resultados, en función de la composición de su saldo. Pendiente imputación, en su caso, de la variación de existencias en otros ingresos u otros gastos, en función de su saldo acreedor o deudor.</t>
    </r>
  </si>
  <si>
    <t>1.  IMPORTE NETO DE LA CIFRA DE NEGOCIOS</t>
  </si>
  <si>
    <t xml:space="preserve">          a.1.1.) A la Entidad Local o a sus unidades dependientes (1)</t>
  </si>
  <si>
    <t xml:space="preserve">          a.1.2.) A otras Administraciones Públicas (1)</t>
  </si>
  <si>
    <t xml:space="preserve">          a.1.3.) A empresas y Entes Públicos (1)</t>
  </si>
  <si>
    <t xml:space="preserve">          b) Prestaciones de Servicios</t>
  </si>
  <si>
    <t>ACTIVO - PASIVO</t>
  </si>
  <si>
    <t xml:space="preserve">          b.1.1.) A la Entidad Local o a sus unidades dependientes (1)</t>
  </si>
  <si>
    <t xml:space="preserve">          b.1.2.) A otras Administraciones Públicas (1)</t>
  </si>
  <si>
    <t xml:space="preserve">          b.1.3.) A empresas y Entes Públicos (1)</t>
  </si>
  <si>
    <t>3. TRABAJOS REALIZADOS POR LA EMPRESA PARA SU ACTIVO</t>
  </si>
  <si>
    <t>4. APROVISIONAMIENTOS</t>
  </si>
  <si>
    <t xml:space="preserve">         a) Consumo de mercaderías</t>
  </si>
  <si>
    <t xml:space="preserve">          b) Consumo de materias primas y otras materias consumibles</t>
  </si>
  <si>
    <t xml:space="preserve">          c) Trabajos realizados por otras empresas</t>
  </si>
  <si>
    <t xml:space="preserve">          d) Deterioro de mercaderías, materias primas y otros aprovisionamientos</t>
  </si>
  <si>
    <t>5. OTROS INGRESOS DE EXPLOTACIÓN</t>
  </si>
  <si>
    <t xml:space="preserve">      a) Ingresos accesorios y otros de gestión corriente</t>
  </si>
  <si>
    <t>FUNDACION TENERIFE RURAL</t>
  </si>
  <si>
    <t xml:space="preserve">      b) Subvenciones de explotación incorporadas al resultado del ejercicio</t>
  </si>
  <si>
    <t xml:space="preserve">          b.1.) Estado</t>
  </si>
  <si>
    <t xml:space="preserve">          b.4. ) Cabildo Insular de Tenerife</t>
  </si>
  <si>
    <t xml:space="preserve">          b.5. ) Otros Entes</t>
  </si>
  <si>
    <t xml:space="preserve">          b.6. ) Imputación de subvenciones de explotación de ejercicios anteriores</t>
  </si>
  <si>
    <t>6. GASTOS DE PERSONAL</t>
  </si>
  <si>
    <t xml:space="preserve">      a) Sueldos, Salarios y Asimilados (sin indem)</t>
  </si>
  <si>
    <t>7. OTROS GASTOS DE EXPLOTACIÓN</t>
  </si>
  <si>
    <t xml:space="preserve">      c) Pérdidas, deterioro y variación de provisiones por operac. Comerciales</t>
  </si>
  <si>
    <t xml:space="preserve">         c 1) Deterioro y variación de provisiones por operac. comerciales</t>
  </si>
  <si>
    <t xml:space="preserve">         c 2) Pérdidas por operac. Comerciales.</t>
  </si>
  <si>
    <t xml:space="preserve">      d) Otros gastos de gestión corriente</t>
  </si>
  <si>
    <t>8. AMORTIZACIÓN DEL INMOVILIZADO</t>
  </si>
  <si>
    <t>9. IMPUTACIÓN DE SUBVENCIONES DE INMOVILIZADO NO FINANCIERO Y OTRAS (2)</t>
  </si>
  <si>
    <t>10. EXCESOS DE PROVISIONES</t>
  </si>
  <si>
    <t>11. DETERIORO Y RESULTADO POR ENAJENACIONES DEL INMOVILIZADO</t>
  </si>
  <si>
    <t>13. INGRESOS FINANCIEROS</t>
  </si>
  <si>
    <t xml:space="preserve">      a) De participaciones en instrumentos de patrimonio</t>
  </si>
  <si>
    <t xml:space="preserve">          a.1.) En empresas del grupo y asociadas</t>
  </si>
  <si>
    <t xml:space="preserve">          a.2) En terceros</t>
  </si>
  <si>
    <t xml:space="preserve">          b.1.) En empresas del grupo y asociadas</t>
  </si>
  <si>
    <t xml:space="preserve">          b.2) En terceros</t>
  </si>
  <si>
    <t>14. GASTOS FINANCIEROS</t>
  </si>
  <si>
    <t xml:space="preserve">      a) Por deudas con empresas del grupo y asociadas</t>
  </si>
  <si>
    <t>15. VARIACIÓN DE VALOR RAZONABLE EN INSTRUMENTOS FINANCIEROS</t>
  </si>
  <si>
    <t xml:space="preserve">      a) Cartera de negociación y otros</t>
  </si>
  <si>
    <t>16. DIFERENCIA DE CAMBIO</t>
  </si>
  <si>
    <t xml:space="preserve">      a) Deterioros y Pérdidas</t>
  </si>
  <si>
    <t>PRESUPUESTO GENERAL - CONSOLIDACIÓN</t>
  </si>
  <si>
    <t>Impuestos directos</t>
  </si>
  <si>
    <t>Impuestos indirectos</t>
  </si>
  <si>
    <t>Tasas y otros ingresos</t>
  </si>
  <si>
    <t>Transferencias corrientes</t>
  </si>
  <si>
    <t>Ingresos patrimoniales</t>
  </si>
  <si>
    <t>Enajenación de inversiones</t>
  </si>
  <si>
    <t>Transferencias de capital</t>
  </si>
  <si>
    <t>Activos financieros</t>
  </si>
  <si>
    <t>Pasivos financieros</t>
  </si>
  <si>
    <t>CUENTA DE PERDIDAS Y GANANCIAS</t>
  </si>
  <si>
    <t>VARIACIONES DE INMOVILIZADO Y EXISTENCIAS</t>
  </si>
  <si>
    <t>VARIACIÓN DE LAS INVERSIONES FINANCIERAS E INSTRUMENTOS DE PATRIMONIO</t>
  </si>
  <si>
    <t>VENTAS Y PRESTACIONES DE SERVICIOS PREVISTAS (IGIC incluido) (en euros)</t>
  </si>
  <si>
    <t>E.P.E. TEA, TENERFE ESPACIO DE LAS ARTES</t>
  </si>
  <si>
    <t>SINPROMI.S.L.</t>
  </si>
  <si>
    <t>SINPROMI, S.L.</t>
  </si>
  <si>
    <t>GEST. INS. DEPORTE, CULT.Y OCIO, SA (IDECO)</t>
  </si>
  <si>
    <t>SPET, TURISMO DE TENERIFE, S.A.</t>
  </si>
  <si>
    <t>INSTITUTO MEDICO TINERFEÑO, S.A. (IMETISA)</t>
  </si>
  <si>
    <t>INST. TECNOL. Y DE ENERGIAS RENOVABLES, S.A. (ITER)</t>
  </si>
  <si>
    <t>CULTIVOS Y TECNOLOGÍAS AGRARIAS DE TENERIFE, S.A (CULTESA)</t>
  </si>
  <si>
    <t>BUENAVISTA GOLF, S.A.</t>
  </si>
  <si>
    <t>PARQUE CIENTÍFICO Y TECNOLÓGICO DE TENERIFE, S.A.</t>
  </si>
  <si>
    <t>RELACIÓN ENCOMIENDAS DE GESTIÓN DEL CABILDO INSULAR DE TENERIFE</t>
  </si>
  <si>
    <t>Detalle de las ventas y prestaciones de servicios (1)</t>
  </si>
  <si>
    <t>Detalle de otros ingresos:</t>
  </si>
  <si>
    <t>Detalle de otros gastos:</t>
  </si>
  <si>
    <t>Tipo de operación avalada</t>
  </si>
  <si>
    <t xml:space="preserve">Año de concesión </t>
  </si>
  <si>
    <t>Entidad financiera</t>
  </si>
  <si>
    <t>Importe concedido</t>
  </si>
  <si>
    <t>Año de concesión</t>
  </si>
  <si>
    <t>Epígrafe de balance donde figura</t>
  </si>
  <si>
    <t xml:space="preserve">Entidad financiera </t>
  </si>
  <si>
    <t>Tipo de operación (2)</t>
  </si>
  <si>
    <t>Nº años</t>
  </si>
  <si>
    <t>1.  IMPORTE NETO DE LA CIFRA DE NEGOCIOS.</t>
  </si>
  <si>
    <t xml:space="preserve">          a.1.1.) A la Entidad Local o a sus unidades dependientes.(1)</t>
  </si>
  <si>
    <t xml:space="preserve"> </t>
  </si>
  <si>
    <t xml:space="preserve">          a.1.2.) A otras Administraciones Públicas.(1)</t>
  </si>
  <si>
    <t xml:space="preserve">          a.1.3.) A empresas y Entes Públicos.(1)</t>
  </si>
  <si>
    <t xml:space="preserve">          b) Prestaciones de Servicios.</t>
  </si>
  <si>
    <t xml:space="preserve">          b.1.1.) A la Entidad Local o a sus unidades dependientes.(1)</t>
  </si>
  <si>
    <t xml:space="preserve">          b.1.2.) A otras Administraciones Públicas.(1)</t>
  </si>
  <si>
    <t xml:space="preserve">          b.1.3.) A empresas y Entes Públicos.(1)</t>
  </si>
  <si>
    <t>3. TRABAJOS REALIZADOS POR LA EMPRESA PARA SU ACTIVO.</t>
  </si>
  <si>
    <t>4. APROVISIONAMIENTOS.</t>
  </si>
  <si>
    <t xml:space="preserve">         a) Consumo de mercaderías.</t>
  </si>
  <si>
    <t xml:space="preserve">          b) Consumo de materias primas y otras materias consumibles.</t>
  </si>
  <si>
    <t xml:space="preserve">          c) Trabajos realizados por otras empresas.</t>
  </si>
  <si>
    <t xml:space="preserve">          d) Deterioro de mercaderías, materias primas y otros aprovisionamientos.</t>
  </si>
  <si>
    <t>5. OTROS INGRESOS DE EXPLOTACIÓN.</t>
  </si>
  <si>
    <t xml:space="preserve">      a) Ingresos accesorios y otros de gestión corriente.</t>
  </si>
  <si>
    <t xml:space="preserve">      b) Subvenciones de explotación incorporadas al resultado del ejercicio.</t>
  </si>
  <si>
    <t xml:space="preserve">          b.1.) Estado.</t>
  </si>
  <si>
    <t xml:space="preserve">          b.4. ) Cabildo Insular de Tenerife.</t>
  </si>
  <si>
    <t xml:space="preserve">          b.5. ) Otros Entes.</t>
  </si>
  <si>
    <t xml:space="preserve">          b.6. ) Imputación de subvenciones de explotación de ejercicios anteriores.</t>
  </si>
  <si>
    <t>6. GASTOS DE PERSONAL.</t>
  </si>
  <si>
    <t xml:space="preserve">      a) Sueldos, Salarios y Asimilados. (sin indem)</t>
  </si>
  <si>
    <t>7. OTROS GASTOS DE EXPLOTACIÓN.</t>
  </si>
  <si>
    <t xml:space="preserve">      c) Pérdidas, deterioro y variación de provisiones por operac. Comerciales.</t>
  </si>
  <si>
    <t xml:space="preserve">      d) Otros gastos de gestión corriente.</t>
  </si>
  <si>
    <t>8. AMORTIZACIÓN DEL INMOVILIZADO.</t>
  </si>
  <si>
    <t>9. IMPUTACIÓN DE SUBVENCIONES DE INMOVILIZADO NO FINANCIERO Y OTRAS. (2)</t>
  </si>
  <si>
    <t>10. EXCESOS DE PROVISIONES.</t>
  </si>
  <si>
    <t>11. DETERIORO Y RESULTADO POR ENAJENACIONES DEL INMOVILIZADO.</t>
  </si>
  <si>
    <t xml:space="preserve">      a) De participaciones en instrumentos de patrimonio.</t>
  </si>
  <si>
    <t xml:space="preserve">          a.1.) En empresas del grupo y asociadas.</t>
  </si>
  <si>
    <t xml:space="preserve">          a.2) En terceros.</t>
  </si>
  <si>
    <t xml:space="preserve">          b.1.) En empresas del grupo y asociadas.</t>
  </si>
  <si>
    <t xml:space="preserve">          b.2) En terceros.</t>
  </si>
  <si>
    <t xml:space="preserve">      a) Por deudas con empresas del grupo y asociadas.</t>
  </si>
  <si>
    <t xml:space="preserve">      a) Cartera de negociación y otros.</t>
  </si>
  <si>
    <t xml:space="preserve">      a) Deterioros y Pérdidas.</t>
  </si>
  <si>
    <t xml:space="preserve">      b) Resultados por enajenaciones y otras.</t>
  </si>
  <si>
    <t>A.4.) RESULTADO DEL EJERCICIO PROCEDENTE DE OPERACIONES CONTINUADAS (A.3 +17)</t>
  </si>
  <si>
    <t xml:space="preserve">  A.5)    RESULTADO DEL EJERCICIO  (A.4+18)</t>
  </si>
  <si>
    <t>introducir los ingresos en positivo y los gastos en negativo</t>
  </si>
  <si>
    <t xml:space="preserve">             1. Capital escriturado.</t>
  </si>
  <si>
    <t xml:space="preserve">            2. (Capital no exigido).</t>
  </si>
  <si>
    <t xml:space="preserve">            1. Legal y estatutarias.</t>
  </si>
  <si>
    <t xml:space="preserve">            2. Otras reservas.</t>
  </si>
  <si>
    <t xml:space="preserve">       IV.(Acciones y participaciones en patrimonio propias).</t>
  </si>
  <si>
    <t xml:space="preserve">             1. Remanente.</t>
  </si>
  <si>
    <t>Otro personal de Plan Empleo</t>
  </si>
  <si>
    <t>En Acción social he puesto otros gastos sociales como formación, uniformes, epis…y las indemnizaciones</t>
  </si>
  <si>
    <t xml:space="preserve">       VI.Otras aportaciones de socios.</t>
  </si>
  <si>
    <t xml:space="preserve">      VII. Resultado del Ejercicio</t>
  </si>
  <si>
    <t xml:space="preserve">       VIII.(Dividendo a cuenta).</t>
  </si>
  <si>
    <t>OK</t>
  </si>
  <si>
    <t>Subv. 50% SMI-CEE</t>
  </si>
  <si>
    <t>Proyecto INCLUYE - PCT-MAC</t>
  </si>
  <si>
    <t>Proyecto TAMAC-PCT-MAC</t>
  </si>
  <si>
    <t>Proyecto Empelo con Apoyo en el Sector Turístico - LaCaixa</t>
  </si>
  <si>
    <t>Proyecto Fundación CajaCanarias</t>
  </si>
  <si>
    <t>Sub. Unidad Apoyo CEE</t>
  </si>
  <si>
    <t>Subvencion Venta Platanos</t>
  </si>
  <si>
    <t>Subvencion Plan Accesibilidad</t>
  </si>
  <si>
    <t>Aportacion corriente - Cabildo de Tenerife</t>
  </si>
  <si>
    <t>M. AMBIENTE</t>
  </si>
  <si>
    <t>2015-2018</t>
  </si>
  <si>
    <t>PLANTA CLASIFICACION ENVASES LIGEROS</t>
  </si>
  <si>
    <t xml:space="preserve">ACCION SOCIAL </t>
  </si>
  <si>
    <t xml:space="preserve">TENERIFE SOLIDARIO </t>
  </si>
  <si>
    <t>IASS</t>
  </si>
  <si>
    <t>PLAN INSULAR REHABILITACION PSICOSOCIAL - E.A.I.E</t>
  </si>
  <si>
    <t>RRHH</t>
  </si>
  <si>
    <t>PARKING PZA DE ESPAÑA</t>
  </si>
  <si>
    <t xml:space="preserve"> PUNTOS LIMPIOS</t>
  </si>
  <si>
    <t>Por nombrar a final de año</t>
  </si>
  <si>
    <t>Doña Milagros de Rosa Hormiga</t>
  </si>
  <si>
    <t>Doña Yolanda Baumgartner Hernández</t>
  </si>
  <si>
    <t>Doña Estefania Castro Chávez</t>
  </si>
  <si>
    <t>Doña Maria Dolores Alonso Álamo</t>
  </si>
  <si>
    <t>Doña Juana María Reyes Melián</t>
  </si>
  <si>
    <t>D. Carlos Alonso Enrique Alonso Rodríguez</t>
  </si>
  <si>
    <t>D. Manue-Víctor  Ortega Santaella</t>
  </si>
  <si>
    <t>D. Aurelio Abreu Expósito</t>
  </si>
  <si>
    <t>Doña Coromoto Yanes González</t>
  </si>
  <si>
    <t>Vicepresidenta</t>
  </si>
  <si>
    <t>Doña Maria Ledesma</t>
  </si>
  <si>
    <t>Consejera Delegada</t>
  </si>
  <si>
    <t>Doña Carmen Rosa García Montenegro</t>
  </si>
  <si>
    <t>III</t>
  </si>
  <si>
    <t>IV</t>
  </si>
  <si>
    <t>Variación 2016/2015</t>
  </si>
  <si>
    <t>2016</t>
  </si>
  <si>
    <t>0301</t>
  </si>
  <si>
    <t>2311</t>
  </si>
  <si>
    <t>44905</t>
  </si>
  <si>
    <t>A4- SINPROMI COMPETICIÓN DISCAPACIDAD</t>
  </si>
  <si>
    <t>A4- SIMPROMI MEJORA ACCESIBILIDAD INMUEB</t>
  </si>
  <si>
    <t>A4- SIMPROMI VEHICULOS ADAPTADOS</t>
  </si>
  <si>
    <t>Ayuda Vehículos adaptados</t>
  </si>
  <si>
    <t>Ayuda competición discapacidad</t>
  </si>
  <si>
    <t>Ayuda Sinpromi mejora accesibilidad inmuebles</t>
  </si>
  <si>
    <t>74046</t>
  </si>
  <si>
    <t>2316</t>
  </si>
  <si>
    <t>22710</t>
  </si>
  <si>
    <t>ENCOMIENDA SINPROMI TFE SOLIDARIO</t>
  </si>
  <si>
    <t>0411</t>
  </si>
  <si>
    <t>1623</t>
  </si>
  <si>
    <t>GESTIÓN PLANTA SELEC.-CLASIF.ENVASES LIG</t>
  </si>
  <si>
    <t>1624</t>
  </si>
  <si>
    <t>GESTIÓN SERV PTS LIMPIOS Y PERSONAS+SOST</t>
  </si>
  <si>
    <t>SINPROMI</t>
  </si>
  <si>
    <t>0133</t>
  </si>
  <si>
    <t>9201</t>
  </si>
  <si>
    <t>GESTIÓN PARKING PLAZA ESPAÑA</t>
  </si>
  <si>
    <t>GESTIÓN PLANTAS</t>
  </si>
  <si>
    <t>RR HH</t>
  </si>
  <si>
    <t xml:space="preserve">       IX.Otros instrumentos de patrimonio neto.</t>
  </si>
  <si>
    <t xml:space="preserve">   A-2) Ajustes por Cambios de Valor.</t>
  </si>
  <si>
    <t xml:space="preserve">       I.Activos Financieros Disponibles para la Venta.</t>
  </si>
  <si>
    <t xml:space="preserve">       II.Operaciones de Cobertura.</t>
  </si>
  <si>
    <t xml:space="preserve">       III.Otros.</t>
  </si>
  <si>
    <t xml:space="preserve">   A-3) Subvenciones, Donaciones y Legados Recibidos.</t>
  </si>
  <si>
    <t xml:space="preserve">       I.Provisiones a Largo Plazo.</t>
  </si>
  <si>
    <t xml:space="preserve">       II.Deudas a Largo Plazo.</t>
  </si>
  <si>
    <t>INMOVILIZADO MATERIAL (excepto terrenos)</t>
  </si>
  <si>
    <t xml:space="preserve">              1. Obligaciones y otros valores negociables.</t>
  </si>
  <si>
    <t xml:space="preserve">              3. Acreedores por arrendamiento financiero.</t>
  </si>
  <si>
    <t xml:space="preserve">      III. Deudas con empresas del grupo y asociadas a L/P.</t>
  </si>
  <si>
    <t xml:space="preserve">      IV. Pasivos por impuesto diferido.</t>
  </si>
  <si>
    <t xml:space="preserve">    V. Periodificación a L/P.(1)</t>
  </si>
  <si>
    <t>Aportación</t>
  </si>
  <si>
    <t>Resultado</t>
  </si>
  <si>
    <t>Bcio/Pérdida (+ bcio - pérdida)</t>
  </si>
  <si>
    <t xml:space="preserve">       I.Pasivos vinculados con activos no corrientes mantenidos para la venta.</t>
  </si>
  <si>
    <t xml:space="preserve">       II. Provisiones a Corto Plazo.</t>
  </si>
  <si>
    <t xml:space="preserve">       III. Deudas a Corto Plazo.</t>
  </si>
  <si>
    <t xml:space="preserve">              2. Deudas con Entidades de Crédito.</t>
  </si>
  <si>
    <t xml:space="preserve">      IV. Deudas con empresas del grupo y asociadas a C/P.</t>
  </si>
  <si>
    <t xml:space="preserve">      V. Acreedores comerciales y otras cuentas a pagar.</t>
  </si>
  <si>
    <t xml:space="preserve">              1. Proveedores.</t>
  </si>
  <si>
    <t>(1) Especificar el Importe para su consolidación</t>
  </si>
  <si>
    <t xml:space="preserve">       2. Construcciones.   </t>
  </si>
  <si>
    <t xml:space="preserve">    VI.Activos por Impuesto Diferido.</t>
  </si>
  <si>
    <t xml:space="preserve">       1. Clientes por ventas y prestaciones de servicios.</t>
  </si>
  <si>
    <t xml:space="preserve">    VI.Periodificaciones a Corto Plazo (1)</t>
  </si>
  <si>
    <t xml:space="preserve">    VII.Efectivo y otros Activos Líquidos Equivalentes.</t>
  </si>
  <si>
    <t xml:space="preserve">       1. Tesorería.</t>
  </si>
  <si>
    <t>Ajuste del Pasivo ( Imptos Diferidos)</t>
  </si>
  <si>
    <t>Ajuste del Pasivo (Por cambio de valor)</t>
  </si>
  <si>
    <t>Ajuste del Pasivo (Subv., Donac. Y Legados)</t>
  </si>
  <si>
    <t>Variación 2011/2010</t>
  </si>
  <si>
    <t>Variación 2012/2011</t>
  </si>
  <si>
    <t>DIFERENCIA INGRESOS / GASTOS:</t>
  </si>
  <si>
    <t>Ajuste del Activo (Amortizaciones)</t>
  </si>
  <si>
    <t>Ajuste del Activo (Impuestos Diferidos)</t>
  </si>
  <si>
    <t>Ajuste del Pasivo (Provisiones)</t>
  </si>
  <si>
    <t>Cuadre</t>
  </si>
  <si>
    <t>Fondo de maniobra</t>
  </si>
  <si>
    <t>Cuadre con pasivo</t>
  </si>
  <si>
    <t xml:space="preserve">    VI. Periodificación a C/P.(1)</t>
  </si>
  <si>
    <t>Activo</t>
  </si>
  <si>
    <t>Beneficio/pérdida con aportación Cabildo  en grupo 74</t>
  </si>
  <si>
    <t>Tiene que dar</t>
  </si>
  <si>
    <t xml:space="preserve">       2. Otros activos líquidos equivalentes.</t>
  </si>
  <si>
    <t>(1) Especificar o explicitar su importe para su consolidación</t>
  </si>
  <si>
    <t>PRESUPUESTO GENERAL DEL CABILDO INSULAR DE TENERIFE PROGRAMA DE ACTUACIÓN, INVERSIONES Y FINANCIACIÓN</t>
  </si>
  <si>
    <t>EMPRESA PÚBLICA: CASINO PLAYA AMERICAS</t>
  </si>
  <si>
    <t>INTERESES PAGADOS Y COBRADOS</t>
  </si>
  <si>
    <t>ENTIDAD BENEFICIARIA</t>
  </si>
  <si>
    <t>INTERESES PAGADOS</t>
  </si>
  <si>
    <t>INTERESES DEVENGADOS AL VENCIMIENTO</t>
  </si>
  <si>
    <t>CajaCanarias/BS/BBVA</t>
  </si>
  <si>
    <t>Comisión Tarj. Cdto.</t>
  </si>
  <si>
    <t>Otras comisiones</t>
  </si>
  <si>
    <t>ENTIDAD PAGADORA</t>
  </si>
  <si>
    <t>INTERESES COBRADOS</t>
  </si>
  <si>
    <t>Cabildo de Tenerife</t>
  </si>
  <si>
    <t>Deuda Pública</t>
  </si>
  <si>
    <t>Cmdad. Autónoma</t>
  </si>
  <si>
    <t>Cajacanarias</t>
  </si>
  <si>
    <t>Plazo Fijo</t>
  </si>
  <si>
    <t>B.S.C.H.</t>
  </si>
  <si>
    <t>Fondos Fim</t>
  </si>
  <si>
    <t>CajaCanarias</t>
  </si>
  <si>
    <t>Intereses C/C</t>
  </si>
  <si>
    <t>Otras Comisiones</t>
  </si>
  <si>
    <t>Área</t>
  </si>
  <si>
    <t xml:space="preserve">Concepto </t>
  </si>
  <si>
    <t>Importe</t>
  </si>
  <si>
    <t>Duración</t>
  </si>
  <si>
    <t>Ingresos</t>
  </si>
  <si>
    <t>Ente</t>
  </si>
  <si>
    <t>Gastos</t>
  </si>
  <si>
    <t>18. IMPUESTOS SOBRE BENEFICIOS</t>
  </si>
  <si>
    <t>(2) Esta cuenta tiene que ver con la imputación de subvenciones de capital a resultados.</t>
  </si>
  <si>
    <t xml:space="preserve">      a) Deterioros y pérdidas</t>
  </si>
  <si>
    <t xml:space="preserve">        TOTAL ACTIVO (A+B)</t>
  </si>
  <si>
    <t>C) PASIVO CORRIENTE</t>
  </si>
  <si>
    <t xml:space="preserve">        TOTAL PASIVO (A+B+C)</t>
  </si>
  <si>
    <t>PRESUPUESTO GENERAL DEL CABILDO INSULAR DE TENERIFE
PROGRAMA DE ACTUACIÓN, INVERSIONES Y FINANCIACIÓN</t>
  </si>
  <si>
    <t>ACTIVO</t>
  </si>
  <si>
    <t>PASIVO</t>
  </si>
  <si>
    <t xml:space="preserve">       II.Prima de Emisión </t>
  </si>
  <si>
    <t xml:space="preserve">       V.Resultados de ejercicios anteriores</t>
  </si>
  <si>
    <t xml:space="preserve">    II.Existencias</t>
  </si>
  <si>
    <t>Intereses</t>
  </si>
  <si>
    <t>Amortizaciones</t>
  </si>
  <si>
    <t>IMPORTE</t>
  </si>
  <si>
    <t>DE EXPLOTACIÓN:</t>
  </si>
  <si>
    <t xml:space="preserve">   </t>
  </si>
  <si>
    <t xml:space="preserve">          a) Ventas</t>
  </si>
  <si>
    <t>AVALES PRESTADOS POR EL CABILDO INSULAR DE TENERIFE (en euros)</t>
  </si>
  <si>
    <t>TOTAL</t>
  </si>
  <si>
    <t>ÁREA</t>
  </si>
  <si>
    <t>CABILDO INSULAR DE TENERIFE</t>
  </si>
  <si>
    <t>O.A. DE MUSEOS Y CENTROS</t>
  </si>
  <si>
    <t>O.A. INST. INS. ATENCIÓN SOC. Y SOCIOSAN.</t>
  </si>
  <si>
    <t>O.A. PATRONATO INSULAR DE MUSICA</t>
  </si>
  <si>
    <t>O.A. CONSEJO INSULAR DE AGUAS</t>
  </si>
  <si>
    <t>CASINO DE TAORO, SA</t>
  </si>
  <si>
    <t>CASINO DE PLAYA DE LAS AMÉRICAS, SA</t>
  </si>
  <si>
    <t>CASINO DE SANTA CRUZ, SA</t>
  </si>
  <si>
    <t>EMPRESA INSULAR DE ARTESANÍA, SA</t>
  </si>
  <si>
    <t>INSTIT.FERIAL DE TENERIFE, SA</t>
  </si>
  <si>
    <t>AUDITORIO DE TENERIFE, SA</t>
  </si>
  <si>
    <t>METROPOLITANO DE TENERIFE, S.A.</t>
  </si>
  <si>
    <t>TITSA</t>
  </si>
  <si>
    <t xml:space="preserve">    I. Inmovilizado Intangible</t>
  </si>
  <si>
    <t xml:space="preserve">    II.Inmovilizado material</t>
  </si>
  <si>
    <t xml:space="preserve">    III.Inversiones Inmobiliarias.</t>
  </si>
  <si>
    <t xml:space="preserve">      1.Terrenos</t>
  </si>
  <si>
    <t xml:space="preserve">    IV.Inversiones Empresas del Grupo y Asoc. a L/P</t>
  </si>
  <si>
    <t xml:space="preserve">    V.Inversiones Financieras a L/P</t>
  </si>
  <si>
    <t xml:space="preserve">    I.Activos no corrientes mantenidos para la venta</t>
  </si>
  <si>
    <t xml:space="preserve">    III.Deudores Comerciales y otras cuentas a cobrar.</t>
  </si>
  <si>
    <t xml:space="preserve">    IV.Inversiones Empresas del Grupo y Asoc. a C/P</t>
  </si>
  <si>
    <t xml:space="preserve">    V.Inversiones Financieras a C/P</t>
  </si>
  <si>
    <t>A) PATRIMONIO NETO</t>
  </si>
  <si>
    <t xml:space="preserve">   A-1)Fondos Propios</t>
  </si>
  <si>
    <t xml:space="preserve">       I.Capital</t>
  </si>
  <si>
    <t xml:space="preserve">       III.Reservas</t>
  </si>
  <si>
    <t xml:space="preserve">             2. (Resultados negativos ejercicios anteriores)</t>
  </si>
  <si>
    <t>B) PASIVO NO CORRIENTE</t>
  </si>
  <si>
    <t>A) OPERACIONES CONTINUADAS</t>
  </si>
  <si>
    <t xml:space="preserve">          a.1) Al sector público</t>
  </si>
  <si>
    <t>(1) Relacionar los importes y el concepto y entidad en hoja aparte (influye en la EP-10)</t>
  </si>
  <si>
    <t xml:space="preserve">          a.2) Al sector privado</t>
  </si>
  <si>
    <t xml:space="preserve">          b.1) Al sector público</t>
  </si>
  <si>
    <t xml:space="preserve">          b.2.) Al sector privado</t>
  </si>
  <si>
    <t>EPEL AGROTEIDE ENTIDAD INSULAR DESARROLLO AGRICOLA Y GANADERO</t>
  </si>
  <si>
    <t>INSTITUTO VULCANOLÓGICO DE CANARIAS S.A.</t>
  </si>
  <si>
    <t>FIFEDE</t>
  </si>
  <si>
    <t>FUNDACIÓN  ITB</t>
  </si>
  <si>
    <t>AGENCIA INSULAR DE LA ENERGIA</t>
  </si>
  <si>
    <t>EMPRESAS CON PARTICIPACION MINORITARIA EN EL CAPITAL SOCIAL PERO DEPENDIENTES DEL ECIT</t>
  </si>
  <si>
    <t>MERCATENERIFE, S.A.</t>
  </si>
  <si>
    <t>CANARIAS SUBMARINE LINK, S.L. (Canalink)</t>
  </si>
  <si>
    <t xml:space="preserve">T O T A L  G A S T O S  </t>
  </si>
  <si>
    <t>OPERACIONES DE CRÉDITO A L/P (2) (en euros)</t>
  </si>
  <si>
    <t>OPERACIONES DE CRÉDITO A C/P(2) (en euros)</t>
  </si>
  <si>
    <t>Fecha Vencimiento</t>
  </si>
  <si>
    <t>TRANSFERENCIAS Y SUBVENCIONES</t>
  </si>
  <si>
    <t>ANEXO PERSONAL</t>
  </si>
  <si>
    <t>ANEXO DEUDA C/P</t>
  </si>
  <si>
    <t>ANEXO DEUDA L/P</t>
  </si>
  <si>
    <t>ANEXO INVERSIONES NO FINANCIERAS</t>
  </si>
  <si>
    <t>ANEXO INVERSIONES  FINANCIERAS</t>
  </si>
  <si>
    <t>ANEXO CPYG</t>
  </si>
  <si>
    <t>ANEXO ENCOMIENDAS DE GESTIÓN</t>
  </si>
  <si>
    <t>ANEXO OPERACIONES INTERNAS</t>
  </si>
  <si>
    <t xml:space="preserve">VARIACIÓN DE LAS INVERSIONES FINANCIERAS E INSTRUMENTOS DE PATRIMONIO </t>
  </si>
  <si>
    <t>INVERSIONES EN OTRAS EMPRESAS (6)</t>
  </si>
  <si>
    <t>INVERSIONES EN INSTRUMENTOS DE PATRIMONIO (9)</t>
  </si>
  <si>
    <t>RESTO DE INVERSIONES (10)</t>
  </si>
  <si>
    <t>Observaciones (8)</t>
  </si>
  <si>
    <t>PRESUPUESTO GENERAL DEL CABILDO INSULAR DE TENERIFE                                                                                                                                                                                                                                                                                                                            PROGRAMA ANUAL DE ACTUACIÓN, INVERSIONES Y FINANCIACIÓN</t>
  </si>
  <si>
    <t>PRESUPUESTO GENERAL DEL CABILDO INSULAR DE TENERIFE
PROGRAMA ANUAL DE ACTUACIÓN, INVERSIONES Y FINANCIACIÓN</t>
  </si>
  <si>
    <t>Otros Ingresos cuenta perdidas y ganancias</t>
  </si>
  <si>
    <t>Otros Gastos cuenta perdidas y ganancias</t>
  </si>
  <si>
    <t>ACTIVO FIJO NO FINANICERO</t>
  </si>
  <si>
    <t>Ajuste VARIACIONES DE BALANCE</t>
  </si>
  <si>
    <t>I</t>
  </si>
  <si>
    <t>II</t>
  </si>
  <si>
    <t>ACTIVO FIJO  FINANICERO</t>
  </si>
  <si>
    <t>VARIACIÓN ACTIVO CORRIENTE SIN INVERSIONES FINANCIERAS A CORTO PLAZO</t>
  </si>
  <si>
    <t>DEBE SER IGUAL CON SIGNO CONTRARIO A LOS AJUSTES DEL BALANCE</t>
  </si>
  <si>
    <t>RESULTADO DE LA COMPROBACIÓN</t>
  </si>
  <si>
    <t>A mano</t>
  </si>
  <si>
    <t>13. OTROS RESULTADOS</t>
  </si>
  <si>
    <t>12.a. Subvenciones concedidas y transferencias realizadas por la entidad.</t>
  </si>
  <si>
    <t>Al sector público local de carácter administrativo</t>
  </si>
  <si>
    <t>Al sector público local de carácter empresarial o fundacional</t>
  </si>
  <si>
    <t>A otros</t>
  </si>
  <si>
    <t>A.1.)  RESULTADO DE EXPLOTACIÓN (∑(1+2+3+4+5+6+7+8+9+10+11+12+12a+13))</t>
  </si>
  <si>
    <t>14. INGRESOS FINANCIEROS.</t>
  </si>
  <si>
    <t>15. GASTOS FINANCIEROS.</t>
  </si>
  <si>
    <t>16. VARIACIÓN DE VALOR RAZONABLE EN INSTRUMENTOS FINANCIEROS.</t>
  </si>
  <si>
    <t>17. DIFERENCIA DE CAMBIO.</t>
  </si>
  <si>
    <t>18. DETERIORO Y RESULTADO POR ENAJENACIONES DE INSTRUMENTOS FINANCIEROS</t>
  </si>
  <si>
    <t>20. IMPUESTOS SOBRE BENEFICIOS.</t>
  </si>
  <si>
    <t>21. RESULTADO DEL EJERCICIO PROCEDENTE DE OPERACIONES INTERRUMPIDAS NETO DE IMPUESTOS.</t>
  </si>
  <si>
    <t>19. OTROS INGRESOS Y GASTOS DE CARÁCTER FINANCIERO</t>
  </si>
  <si>
    <t xml:space="preserve">Estado de flujo de efectivo </t>
  </si>
  <si>
    <t xml:space="preserve">   1. Resultado del ejercicio antes de impuestos</t>
  </si>
  <si>
    <t xml:space="preserve">   2. Ajustes del resultado</t>
  </si>
  <si>
    <t xml:space="preserve">      a) Amortización del inmovilizado (+)</t>
  </si>
  <si>
    <t xml:space="preserve">      b) Correcciones valorativas por deterioro(+/-)</t>
  </si>
  <si>
    <t xml:space="preserve">      c) Variación de provisiones (+/-)</t>
  </si>
  <si>
    <t xml:space="preserve">      d) Imputación de subvenciones (-)</t>
  </si>
  <si>
    <t xml:space="preserve">      e) Resultados por bajas y enajenaciones del inmovilizado (+/-)</t>
  </si>
  <si>
    <t xml:space="preserve">      f) Resultados por bajas y enajenaciones del instrumentos finanieros (+/-)</t>
  </si>
  <si>
    <t xml:space="preserve">      g) Ingresos Financieros (-)</t>
  </si>
  <si>
    <t xml:space="preserve">      h) Gastos Financieros (+)</t>
  </si>
  <si>
    <t xml:space="preserve">      i) Diferencias de cambio (+/-)</t>
  </si>
  <si>
    <t xml:space="preserve">      j) Valoración del valor razonable en instrumentos financieros</t>
  </si>
  <si>
    <t xml:space="preserve">      k) Otros ingresos y gastos (-/+)</t>
  </si>
  <si>
    <t xml:space="preserve">   3. Cambios de Capital Corriente</t>
  </si>
  <si>
    <t xml:space="preserve">      a) Existencias (+/-)</t>
  </si>
  <si>
    <t xml:space="preserve">      b) Deudores y otras cuentas a cobrar (+/-)</t>
  </si>
  <si>
    <t xml:space="preserve">      c) Otros activos corrientes (+/-)</t>
  </si>
  <si>
    <t xml:space="preserve">      d) Acreedores y otras cuentas a pagar(+/-)</t>
  </si>
  <si>
    <t xml:space="preserve">      e) Otros pasivos corrientes (+/-)</t>
  </si>
  <si>
    <t xml:space="preserve">      f) Otros activos y pasivos no corrientes (+/-)</t>
  </si>
  <si>
    <t>Ojo. Apto VI NO está considerado en los Ajustes de Variaciones de Balance</t>
  </si>
  <si>
    <t>Ojo. Apto VII NO está considerado en los Ajustes de Variaciones de Balance</t>
  </si>
  <si>
    <t xml:space="preserve">   4. Otros flujos de efectivo de las actividades de explotación</t>
  </si>
  <si>
    <t xml:space="preserve">      a) Pagos de intereses (-)</t>
  </si>
  <si>
    <t xml:space="preserve">      b) Cobros de dividendos (+)</t>
  </si>
  <si>
    <t xml:space="preserve">      c) Cobros de Intereses (+)</t>
  </si>
  <si>
    <t xml:space="preserve">      d) Cobros (pagos) por impuesto sobre beneficios(+/-)</t>
  </si>
  <si>
    <t xml:space="preserve">      e) Otros pagos (cobros) (-/+)</t>
  </si>
  <si>
    <t xml:space="preserve">   5. Flujos de efectivo de las actividades de explotación (1+2+3+4)</t>
  </si>
  <si>
    <t xml:space="preserve">  A) ACTIVO NO CORRIENTE</t>
  </si>
  <si>
    <t xml:space="preserve">     3. Anticipos</t>
  </si>
  <si>
    <t xml:space="preserve">     2. Aplicaciones Informáticas</t>
  </si>
  <si>
    <t xml:space="preserve">      1.  Desarrollo </t>
  </si>
  <si>
    <t xml:space="preserve">  B) ACTIVO CORRIENTE</t>
  </si>
  <si>
    <t xml:space="preserve">       2. Accionistas(socios) por desembolsos exigidos</t>
  </si>
  <si>
    <t xml:space="preserve">       3. Otros deudores</t>
  </si>
  <si>
    <t>B) FLUJOS DE EFECTIVO DE LAS ACTIVIDADES DE INVERSIÓN</t>
  </si>
  <si>
    <t xml:space="preserve">   6. Pagos por inversiones (-)</t>
  </si>
  <si>
    <t xml:space="preserve">      a) Empresas del grupo y asociadas</t>
  </si>
  <si>
    <t xml:space="preserve">      b) Inmovilizado intangible</t>
  </si>
  <si>
    <t xml:space="preserve">      c) Inmovilizado material</t>
  </si>
  <si>
    <t xml:space="preserve">      d) Inversiones inmobiliarias</t>
  </si>
  <si>
    <t xml:space="preserve">      e) Otros activos financieros</t>
  </si>
  <si>
    <t xml:space="preserve">      f) Activos no corrientes mantenidos para venta</t>
  </si>
  <si>
    <t xml:space="preserve">      g) Unidad de negocio</t>
  </si>
  <si>
    <t xml:space="preserve">      h) Otros activos</t>
  </si>
  <si>
    <t xml:space="preserve">   7. Cobros por desinversiones (+)</t>
  </si>
  <si>
    <t xml:space="preserve">      a) Empresas del Grupo y Asociadas</t>
  </si>
  <si>
    <t xml:space="preserve">   8. Flujos de efectivo de las actividades de Inversión (6+7)</t>
  </si>
  <si>
    <t>C) FLUJOS DE EFECTIVO DE LAS ACTIVIDADES DE FINANCIACIÓN</t>
  </si>
  <si>
    <t xml:space="preserve">   9. Cobros y Pagos por instrumentos de patrimonio</t>
  </si>
  <si>
    <t xml:space="preserve">      a) Emisión de instrumentos de patrimonio (+)</t>
  </si>
  <si>
    <t xml:space="preserve">      b) Amortización de instrumentos de patrimonio (-)</t>
  </si>
  <si>
    <t xml:space="preserve">      c) Adquisición de instrumentos de patrimonio propio (-)</t>
  </si>
  <si>
    <t xml:space="preserve">      d) Enajenación de instrumentos de patrimonio propio (+)</t>
  </si>
  <si>
    <t xml:space="preserve">      e) Subvenciones, donaciones y legados recibidos (+)</t>
  </si>
  <si>
    <t xml:space="preserve">   10. Cobros y Pagos por instrumentos de pasivo financiero</t>
  </si>
  <si>
    <t xml:space="preserve">      a) Emisión </t>
  </si>
  <si>
    <t xml:space="preserve">          1. Obligaciones y otros valores negociables (+) </t>
  </si>
  <si>
    <t xml:space="preserve">          2. Deudas con entidades de crédito (+)</t>
  </si>
  <si>
    <t xml:space="preserve">          3. Deudas con empresas del grupo y asociadas (+)</t>
  </si>
  <si>
    <t xml:space="preserve">          4. Deudas con características especiales (+)</t>
  </si>
  <si>
    <t xml:space="preserve">          5. Otras deudas (+)</t>
  </si>
  <si>
    <t xml:space="preserve">      b) Devolución y amortización de </t>
  </si>
  <si>
    <t xml:space="preserve">          1. Obligaciones y otros valores negociables (-) </t>
  </si>
  <si>
    <t xml:space="preserve">          2. Deudas con entidades de crédito (-)</t>
  </si>
  <si>
    <t xml:space="preserve">          3. Deudas con empresas del grupo y asociadas (-)</t>
  </si>
  <si>
    <t xml:space="preserve">          4. Deudas con características especiales (-)</t>
  </si>
  <si>
    <t xml:space="preserve">          5. Otras deudas (-)</t>
  </si>
  <si>
    <t xml:space="preserve">   11. Pagos por dividendos y remuneraciones de otros instrumentos de patrimonio</t>
  </si>
  <si>
    <t xml:space="preserve">      a) Dividendos (-)</t>
  </si>
  <si>
    <t xml:space="preserve">      b) Remuneración de otros instrumentos de patrimonio (-)</t>
  </si>
  <si>
    <t xml:space="preserve">   12. Flujos de efectivo de las actividades de financiación (9+10+11)</t>
  </si>
  <si>
    <t>D) Efecto de las variaciones de los tipos de cambio (+/-)</t>
  </si>
  <si>
    <t>E) AUMENTO/DISMINUCIÓN NETA DEL EFECTIVO O EQUIVALENTES (5+8+12+D)</t>
  </si>
  <si>
    <t xml:space="preserve">    Efectivo o equivalentes al comienzo del ejercicio</t>
  </si>
  <si>
    <t xml:space="preserve">    Efectivo o equivalentes al final del ejercicio</t>
  </si>
  <si>
    <t>PRESUPUESTO GENERAL DEL CABILDO INSULAR DE TENERIFE</t>
  </si>
  <si>
    <t>PROGRAMA DE ACTUACIÓN, INVERSIONES Y FINANCIACIÓN</t>
  </si>
  <si>
    <t>Anexo Inversiones reales</t>
  </si>
  <si>
    <t>Proyecto de Inversión</t>
  </si>
  <si>
    <t>Programación plurianual</t>
  </si>
  <si>
    <t>Previsión de importes comprometidos a 31/12/2013</t>
  </si>
  <si>
    <t>Código</t>
  </si>
  <si>
    <t>Denominación</t>
  </si>
  <si>
    <t>Año inicial</t>
  </si>
  <si>
    <t>Año Fin</t>
  </si>
  <si>
    <t>Coste Total</t>
  </si>
  <si>
    <t>Resto</t>
  </si>
  <si>
    <t>Estado de movimientos y situación de la deuda</t>
  </si>
  <si>
    <t>Dispuesto en el ejercicio (2)</t>
  </si>
  <si>
    <t>Intereses y gastos financieros</t>
  </si>
  <si>
    <t>Deuda viva (1)</t>
  </si>
  <si>
    <t>Crédito disponible</t>
  </si>
  <si>
    <t>Ordinaria s/contrato (3)</t>
  </si>
  <si>
    <t>Extraordinaria (4)</t>
  </si>
  <si>
    <t>Deuda viva (5)=(1)+(2)-(3)-(4)</t>
  </si>
  <si>
    <t>Emisiones</t>
  </si>
  <si>
    <t>Emisiones a c/p (en euros)</t>
  </si>
  <si>
    <t>Emisiones a c/p (en moneda distinta de euros)</t>
  </si>
  <si>
    <t>Emisiones a l/p (en euros)</t>
  </si>
  <si>
    <t>Emisiones a l/p (en moneda distinta de euros)</t>
  </si>
  <si>
    <t>Operaciones con Entidades de crédito</t>
  </si>
  <si>
    <t>Con Entidades de Crédito Residentes</t>
  </si>
  <si>
    <t>Créditos a c/p (en euros)</t>
  </si>
  <si>
    <t>Créditos a c/p (en moneda distinta de euros)</t>
  </si>
  <si>
    <t>Fecha de la última actualización de la información del indicador</t>
  </si>
  <si>
    <t>Órganos de Gobierno</t>
  </si>
  <si>
    <t>Composición del saldo de Otros Resultados                  (Epígrafe 13 Pérdidas y Ganancias) (2)</t>
  </si>
  <si>
    <t>MÁS EFECTO IMPOSITIVO TRANSFERENCIAS A LA CUENTA DE RESULTADOS</t>
  </si>
  <si>
    <t>Créditos a l/p (en euros) sin operaciones de derivados asociados</t>
  </si>
  <si>
    <t xml:space="preserve">SUBVENCIONES PARA FINANCIAR ACTIVIDADES ESPECÍFICAS </t>
  </si>
  <si>
    <t>Créditos a l/p (en euros) con operaciones de derivados asociados</t>
  </si>
  <si>
    <t>Créditos a l/p (en moneda distinta de euros) sin operaciones de derivados asociados</t>
  </si>
  <si>
    <t>Créditos a l/p (en moneda distinta de euros) con operaciones de derivados asociados</t>
  </si>
  <si>
    <t>Créditos con E.C. residentes en paises Unión Europea.</t>
  </si>
  <si>
    <t>Créditos con E.C. residentes en paises fuera Unión Europea.</t>
  </si>
  <si>
    <t>Factoring sin recurso</t>
  </si>
  <si>
    <t>Avales concedidos</t>
  </si>
  <si>
    <t>a Entidades dependientes (Administraciones Públicas)</t>
  </si>
  <si>
    <t>Resto de entidades dependientes</t>
  </si>
  <si>
    <t>Entidades no dependientes</t>
  </si>
  <si>
    <t>Endeudamiento con otras Entidades</t>
  </si>
  <si>
    <t>Con la Administración General del Estado</t>
  </si>
  <si>
    <t>Con la Comunidad Autónoma</t>
  </si>
  <si>
    <t>Con la Diputación</t>
  </si>
  <si>
    <t>Con la Seguridad Social</t>
  </si>
  <si>
    <t>Con la AEAT</t>
  </si>
  <si>
    <t>Con otras Administraciones Públicas</t>
  </si>
  <si>
    <t>Otras operaciones de crédito</t>
  </si>
  <si>
    <t>Arrendamientos financieros</t>
  </si>
  <si>
    <t>Pagos aplazados</t>
  </si>
  <si>
    <t>Inversiones con abono total de precio</t>
  </si>
  <si>
    <t>Asociaciones Público privadas (APP`s)</t>
  </si>
  <si>
    <t>Otras</t>
  </si>
  <si>
    <t>Carga Sociales</t>
  </si>
  <si>
    <t>12. DIFERENCIAS NEGATIVAS EN COMBINACIONES DE NEGOCIOS (Cuenta 774)</t>
  </si>
  <si>
    <t xml:space="preserve">       c) Imputación de subvenciones, donaciones y legados de carácter financiero</t>
  </si>
  <si>
    <t>a) Otros ingresos de carácter financiero</t>
  </si>
  <si>
    <t>b) Otros gastos de carácter financiero</t>
  </si>
  <si>
    <t>PROGRAMA ANUAL DE ACTUACIÓN, INVERSIONES Y FINANCIACIÓN</t>
  </si>
  <si>
    <t>(Se cumplimentará un cuadro para cada uno de los sectores de actividad de la Entidad)</t>
  </si>
  <si>
    <t>Sectores a considerar</t>
  </si>
  <si>
    <t>- Administracion General y Resto de sectores</t>
  </si>
  <si>
    <t>- Sector Asistencia social y dependencia</t>
  </si>
  <si>
    <t>SALDO FINAL 31/12/15 (9)</t>
  </si>
  <si>
    <t>Importe de la encomienda</t>
  </si>
  <si>
    <t>- Sector Sanitario (personal que presta servicio en las Instituciones del Servicio Nacional de Salud</t>
  </si>
  <si>
    <t>- Educativo Universitario (personal que presta servicio en universidades)</t>
  </si>
  <si>
    <t>- Educativo no Universitario (personal que presta servicio en centros de la docencia no universitaria</t>
  </si>
  <si>
    <t>Datos de Plantillas y retribuciones de un determinado sector</t>
  </si>
  <si>
    <t>Administracion General y Resto de sectores</t>
  </si>
  <si>
    <t>Número total de efectivos</t>
  </si>
  <si>
    <t>Número total de Gastos</t>
  </si>
  <si>
    <t>Gastos distribuidos por grupos de personal</t>
  </si>
  <si>
    <t>Grupo de personal</t>
  </si>
  <si>
    <t>Numero de efectivos</t>
  </si>
  <si>
    <t>Retribuciones distribuidas por grupos</t>
  </si>
  <si>
    <t>Sueldos y salarios (excepto variable)</t>
  </si>
  <si>
    <t>Retribución variable</t>
  </si>
  <si>
    <t>Planes de Pensiones</t>
  </si>
  <si>
    <t>Otras retribuciones</t>
  </si>
  <si>
    <t xml:space="preserve">VARIACIÓN PASIVO CORRIENTE-NO CORRIENTE </t>
  </si>
  <si>
    <t>Total retribuciones</t>
  </si>
  <si>
    <t>Organos de Gobierno</t>
  </si>
  <si>
    <t>Máximos responsables</t>
  </si>
  <si>
    <t>Resto de personal directivo</t>
  </si>
  <si>
    <t>Laboral contrato indefinido</t>
  </si>
  <si>
    <t>Laboral duración determinada</t>
  </si>
  <si>
    <t>Gastos Comunes sin distribuir por gupos</t>
  </si>
  <si>
    <t>Seguridad Social</t>
  </si>
  <si>
    <t>Total gastos comunes</t>
  </si>
  <si>
    <t>Observaciones :</t>
  </si>
  <si>
    <t>A.2.) RESULTADO FINANCIERO (∑ (14 A 19))</t>
  </si>
  <si>
    <t xml:space="preserve">      3. Resto del Inmovilizado Material</t>
  </si>
  <si>
    <t xml:space="preserve">      2. Anticipo para inmovilizaciones materiales (239)</t>
  </si>
  <si>
    <t xml:space="preserve">      1. Terrenos (220, (2920))</t>
  </si>
  <si>
    <t xml:space="preserve">    VII.Deudores comerciales no corrientes</t>
  </si>
  <si>
    <t xml:space="preserve">       1. Existencias</t>
  </si>
  <si>
    <t xml:space="preserve">       2. Anticipos  </t>
  </si>
  <si>
    <t xml:space="preserve">          Inmovilizado</t>
  </si>
  <si>
    <t xml:space="preserve">                     Terrenos</t>
  </si>
  <si>
    <t xml:space="preserve">                      Resto del inmovilizadoInversiones financieras</t>
  </si>
  <si>
    <t xml:space="preserve">          Existencias y otros activos</t>
  </si>
  <si>
    <t xml:space="preserve">          Inversiones financieras</t>
  </si>
  <si>
    <t>x</t>
  </si>
  <si>
    <t>Accion social-Otros gastos sociales</t>
  </si>
  <si>
    <t xml:space="preserve">PRESUPUESTO GENERAL DEL CABILDO INSULAR DE TENERIFE
INFORMACIÓN ADICIONAL RELATIVA A LA CUENTA DE PÉRDIDAS Y GANANCIAS </t>
  </si>
  <si>
    <t>PRESUPUESTO DE EXPLOTACIÓN:</t>
  </si>
  <si>
    <t xml:space="preserve">APORTACIONES DE SOCIOS: TRANSFERENCIAS PARA FINANCIAR DÉFICIT DE EXPLOTACIÓN  O GASTOS GENERALES DE FUNCIONAMIENTO </t>
  </si>
  <si>
    <t xml:space="preserve">Nº de Operación </t>
  </si>
  <si>
    <t>Avalada por el Cabildo (1)</t>
  </si>
  <si>
    <t xml:space="preserve">N º de operación </t>
  </si>
  <si>
    <t>2. VARIACIÓN DE EXISTENCIAS DE PRODUCTOS TERMINADOS Y EN CURSO DE FABRICACIÓN</t>
  </si>
  <si>
    <t xml:space="preserve">          b.2.) Comunidad Autónoma</t>
  </si>
  <si>
    <t xml:space="preserve">          b.3. ) Corporaciones Locales</t>
  </si>
  <si>
    <t xml:space="preserve">      b) Indemnizaciones</t>
  </si>
  <si>
    <t xml:space="preserve">      c) Seguridad Social a cargo de la empresa</t>
  </si>
  <si>
    <t xml:space="preserve">      d) Aportaciones a Planes de Pensiones u otros de aportación definida</t>
  </si>
  <si>
    <t xml:space="preserve">      e) Otros Gastos Sociales</t>
  </si>
  <si>
    <t xml:space="preserve">      f) Provisiones</t>
  </si>
  <si>
    <t xml:space="preserve">      a) Servicios Exteriores</t>
  </si>
  <si>
    <t xml:space="preserve">      b) Tributos</t>
  </si>
  <si>
    <t xml:space="preserve">      b) Resultados por enajenaciones y otras</t>
  </si>
  <si>
    <t xml:space="preserve">      b) De valores negociables y otros instrumentos financieros</t>
  </si>
  <si>
    <t xml:space="preserve">      b) Por deudas con terceros</t>
  </si>
  <si>
    <t xml:space="preserve">      c) Por actualización de provisiones</t>
  </si>
  <si>
    <t xml:space="preserve">      b) Imputación al resultado del ejercicio por activos financieros disponibles para la venta</t>
  </si>
  <si>
    <t>A.3.) RESULTADO ANTES DE IMPUESTOS (A.1 + A.2)</t>
  </si>
  <si>
    <t>B) OPERACIONES INTERRUMPIDAS</t>
  </si>
  <si>
    <t>OBSERVACIONES</t>
  </si>
  <si>
    <t>(+)Adquisiciones (2)</t>
  </si>
  <si>
    <t>(+)Intereses capitalizados (4)</t>
  </si>
  <si>
    <t>(+/-)Deterioro o Reversión del deterioro (6)</t>
  </si>
  <si>
    <t>(-) Ventas (7)</t>
  </si>
  <si>
    <t>(+/-) Otras variaciones (especificar en observaciones) (8)</t>
  </si>
  <si>
    <t>INMOVILIZADO INTANGIBLE</t>
  </si>
  <si>
    <t>INVERSIONES INMOBILIARIAS (excepto terrenos)</t>
  </si>
  <si>
    <t>TERRENOS</t>
  </si>
  <si>
    <t>EXISTENCIAS</t>
  </si>
  <si>
    <t>GESTIﾓN SERV PTS LIMPIOS Y PERSONAS+SOST</t>
  </si>
  <si>
    <t>GESTIﾓN PLANTA SELEC.-CLASIF.ENVASES LIG</t>
  </si>
  <si>
    <t>GOB. ABIERTO Y ACCIÓN SOCIAL</t>
  </si>
  <si>
    <t>ESTADO DE PREVISION DE INGRESOS Y GASTOS</t>
  </si>
  <si>
    <t>TOTAL INGRESOS CON INGRESOS NO PRESUPUESTARIOS</t>
  </si>
  <si>
    <t>TOTAL GASTOS CON GASTOS NO PRESUPUESTARIOS</t>
  </si>
  <si>
    <t>PATRIMONIO NETO Y PASIVO</t>
  </si>
  <si>
    <t xml:space="preserve">              1. Provisión por retribuciones al personal</t>
  </si>
  <si>
    <t xml:space="preserve">              2. Provisión por desmantelamiento, retiro o rehabilitación del Inmovilizado.</t>
  </si>
  <si>
    <t xml:space="preserve">        3. Otras provisiones.</t>
  </si>
  <si>
    <t xml:space="preserve">              4. Otras deudas a L/P.</t>
  </si>
  <si>
    <t xml:space="preserve">    VI. Acreedores comerciales no corrientes </t>
  </si>
  <si>
    <t xml:space="preserve">    VII. Deudores con características especiales a L/P. </t>
  </si>
  <si>
    <t xml:space="preserve">              4. Otras deudas a corto plazo</t>
  </si>
  <si>
    <t xml:space="preserve">              2. Otros acreedores</t>
  </si>
  <si>
    <t xml:space="preserve">    VII.- Deuda con característica especiales a corto plazo</t>
  </si>
  <si>
    <r>
      <t>INSTITUTO TECNOLÓGICO Y DE COMUNICACIONES DE TENERIFE, S.L. (IT</t>
    </r>
    <r>
      <rPr>
        <vertAlign val="superscript"/>
        <sz val="10"/>
        <rFont val="Tahoma"/>
        <family val="2"/>
      </rPr>
      <t>3</t>
    </r>
    <r>
      <rPr>
        <sz val="10"/>
        <rFont val="Tahoma"/>
        <family val="2"/>
      </rPr>
      <t>)</t>
    </r>
  </si>
  <si>
    <t>Son las cosas de Balance (Activo y Pasivo) que no están metidas en Presupuesto</t>
  </si>
  <si>
    <t>VARIACION DE PATRIMONIO NETO</t>
  </si>
  <si>
    <t>(+/-)Provisión por desmantelamiento (3)</t>
  </si>
  <si>
    <t>ESTADO DE FLUJOS DE EFECTIVO                                                                                                                                     (Sólo para sociedades sujetas al P.G. de Contabilidad de Empresas Modelo Ordinario)</t>
  </si>
  <si>
    <t>INVERSIONES EMPRESAS DEL GRUPO Y ASOCIADAS (1)</t>
  </si>
  <si>
    <t xml:space="preserve">Periodicidad de la actualización del indicador </t>
  </si>
  <si>
    <t>Área de Presidencia</t>
  </si>
  <si>
    <t>Servicio Administrativo de Presupuestos y Gasto Público</t>
  </si>
  <si>
    <t>anual</t>
  </si>
  <si>
    <t xml:space="preserve">ESTADO DE PREVISIÓN DE INGRESOS Y GASTOS - BALANCE DE SITUACIÓN </t>
  </si>
  <si>
    <t xml:space="preserve">ESTADO DE PREVISIÓN DE INGRESOS Y GASTOS - CUENTA DE PÉRDIDAS Y GANANCIAS </t>
  </si>
  <si>
    <t>ESTIMACIÓN
2015</t>
  </si>
  <si>
    <t>A) FLUJOS DE EFECTIVO DE LAS ACTIVIDADES DE EXPLOTACIÓN</t>
  </si>
  <si>
    <t xml:space="preserve">     4. Resto Inmovilizado Intangible</t>
  </si>
  <si>
    <t>INVERSIONES EN INSTRUMENTOS DE PATRIMONIO (4)</t>
  </si>
  <si>
    <t>RESTO DE INVERSIONES (5)</t>
  </si>
  <si>
    <t>Observaciones</t>
  </si>
  <si>
    <t xml:space="preserve">ENTE </t>
  </si>
  <si>
    <t>SALDO INICIAL SUBVENCIONES, DONACIONES Y LEGADOS RECIBIDOS</t>
  </si>
  <si>
    <t>MENOS EFECTOS IMPOSITIVOS CONCEDIDAS</t>
  </si>
  <si>
    <t>MENOS TRANSFERENCIAS A LA CUENTA DE RESULTADOS</t>
  </si>
  <si>
    <t>SALDO FINAL SUBVENCIONES, DONACIONES Y LEGADOS RECIBIDOS</t>
  </si>
  <si>
    <t xml:space="preserve">DE CAPITAL: </t>
  </si>
  <si>
    <t>SUBVENCIONES Y TRANSFERENCIAS</t>
  </si>
  <si>
    <t>EMISIÓN DE PATRIMONIO PROPIO (AMPLIACIÓN DE CAPITAL SOCIAL)</t>
  </si>
  <si>
    <t xml:space="preserve">TOTAL SUBVENCIONES DE CAPITAL CONCEDIDAS </t>
  </si>
  <si>
    <t>PRESUPUESTO GENERAL DEL CABILDO INSULAR DE TENERIFE
ESTADO DE LA DEUDA</t>
  </si>
  <si>
    <t xml:space="preserve">Importe concedido </t>
  </si>
  <si>
    <t>EPEL. BALSAS DE TENERIFE</t>
  </si>
  <si>
    <t>PRESUPUESTO GENERAL DEL CABILDO INSULAR DE TENERIFE
OPERACIONES INTERNAS</t>
  </si>
  <si>
    <t>INSTRUCCIONES</t>
  </si>
  <si>
    <t>Comunidad Autónoma</t>
  </si>
  <si>
    <t>Cabildo Insular de Tenerife</t>
  </si>
  <si>
    <t>Estado</t>
  </si>
  <si>
    <t>Ayuntamientos</t>
  </si>
  <si>
    <t>Unión Europea</t>
  </si>
  <si>
    <t>Otros</t>
  </si>
  <si>
    <t>EP- 7A</t>
  </si>
  <si>
    <t>Concepto</t>
  </si>
  <si>
    <t>Rellenar en positivo</t>
  </si>
  <si>
    <t>ÚLTIMA</t>
  </si>
  <si>
    <t>ANTERIOR</t>
  </si>
  <si>
    <t>(+/-)Provisión por desmantela-miento (3)</t>
  </si>
  <si>
    <t>Entidad beneficiaria</t>
  </si>
  <si>
    <t>Cuenta de balance</t>
  </si>
  <si>
    <t>Aumentos (+)</t>
  </si>
  <si>
    <t>Disminuciones (-)</t>
  </si>
  <si>
    <t>Observaciones (3)</t>
  </si>
  <si>
    <t>Adquisiciones</t>
  </si>
  <si>
    <t>Revaloriz. y otros</t>
  </si>
  <si>
    <t>Enajenaciones o reembolsos de préstamos concedidos</t>
  </si>
  <si>
    <t>Pérdidas de valor y otros</t>
  </si>
  <si>
    <t>ECON</t>
  </si>
  <si>
    <t>PROG</t>
  </si>
  <si>
    <t>Total</t>
  </si>
  <si>
    <t>Variación fondo de maniobra</t>
  </si>
  <si>
    <t>a) Amortización del inmovilizado intangible</t>
  </si>
  <si>
    <t>b) Amortización del inmovilizado material</t>
  </si>
  <si>
    <t>c) Amortización de las inversiones inmobiliarias</t>
  </si>
  <si>
    <t>Del inmovilizado intangible</t>
  </si>
  <si>
    <t>Del inmovilizado material</t>
  </si>
  <si>
    <t>De las inversiones financieras</t>
  </si>
  <si>
    <t>Número total de miembros</t>
  </si>
  <si>
    <t>Miembros designados por el sector público.</t>
  </si>
  <si>
    <t>a.-</t>
  </si>
  <si>
    <t>Por la Entidad Local o sus Entes Dependientes.</t>
  </si>
  <si>
    <t>b.-</t>
  </si>
  <si>
    <t>Por otras Administraciones Públicas.</t>
  </si>
  <si>
    <t>Miembros designados por el sector privado.</t>
  </si>
  <si>
    <t>Fuentes de Financiación %</t>
  </si>
  <si>
    <t>1.</t>
  </si>
  <si>
    <t>Ventas de Bienes y Prestación de servicios dentro del Sector Público</t>
  </si>
  <si>
    <t>a.</t>
  </si>
  <si>
    <t>A la Entidad Local o a sus unidades dependientes</t>
  </si>
  <si>
    <t>b.</t>
  </si>
  <si>
    <t>A otras Administraciones Públicas</t>
  </si>
  <si>
    <t>c.</t>
  </si>
  <si>
    <t>A empresas y Entes Públicos</t>
  </si>
  <si>
    <t>2.</t>
  </si>
  <si>
    <t>Ventas de Bienes y Prestaciones de Servicios al Sector Privado</t>
  </si>
  <si>
    <t>3.</t>
  </si>
  <si>
    <t>Transferencias y Subvenciones Recibidas</t>
  </si>
  <si>
    <t>De la Entidad Local o de sus unidades dependientes</t>
  </si>
  <si>
    <t>De otras Administraciones y Entes Públicos.</t>
  </si>
  <si>
    <t>De la Unión Europea</t>
  </si>
  <si>
    <t>4.</t>
  </si>
  <si>
    <t>Otros ingresos (especificar en su caso)</t>
  </si>
  <si>
    <t xml:space="preserve">TOTAL </t>
  </si>
  <si>
    <t>ACCIONISTAS</t>
  </si>
  <si>
    <t>Razón Social y C.I.F.</t>
  </si>
  <si>
    <t>% Participación</t>
  </si>
  <si>
    <t>nº acciones</t>
  </si>
  <si>
    <t>valor nominal</t>
  </si>
  <si>
    <t>valor teórico
(F.Propios)</t>
  </si>
  <si>
    <t>PARTICIPACIONES EN OTRAS ENTIDADES</t>
  </si>
  <si>
    <t>Nombre Entidad y C.I.F.</t>
  </si>
  <si>
    <t>desembolsos
pendientes</t>
  </si>
  <si>
    <t>ADMINISTRADORES</t>
  </si>
  <si>
    <t>Nombre</t>
  </si>
  <si>
    <t>Cargo</t>
  </si>
  <si>
    <t>Fecha
Nombramiento</t>
  </si>
  <si>
    <t>Presidente</t>
  </si>
  <si>
    <t>Secretario</t>
  </si>
  <si>
    <t>Vocal</t>
  </si>
  <si>
    <t>AUDITORES DE CUENTAS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</si>
</sst>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0.0"/>
    <numFmt numFmtId="169" formatCode="_-* #,##0.00\ [$€]_-;\-* #,##0.00\ [$€]_-;_-* &quot;-&quot;??\ [$€]_-;_-@_-"/>
    <numFmt numFmtId="170" formatCode="#,##0_ ;\-#,##0\ "/>
    <numFmt numFmtId="171" formatCode="#,##0.00\ &quot;€&quot;"/>
    <numFmt numFmtId="172" formatCode="_-* #,##0.00\ [$€-C0A]_-;\-* #,##0.00\ [$€-C0A]_-;_-* &quot;-&quot;??\ [$€-C0A]_-;_-@_-"/>
    <numFmt numFmtId="173" formatCode="_-* #,##0.00\ [$€-42D]_-;\-* #,##0.00\ [$€-42D]_-;_-* &quot;-&quot;??\ [$€-42D]_-;_-@_-"/>
    <numFmt numFmtId="174" formatCode="_(* #,##0\ &quot;pta&quot;_);_(* \(#,##0\ &quot;pta&quot;\);_(* &quot;-&quot;??\ &quot;pta&quot;_);_(@_)"/>
    <numFmt numFmtId="175" formatCode="0.0%"/>
    <numFmt numFmtId="176" formatCode="#,##0.0"/>
    <numFmt numFmtId="177" formatCode="#,##0.00;\(#,##0.00\)"/>
    <numFmt numFmtId="178" formatCode="\ #,##0.00;\(\ #,##0.00\)"/>
    <numFmt numFmtId="179" formatCode="#,##0.00_ ;\-#,##0.00\ "/>
    <numFmt numFmtId="180" formatCode="#,##0.00_ ;[Red]\-#,##0.00\ "/>
    <numFmt numFmtId="181" formatCode="0.000000"/>
    <numFmt numFmtId="182" formatCode="0.00000"/>
    <numFmt numFmtId="183" formatCode="0.0000"/>
    <numFmt numFmtId="184" formatCode="0.000"/>
    <numFmt numFmtId="185" formatCode="#,##0.0;\(#,##0.0\)"/>
    <numFmt numFmtId="186" formatCode="#,##0;\(#,##0\)"/>
    <numFmt numFmtId="187" formatCode="_-* #,##0.0\ _P_t_s_-;\-* #,##0.0\ _P_t_s_-;_-* &quot;-&quot;??\ _P_t_s_-;_-@_-"/>
    <numFmt numFmtId="188" formatCode="_-* #,##0\ _P_t_s_-;\-* #,##0\ _P_t_s_-;_-* &quot;-&quot;??\ _P_t_s_-;_-@_-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d\-m\-yy;@"/>
    <numFmt numFmtId="194" formatCode="_-* #,##0\ _€_-;\-* #,##0\ _€_-;_-* &quot;-&quot;??\ _€_-;_-@_-"/>
    <numFmt numFmtId="195" formatCode="_-* #,##0.000\ _P_t_s_-;\-* #,##0.000\ _P_t_s_-;_-* &quot;-&quot;??\ _P_t_s_-;_-@_-"/>
    <numFmt numFmtId="196" formatCode="_-* #,##0.0000\ _P_t_s_-;\-* #,##0.0000\ _P_t_s_-;_-* &quot;-&quot;??\ _P_t_s_-;_-@_-"/>
    <numFmt numFmtId="197" formatCode="[$-C0A]dddd\,\ dd&quot; de &quot;mmmm&quot; de &quot;yyyy"/>
    <numFmt numFmtId="198" formatCode="#,##0\ &quot;pta&quot;;\-#,##0\ &quot;pta&quot;"/>
    <numFmt numFmtId="199" formatCode="#,##0\ &quot;pta&quot;;[Red]\-#,##0\ &quot;pta&quot;"/>
    <numFmt numFmtId="200" formatCode="#,##0.00\ &quot;pta&quot;;\-#,##0.00\ &quot;pta&quot;"/>
    <numFmt numFmtId="201" formatCode="#,##0.00\ &quot;pta&quot;;[Red]\-#,##0.00\ &quot;pta&quot;"/>
    <numFmt numFmtId="202" formatCode="_-* #,##0\ &quot;pta&quot;_-;\-* #,##0\ &quot;pta&quot;_-;_-* &quot;-&quot;\ &quot;pta&quot;_-;_-@_-"/>
    <numFmt numFmtId="203" formatCode="_-* #,##0\ _p_t_a_-;\-* #,##0\ _p_t_a_-;_-* &quot;-&quot;\ _p_t_a_-;_-@_-"/>
    <numFmt numFmtId="204" formatCode="_-* #,##0.00\ &quot;pta&quot;_-;\-* #,##0.00\ &quot;pta&quot;_-;_-* &quot;-&quot;??\ &quot;pta&quot;_-;_-@_-"/>
    <numFmt numFmtId="205" formatCode="_-* #,##0.00\ _p_t_a_-;\-* #,##0.00\ _p_t_a_-;_-* &quot;-&quot;??\ _p_t_a_-;_-@_-"/>
    <numFmt numFmtId="206" formatCode="#,##0.00%;\(#,##0.00\)%"/>
    <numFmt numFmtId="207" formatCode="0.00%;\(0.00\)%"/>
    <numFmt numFmtId="208" formatCode="#,##0.0000"/>
    <numFmt numFmtId="209" formatCode="mmm\-yyyy"/>
    <numFmt numFmtId="210" formatCode="#,##0.000"/>
    <numFmt numFmtId="211" formatCode="_-* #,##0.00\ [$€-81D]_-;\-* #,##0.00\ [$€-81D]_-;_-* &quot;-&quot;??\ [$€-81D]_-;_-@_-"/>
    <numFmt numFmtId="212" formatCode="_-* #,##0.000\ [$€]_-;\-* #,##0.000\ [$€]_-;_-* &quot;-&quot;??\ [$€]_-;_-@_-"/>
    <numFmt numFmtId="213" formatCode="_-* #,##0.0000\ [$€]_-;\-* #,##0.0000\ [$€]_-;_-* &quot;-&quot;??\ [$€]_-;_-@_-"/>
  </numFmts>
  <fonts count="8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Tahoma"/>
      <family val="2"/>
    </font>
    <font>
      <b/>
      <sz val="6"/>
      <name val="Verdana"/>
      <family val="2"/>
    </font>
    <font>
      <sz val="6"/>
      <name val="Tahoma"/>
      <family val="2"/>
    </font>
    <font>
      <sz val="6"/>
      <name val="Book Antiqua"/>
      <family val="1"/>
    </font>
    <font>
      <sz val="6"/>
      <name val="Verdana"/>
      <family val="2"/>
    </font>
    <font>
      <sz val="10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b/>
      <sz val="10"/>
      <color indexed="8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b/>
      <i/>
      <sz val="12"/>
      <name val="Tahoma"/>
      <family val="2"/>
    </font>
    <font>
      <b/>
      <sz val="10"/>
      <color indexed="62"/>
      <name val="Tahoma"/>
      <family val="2"/>
    </font>
    <font>
      <sz val="10"/>
      <color indexed="62"/>
      <name val="Tahoma"/>
      <family val="2"/>
    </font>
    <font>
      <b/>
      <u val="single"/>
      <sz val="10"/>
      <name val="Tahoma"/>
      <family val="2"/>
    </font>
    <font>
      <u val="single"/>
      <sz val="10"/>
      <name val="Tahoma"/>
      <family val="2"/>
    </font>
    <font>
      <sz val="10"/>
      <color indexed="10"/>
      <name val="Tahoma"/>
      <family val="2"/>
    </font>
    <font>
      <sz val="12"/>
      <name val="Tahoma"/>
      <family val="2"/>
    </font>
    <font>
      <vertAlign val="superscript"/>
      <sz val="10"/>
      <name val="Tahoma"/>
      <family val="2"/>
    </font>
    <font>
      <sz val="8"/>
      <color indexed="18"/>
      <name val="Tahoma"/>
      <family val="2"/>
    </font>
    <font>
      <b/>
      <sz val="13"/>
      <name val="Tahoma"/>
      <family val="2"/>
    </font>
    <font>
      <b/>
      <sz val="13"/>
      <color indexed="8"/>
      <name val="Tahoma"/>
      <family val="2"/>
    </font>
    <font>
      <b/>
      <sz val="12"/>
      <color indexed="8"/>
      <name val="Tahoma"/>
      <family val="2"/>
    </font>
    <font>
      <b/>
      <sz val="8"/>
      <color indexed="8"/>
      <name val="Tahoma"/>
      <family val="2"/>
    </font>
    <font>
      <sz val="10"/>
      <color indexed="8"/>
      <name val="Calibri"/>
      <family val="2"/>
    </font>
    <font>
      <sz val="10"/>
      <color indexed="55"/>
      <name val="Calibri"/>
      <family val="2"/>
    </font>
    <font>
      <sz val="10"/>
      <name val="Candara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name val="Tahoma"/>
      <family val="2"/>
    </font>
    <font>
      <b/>
      <sz val="9.5"/>
      <name val="Tahoma"/>
      <family val="2"/>
    </font>
    <font>
      <sz val="8"/>
      <name val="Candara"/>
      <family val="2"/>
    </font>
    <font>
      <sz val="11"/>
      <color indexed="56"/>
      <name val="Calibri"/>
      <family val="2"/>
    </font>
    <font>
      <sz val="10"/>
      <color indexed="10"/>
      <name val="Arial"/>
      <family val="2"/>
    </font>
    <font>
      <sz val="9"/>
      <name val="Candara"/>
      <family val="2"/>
    </font>
    <font>
      <sz val="9"/>
      <color indexed="8"/>
      <name val="Arial"/>
      <family val="2"/>
    </font>
    <font>
      <sz val="10"/>
      <color indexed="9"/>
      <name val="Tahoma"/>
      <family val="2"/>
    </font>
    <font>
      <sz val="8"/>
      <color indexed="9"/>
      <name val="Tahoma"/>
      <family val="2"/>
    </font>
    <font>
      <b/>
      <sz val="8"/>
      <color indexed="9"/>
      <name val="Tahoma"/>
      <family val="2"/>
    </font>
    <font>
      <b/>
      <sz val="12"/>
      <color indexed="9"/>
      <name val="Tahoma"/>
      <family val="2"/>
    </font>
    <font>
      <sz val="10"/>
      <color indexed="9"/>
      <name val="Arial"/>
      <family val="0"/>
    </font>
    <font>
      <b/>
      <sz val="11"/>
      <color indexed="9"/>
      <name val="Arial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darkDown">
        <fgColor indexed="44"/>
        <bgColor indexed="9"/>
      </patternFill>
    </fill>
    <fill>
      <patternFill patternType="darkDown">
        <fgColor indexed="49"/>
        <bgColor indexed="9"/>
      </patternFill>
    </fill>
  </fills>
  <borders count="1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ck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medium"/>
      <top style="medium">
        <color indexed="56"/>
      </top>
      <bottom style="medium">
        <color indexed="56"/>
      </bottom>
    </border>
    <border>
      <left style="medium">
        <color indexed="56"/>
      </left>
      <right style="medium">
        <color indexed="56"/>
      </right>
      <top style="medium">
        <color indexed="56"/>
      </top>
      <bottom>
        <color indexed="63"/>
      </bottom>
    </border>
    <border>
      <left style="medium">
        <color indexed="56"/>
      </left>
      <right style="medium"/>
      <top style="medium">
        <color indexed="56"/>
      </top>
      <bottom>
        <color indexed="63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/>
    </border>
    <border>
      <left style="medium">
        <color indexed="56"/>
      </left>
      <right style="medium"/>
      <top style="medium">
        <color indexed="56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>
        <color indexed="23"/>
      </right>
      <top style="medium"/>
      <bottom style="medium"/>
    </border>
    <border>
      <left style="thin">
        <color indexed="2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>
        <color indexed="23"/>
      </left>
      <right style="thin">
        <color indexed="2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/>
      <right/>
      <top style="thin"/>
      <bottom/>
    </border>
    <border>
      <left style="thin">
        <color indexed="41"/>
      </left>
      <right style="medium"/>
      <top style="double"/>
      <bottom>
        <color indexed="63"/>
      </bottom>
    </border>
    <border>
      <left style="thin">
        <color indexed="41"/>
      </left>
      <right style="medium"/>
      <top>
        <color indexed="63"/>
      </top>
      <bottom style="double"/>
    </border>
    <border>
      <left style="thin"/>
      <right style="medium"/>
      <top style="medium"/>
      <bottom style="thin">
        <color indexed="41"/>
      </bottom>
    </border>
    <border>
      <left style="thin"/>
      <right style="medium"/>
      <top style="thin">
        <color indexed="41"/>
      </top>
      <bottom style="thin">
        <color indexed="41"/>
      </bottom>
    </border>
    <border>
      <left style="thin"/>
      <right style="medium"/>
      <top style="thin">
        <color indexed="41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thin">
        <color indexed="41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 style="thin"/>
      <top>
        <color indexed="63"/>
      </top>
      <bottom style="medium">
        <color indexed="56"/>
      </bottom>
    </border>
    <border>
      <left style="medium"/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>
        <color indexed="63"/>
      </right>
      <top style="medium">
        <color indexed="56"/>
      </top>
      <bottom style="medium"/>
    </border>
    <border>
      <left>
        <color indexed="63"/>
      </left>
      <right style="medium">
        <color indexed="56"/>
      </right>
      <top style="medium">
        <color indexed="56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medium"/>
      <top style="medium"/>
      <bottom style="thin">
        <color indexed="41"/>
      </bottom>
    </border>
    <border>
      <left>
        <color indexed="63"/>
      </left>
      <right style="medium"/>
      <top style="thin">
        <color indexed="41"/>
      </top>
      <bottom style="medium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2" fillId="7" borderId="1" applyNumberFormat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3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9" fillId="0" borderId="8" applyNumberFormat="0" applyFill="0" applyAlignment="0" applyProtection="0"/>
    <xf numFmtId="0" fontId="28" fillId="0" borderId="9" applyNumberFormat="0" applyFill="0" applyAlignment="0" applyProtection="0"/>
    <xf numFmtId="174" fontId="0" fillId="0" borderId="0" applyFont="0" applyFill="0" applyBorder="0" applyAlignment="0" applyProtection="0"/>
  </cellStyleXfs>
  <cellXfs count="1320">
    <xf numFmtId="0" fontId="0" fillId="0" borderId="0" xfId="0" applyAlignment="1">
      <alignment/>
    </xf>
    <xf numFmtId="3" fontId="0" fillId="0" borderId="0" xfId="67" applyNumberFormat="1" applyFont="1" applyBorder="1">
      <alignment/>
      <protection/>
    </xf>
    <xf numFmtId="0" fontId="0" fillId="0" borderId="0" xfId="0" applyFont="1" applyAlignment="1">
      <alignment/>
    </xf>
    <xf numFmtId="3" fontId="0" fillId="0" borderId="0" xfId="67" applyNumberFormat="1" applyFont="1" applyBorder="1" applyAlignment="1">
      <alignment vertical="center"/>
      <protection/>
    </xf>
    <xf numFmtId="0" fontId="1" fillId="0" borderId="0" xfId="0" applyFont="1" applyAlignment="1">
      <alignment/>
    </xf>
    <xf numFmtId="3" fontId="1" fillId="0" borderId="10" xfId="67" applyNumberFormat="1" applyFont="1" applyBorder="1" applyAlignment="1">
      <alignment vertical="center"/>
      <protection/>
    </xf>
    <xf numFmtId="3" fontId="0" fillId="0" borderId="0" xfId="67" applyNumberFormat="1" applyFont="1" applyFill="1" applyBorder="1">
      <alignment/>
      <protection/>
    </xf>
    <xf numFmtId="3" fontId="1" fillId="0" borderId="0" xfId="67" applyNumberFormat="1" applyFont="1" applyFill="1" applyBorder="1">
      <alignment/>
      <protection/>
    </xf>
    <xf numFmtId="3" fontId="1" fillId="0" borderId="0" xfId="67" applyNumberFormat="1" applyFont="1" applyBorder="1">
      <alignment/>
      <protection/>
    </xf>
    <xf numFmtId="3" fontId="1" fillId="0" borderId="11" xfId="58" applyNumberFormat="1" applyFont="1" applyFill="1" applyBorder="1" applyAlignment="1">
      <alignment horizontal="center" vertical="center"/>
      <protection/>
    </xf>
    <xf numFmtId="3" fontId="0" fillId="0" borderId="10" xfId="67" applyNumberFormat="1" applyFont="1" applyBorder="1" applyAlignment="1">
      <alignment vertical="center"/>
      <protection/>
    </xf>
    <xf numFmtId="3" fontId="1" fillId="0" borderId="10" xfId="67" applyNumberFormat="1" applyFont="1" applyBorder="1" applyAlignment="1">
      <alignment horizontal="left" vertical="center" wrapText="1"/>
      <protection/>
    </xf>
    <xf numFmtId="3" fontId="0" fillId="0" borderId="10" xfId="67" applyNumberFormat="1" applyFont="1" applyBorder="1" applyAlignment="1">
      <alignment horizontal="left" vertical="center" wrapText="1"/>
      <protection/>
    </xf>
    <xf numFmtId="3" fontId="29" fillId="8" borderId="12" xfId="58" applyNumberFormat="1" applyFont="1" applyFill="1" applyBorder="1" applyAlignment="1">
      <alignment horizontal="center" vertical="center"/>
      <protection/>
    </xf>
    <xf numFmtId="177" fontId="0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1" fontId="29" fillId="8" borderId="13" xfId="58" applyNumberFormat="1" applyFont="1" applyFill="1" applyBorder="1" applyAlignment="1">
      <alignment horizontal="center" vertical="center"/>
      <protection/>
    </xf>
    <xf numFmtId="3" fontId="1" fillId="0" borderId="11" xfId="58" applyNumberFormat="1" applyFont="1" applyFill="1" applyBorder="1" applyAlignment="1">
      <alignment horizontal="center" vertical="center" wrapText="1"/>
      <protection/>
    </xf>
    <xf numFmtId="3" fontId="1" fillId="0" borderId="14" xfId="58" applyNumberFormat="1" applyFont="1" applyFill="1" applyBorder="1" applyAlignment="1">
      <alignment horizontal="center" vertical="center" wrapText="1"/>
      <protection/>
    </xf>
    <xf numFmtId="3" fontId="1" fillId="0" borderId="15" xfId="67" applyNumberFormat="1" applyFont="1" applyBorder="1" applyAlignment="1">
      <alignment horizontal="centerContinuous" vertical="center"/>
      <protection/>
    </xf>
    <xf numFmtId="3" fontId="1" fillId="0" borderId="16" xfId="67" applyNumberFormat="1" applyFont="1" applyBorder="1" applyAlignment="1">
      <alignment vertical="center"/>
      <protection/>
    </xf>
    <xf numFmtId="177" fontId="1" fillId="0" borderId="17" xfId="67" applyNumberFormat="1" applyFont="1" applyBorder="1" applyAlignment="1">
      <alignment horizontal="right" vertical="center"/>
      <protection/>
    </xf>
    <xf numFmtId="177" fontId="1" fillId="0" borderId="12" xfId="67" applyNumberFormat="1" applyFont="1" applyBorder="1" applyAlignment="1">
      <alignment horizontal="right" vertical="center"/>
      <protection/>
    </xf>
    <xf numFmtId="177" fontId="1" fillId="0" borderId="17" xfId="67" applyNumberFormat="1" applyFont="1" applyBorder="1" applyAlignment="1" applyProtection="1">
      <alignment horizontal="right" vertical="center"/>
      <protection locked="0"/>
    </xf>
    <xf numFmtId="177" fontId="1" fillId="0" borderId="12" xfId="67" applyNumberFormat="1" applyFont="1" applyBorder="1" applyAlignment="1" applyProtection="1">
      <alignment horizontal="right" vertical="center"/>
      <protection locked="0"/>
    </xf>
    <xf numFmtId="177" fontId="0" fillId="0" borderId="17" xfId="67" applyNumberFormat="1" applyFont="1" applyBorder="1" applyAlignment="1" applyProtection="1">
      <alignment horizontal="right" vertical="center"/>
      <protection locked="0"/>
    </xf>
    <xf numFmtId="177" fontId="0" fillId="0" borderId="12" xfId="67" applyNumberFormat="1" applyFont="1" applyBorder="1" applyAlignment="1" applyProtection="1">
      <alignment horizontal="right" vertical="center"/>
      <protection locked="0"/>
    </xf>
    <xf numFmtId="177" fontId="0" fillId="0" borderId="18" xfId="67" applyNumberFormat="1" applyFont="1" applyBorder="1" applyAlignment="1" applyProtection="1">
      <alignment horizontal="right" vertical="center"/>
      <protection locked="0"/>
    </xf>
    <xf numFmtId="177" fontId="0" fillId="0" borderId="12" xfId="67" applyNumberFormat="1" applyFont="1" applyFill="1" applyBorder="1" applyAlignment="1" applyProtection="1">
      <alignment horizontal="right" vertical="center"/>
      <protection locked="0"/>
    </xf>
    <xf numFmtId="177" fontId="0" fillId="0" borderId="17" xfId="67" applyNumberFormat="1" applyFont="1" applyBorder="1" applyAlignment="1">
      <alignment horizontal="right" vertical="center"/>
      <protection/>
    </xf>
    <xf numFmtId="177" fontId="0" fillId="0" borderId="12" xfId="67" applyNumberFormat="1" applyFont="1" applyBorder="1" applyAlignment="1">
      <alignment horizontal="right" vertical="center"/>
      <protection/>
    </xf>
    <xf numFmtId="177" fontId="1" fillId="0" borderId="19" xfId="67" applyNumberFormat="1" applyFont="1" applyBorder="1" applyAlignment="1">
      <alignment horizontal="right" vertical="center"/>
      <protection/>
    </xf>
    <xf numFmtId="177" fontId="1" fillId="0" borderId="20" xfId="67" applyNumberFormat="1" applyFont="1" applyBorder="1" applyAlignment="1">
      <alignment horizontal="right" vertical="center"/>
      <protection/>
    </xf>
    <xf numFmtId="177" fontId="0" fillId="0" borderId="0" xfId="67" applyNumberFormat="1" applyFont="1" applyBorder="1">
      <alignment/>
      <protection/>
    </xf>
    <xf numFmtId="177" fontId="0" fillId="0" borderId="0" xfId="67" applyNumberFormat="1" applyFont="1" applyBorder="1" applyAlignment="1">
      <alignment horizontal="center"/>
      <protection/>
    </xf>
    <xf numFmtId="177" fontId="0" fillId="0" borderId="0" xfId="67" applyNumberFormat="1" applyFont="1" applyFill="1" applyBorder="1" applyAlignment="1">
      <alignment horizontal="center"/>
      <protection/>
    </xf>
    <xf numFmtId="0" fontId="1" fillId="0" borderId="0" xfId="0" applyFont="1" applyBorder="1" applyAlignment="1" quotePrefix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77" fontId="1" fillId="0" borderId="17" xfId="67" applyNumberFormat="1" applyFont="1" applyFill="1" applyBorder="1" applyAlignment="1" applyProtection="1">
      <alignment horizontal="right" vertical="center"/>
      <protection locked="0"/>
    </xf>
    <xf numFmtId="10" fontId="0" fillId="0" borderId="0" xfId="70" applyNumberFormat="1" applyFont="1" applyBorder="1" applyAlignment="1">
      <alignment vertical="center"/>
    </xf>
    <xf numFmtId="3" fontId="1" fillId="0" borderId="0" xfId="67" applyNumberFormat="1" applyFont="1" applyBorder="1" applyAlignment="1">
      <alignment vertical="center"/>
      <protection/>
    </xf>
    <xf numFmtId="3" fontId="0" fillId="0" borderId="0" xfId="66" applyNumberFormat="1" applyFont="1" applyBorder="1">
      <alignment/>
      <protection/>
    </xf>
    <xf numFmtId="0" fontId="0" fillId="0" borderId="0" xfId="57" applyFont="1" applyAlignment="1">
      <alignment vertical="center"/>
      <protection/>
    </xf>
    <xf numFmtId="4" fontId="1" fillId="0" borderId="21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177" fontId="0" fillId="0" borderId="22" xfId="0" applyNumberFormat="1" applyFont="1" applyBorder="1" applyAlignment="1">
      <alignment/>
    </xf>
    <xf numFmtId="0" fontId="0" fillId="0" borderId="0" xfId="57" applyFont="1">
      <alignment/>
      <protection/>
    </xf>
    <xf numFmtId="0" fontId="1" fillId="0" borderId="0" xfId="57" applyFont="1">
      <alignment/>
      <protection/>
    </xf>
    <xf numFmtId="3" fontId="1" fillId="0" borderId="23" xfId="0" applyNumberFormat="1" applyFont="1" applyBorder="1" applyAlignment="1">
      <alignment vertical="center"/>
    </xf>
    <xf numFmtId="3" fontId="1" fillId="0" borderId="24" xfId="0" applyNumberFormat="1" applyFont="1" applyBorder="1" applyAlignment="1">
      <alignment vertical="center"/>
    </xf>
    <xf numFmtId="177" fontId="1" fillId="0" borderId="25" xfId="0" applyNumberFormat="1" applyFont="1" applyBorder="1" applyAlignment="1">
      <alignment vertical="center"/>
    </xf>
    <xf numFmtId="3" fontId="0" fillId="0" borderId="15" xfId="0" applyNumberFormat="1" applyFont="1" applyBorder="1" applyAlignment="1" applyProtection="1">
      <alignment horizontal="right" vertical="center"/>
      <protection/>
    </xf>
    <xf numFmtId="3" fontId="0" fillId="0" borderId="26" xfId="0" applyNumberFormat="1" applyFont="1" applyBorder="1" applyAlignment="1" applyProtection="1">
      <alignment vertical="center"/>
      <protection/>
    </xf>
    <xf numFmtId="177" fontId="0" fillId="0" borderId="27" xfId="51" applyNumberFormat="1" applyFont="1" applyBorder="1" applyAlignment="1" applyProtection="1">
      <alignment vertical="center"/>
      <protection/>
    </xf>
    <xf numFmtId="3" fontId="0" fillId="0" borderId="15" xfId="0" applyNumberFormat="1" applyFont="1" applyBorder="1" applyAlignment="1">
      <alignment vertical="center"/>
    </xf>
    <xf numFmtId="3" fontId="0" fillId="0" borderId="26" xfId="0" applyNumberFormat="1" applyFont="1" applyBorder="1" applyAlignment="1">
      <alignment vertical="center"/>
    </xf>
    <xf numFmtId="177" fontId="0" fillId="0" borderId="27" xfId="51" applyNumberFormat="1" applyFont="1" applyBorder="1" applyAlignment="1">
      <alignment vertical="center"/>
    </xf>
    <xf numFmtId="3" fontId="1" fillId="0" borderId="28" xfId="0" applyNumberFormat="1" applyFont="1" applyBorder="1" applyAlignment="1">
      <alignment vertical="center"/>
    </xf>
    <xf numFmtId="3" fontId="1" fillId="0" borderId="29" xfId="0" applyNumberFormat="1" applyFont="1" applyBorder="1" applyAlignment="1">
      <alignment vertical="center"/>
    </xf>
    <xf numFmtId="177" fontId="0" fillId="0" borderId="14" xfId="51" applyNumberFormat="1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3" fontId="1" fillId="0" borderId="30" xfId="0" applyNumberFormat="1" applyFont="1" applyBorder="1" applyAlignment="1">
      <alignment vertical="center"/>
    </xf>
    <xf numFmtId="3" fontId="1" fillId="0" borderId="31" xfId="0" applyNumberFormat="1" applyFont="1" applyBorder="1" applyAlignment="1">
      <alignment vertical="center"/>
    </xf>
    <xf numFmtId="177" fontId="1" fillId="0" borderId="32" xfId="0" applyNumberFormat="1" applyFont="1" applyBorder="1" applyAlignment="1">
      <alignment vertical="center"/>
    </xf>
    <xf numFmtId="3" fontId="1" fillId="8" borderId="15" xfId="0" applyNumberFormat="1" applyFont="1" applyFill="1" applyBorder="1" applyAlignment="1">
      <alignment vertical="center"/>
    </xf>
    <xf numFmtId="3" fontId="1" fillId="8" borderId="26" xfId="0" applyNumberFormat="1" applyFont="1" applyFill="1" applyBorder="1" applyAlignment="1">
      <alignment vertical="center"/>
    </xf>
    <xf numFmtId="177" fontId="1" fillId="8" borderId="27" xfId="0" applyNumberFormat="1" applyFont="1" applyFill="1" applyBorder="1" applyAlignment="1">
      <alignment vertical="center"/>
    </xf>
    <xf numFmtId="3" fontId="1" fillId="8" borderId="26" xfId="0" applyNumberFormat="1" applyFont="1" applyFill="1" applyBorder="1" applyAlignment="1" applyProtection="1">
      <alignment vertical="center"/>
      <protection/>
    </xf>
    <xf numFmtId="177" fontId="1" fillId="8" borderId="27" xfId="0" applyNumberFormat="1" applyFont="1" applyFill="1" applyBorder="1" applyAlignment="1" applyProtection="1">
      <alignment vertical="center"/>
      <protection/>
    </xf>
    <xf numFmtId="3" fontId="0" fillId="8" borderId="33" xfId="0" applyNumberFormat="1" applyFont="1" applyFill="1" applyBorder="1" applyAlignment="1">
      <alignment vertical="center"/>
    </xf>
    <xf numFmtId="3" fontId="1" fillId="8" borderId="34" xfId="0" applyNumberFormat="1" applyFont="1" applyFill="1" applyBorder="1" applyAlignment="1">
      <alignment vertical="center"/>
    </xf>
    <xf numFmtId="177" fontId="1" fillId="8" borderId="35" xfId="0" applyNumberFormat="1" applyFont="1" applyFill="1" applyBorder="1" applyAlignment="1">
      <alignment vertical="center"/>
    </xf>
    <xf numFmtId="3" fontId="1" fillId="0" borderId="36" xfId="0" applyNumberFormat="1" applyFont="1" applyFill="1" applyBorder="1" applyAlignment="1">
      <alignment vertical="center"/>
    </xf>
    <xf numFmtId="0" fontId="0" fillId="0" borderId="33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177" fontId="1" fillId="0" borderId="22" xfId="0" applyNumberFormat="1" applyFont="1" applyBorder="1" applyAlignment="1">
      <alignment vertical="center"/>
    </xf>
    <xf numFmtId="177" fontId="1" fillId="8" borderId="37" xfId="0" applyNumberFormat="1" applyFont="1" applyFill="1" applyBorder="1" applyAlignment="1">
      <alignment vertical="center"/>
    </xf>
    <xf numFmtId="177" fontId="1" fillId="8" borderId="38" xfId="0" applyNumberFormat="1" applyFont="1" applyFill="1" applyBorder="1" applyAlignment="1">
      <alignment vertical="center"/>
    </xf>
    <xf numFmtId="3" fontId="0" fillId="0" borderId="26" xfId="62" applyNumberFormat="1" applyFont="1" applyBorder="1" applyAlignment="1" applyProtection="1">
      <alignment vertical="center"/>
      <protection/>
    </xf>
    <xf numFmtId="177" fontId="0" fillId="0" borderId="27" xfId="0" applyNumberFormat="1" applyFont="1" applyBorder="1" applyAlignment="1" applyProtection="1">
      <alignment vertical="center"/>
      <protection/>
    </xf>
    <xf numFmtId="177" fontId="0" fillId="0" borderId="14" xfId="0" applyNumberFormat="1" applyFont="1" applyBorder="1" applyAlignment="1">
      <alignment vertical="center"/>
    </xf>
    <xf numFmtId="3" fontId="1" fillId="0" borderId="33" xfId="0" applyNumberFormat="1" applyFont="1" applyBorder="1" applyAlignment="1" applyProtection="1">
      <alignment vertical="center"/>
      <protection/>
    </xf>
    <xf numFmtId="3" fontId="1" fillId="0" borderId="34" xfId="0" applyNumberFormat="1" applyFont="1" applyBorder="1" applyAlignment="1">
      <alignment vertical="center"/>
    </xf>
    <xf numFmtId="177" fontId="1" fillId="0" borderId="35" xfId="0" applyNumberFormat="1" applyFont="1" applyBorder="1" applyAlignment="1" applyProtection="1">
      <alignment vertical="center"/>
      <protection/>
    </xf>
    <xf numFmtId="3" fontId="1" fillId="0" borderId="15" xfId="0" applyNumberFormat="1" applyFont="1" applyFill="1" applyBorder="1" applyAlignment="1" quotePrefix="1">
      <alignment vertical="center"/>
    </xf>
    <xf numFmtId="3" fontId="1" fillId="0" borderId="0" xfId="0" applyNumberFormat="1" applyFont="1" applyFill="1" applyBorder="1" applyAlignment="1" applyProtection="1">
      <alignment vertical="center"/>
      <protection/>
    </xf>
    <xf numFmtId="177" fontId="1" fillId="0" borderId="22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Border="1" applyAlignment="1" applyProtection="1">
      <alignment vertical="center"/>
      <protection/>
    </xf>
    <xf numFmtId="3" fontId="1" fillId="24" borderId="15" xfId="0" applyNumberFormat="1" applyFont="1" applyFill="1" applyBorder="1" applyAlignment="1" applyProtection="1">
      <alignment vertical="center"/>
      <protection/>
    </xf>
    <xf numFmtId="3" fontId="1" fillId="24" borderId="26" xfId="0" applyNumberFormat="1" applyFont="1" applyFill="1" applyBorder="1" applyAlignment="1">
      <alignment vertical="center"/>
    </xf>
    <xf numFmtId="177" fontId="1" fillId="24" borderId="27" xfId="51" applyNumberFormat="1" applyFont="1" applyFill="1" applyBorder="1" applyAlignment="1" applyProtection="1">
      <alignment vertical="center"/>
      <protection/>
    </xf>
    <xf numFmtId="177" fontId="1" fillId="24" borderId="27" xfId="0" applyNumberFormat="1" applyFont="1" applyFill="1" applyBorder="1" applyAlignment="1" applyProtection="1">
      <alignment vertical="center"/>
      <protection/>
    </xf>
    <xf numFmtId="0" fontId="10" fillId="3" borderId="0" xfId="57" applyFont="1" applyFill="1">
      <alignment/>
      <protection/>
    </xf>
    <xf numFmtId="3" fontId="0" fillId="3" borderId="0" xfId="66" applyNumberFormat="1" applyFont="1" applyFill="1" applyBorder="1">
      <alignment/>
      <protection/>
    </xf>
    <xf numFmtId="3" fontId="1" fillId="8" borderId="39" xfId="0" applyNumberFormat="1" applyFont="1" applyFill="1" applyBorder="1" applyAlignment="1">
      <alignment vertical="center"/>
    </xf>
    <xf numFmtId="3" fontId="1" fillId="8" borderId="36" xfId="0" applyNumberFormat="1" applyFont="1" applyFill="1" applyBorder="1" applyAlignment="1">
      <alignment vertical="center"/>
    </xf>
    <xf numFmtId="3" fontId="1" fillId="8" borderId="40" xfId="0" applyNumberFormat="1" applyFont="1" applyFill="1" applyBorder="1" applyAlignment="1">
      <alignment vertical="center"/>
    </xf>
    <xf numFmtId="3" fontId="1" fillId="8" borderId="0" xfId="0" applyNumberFormat="1" applyFont="1" applyFill="1" applyBorder="1" applyAlignment="1" applyProtection="1">
      <alignment vertical="center"/>
      <protection/>
    </xf>
    <xf numFmtId="3" fontId="0" fillId="8" borderId="41" xfId="0" applyNumberFormat="1" applyFont="1" applyFill="1" applyBorder="1" applyAlignment="1">
      <alignment vertical="center"/>
    </xf>
    <xf numFmtId="3" fontId="1" fillId="8" borderId="42" xfId="0" applyNumberFormat="1" applyFont="1" applyFill="1" applyBorder="1" applyAlignment="1">
      <alignment vertical="center"/>
    </xf>
    <xf numFmtId="3" fontId="1" fillId="8" borderId="43" xfId="0" applyNumberFormat="1" applyFont="1" applyFill="1" applyBorder="1" applyAlignment="1">
      <alignment vertical="center"/>
    </xf>
    <xf numFmtId="3" fontId="1" fillId="8" borderId="44" xfId="0" applyNumberFormat="1" applyFont="1" applyFill="1" applyBorder="1" applyAlignment="1">
      <alignment vertical="center"/>
    </xf>
    <xf numFmtId="0" fontId="0" fillId="3" borderId="0" xfId="0" applyFont="1" applyFill="1" applyAlignment="1">
      <alignment/>
    </xf>
    <xf numFmtId="0" fontId="1" fillId="0" borderId="0" xfId="0" applyFont="1" applyAlignment="1">
      <alignment vertical="justify" wrapText="1"/>
    </xf>
    <xf numFmtId="0" fontId="8" fillId="25" borderId="13" xfId="59" applyFont="1" applyFill="1" applyBorder="1" applyAlignment="1">
      <alignment horizontal="center" vertical="center" wrapText="1"/>
      <protection/>
    </xf>
    <xf numFmtId="0" fontId="0" fillId="0" borderId="0" xfId="56">
      <alignment/>
      <protection/>
    </xf>
    <xf numFmtId="0" fontId="0" fillId="0" borderId="0" xfId="56" applyFill="1">
      <alignment/>
      <protection/>
    </xf>
    <xf numFmtId="0" fontId="32" fillId="0" borderId="17" xfId="56" applyFont="1" applyBorder="1" applyAlignment="1">
      <alignment horizontal="center" vertical="center" wrapText="1"/>
      <protection/>
    </xf>
    <xf numFmtId="0" fontId="33" fillId="0" borderId="17" xfId="56" applyFont="1" applyBorder="1" applyAlignment="1">
      <alignment horizontal="center" vertical="center" wrapText="1"/>
      <protection/>
    </xf>
    <xf numFmtId="0" fontId="0" fillId="0" borderId="17" xfId="56" applyBorder="1">
      <alignment/>
      <protection/>
    </xf>
    <xf numFmtId="0" fontId="34" fillId="0" borderId="17" xfId="56" applyFont="1" applyBorder="1" applyAlignment="1">
      <alignment horizontal="left" wrapText="1"/>
      <protection/>
    </xf>
    <xf numFmtId="0" fontId="0" fillId="0" borderId="45" xfId="56" applyBorder="1">
      <alignment/>
      <protection/>
    </xf>
    <xf numFmtId="0" fontId="36" fillId="0" borderId="46" xfId="56" applyFont="1" applyBorder="1" applyAlignment="1">
      <alignment wrapText="1"/>
      <protection/>
    </xf>
    <xf numFmtId="172" fontId="35" fillId="0" borderId="46" xfId="56" applyNumberFormat="1" applyFont="1" applyBorder="1" applyAlignment="1">
      <alignment wrapText="1"/>
      <protection/>
    </xf>
    <xf numFmtId="172" fontId="37" fillId="0" borderId="46" xfId="56" applyNumberFormat="1" applyFont="1" applyBorder="1">
      <alignment/>
      <protection/>
    </xf>
    <xf numFmtId="172" fontId="37" fillId="0" borderId="47" xfId="56" applyNumberFormat="1" applyFont="1" applyBorder="1">
      <alignment/>
      <protection/>
    </xf>
    <xf numFmtId="2" fontId="8" fillId="8" borderId="25" xfId="59" applyNumberFormat="1" applyFont="1" applyFill="1" applyBorder="1" applyAlignment="1">
      <alignment horizontal="center" vertical="center" wrapText="1"/>
      <protection/>
    </xf>
    <xf numFmtId="0" fontId="0" fillId="0" borderId="46" xfId="56" applyFont="1" applyBorder="1">
      <alignment/>
      <protection/>
    </xf>
    <xf numFmtId="0" fontId="0" fillId="0" borderId="47" xfId="56" applyFont="1" applyBorder="1">
      <alignment/>
      <protection/>
    </xf>
    <xf numFmtId="0" fontId="0" fillId="0" borderId="0" xfId="56" applyFont="1">
      <alignment/>
      <protection/>
    </xf>
    <xf numFmtId="172" fontId="38" fillId="0" borderId="17" xfId="56" applyNumberFormat="1" applyFont="1" applyBorder="1" applyAlignment="1">
      <alignment horizontal="center" vertical="center" wrapText="1"/>
      <protection/>
    </xf>
    <xf numFmtId="172" fontId="39" fillId="0" borderId="17" xfId="56" applyNumberFormat="1" applyFont="1" applyBorder="1" applyAlignment="1">
      <alignment horizontal="center" wrapText="1"/>
      <protection/>
    </xf>
    <xf numFmtId="172" fontId="39" fillId="0" borderId="17" xfId="56" applyNumberFormat="1" applyFont="1" applyBorder="1" applyAlignment="1">
      <alignment horizontal="center" vertical="center" wrapText="1"/>
      <protection/>
    </xf>
    <xf numFmtId="172" fontId="38" fillId="0" borderId="48" xfId="56" applyNumberFormat="1" applyFont="1" applyBorder="1" applyAlignment="1">
      <alignment horizontal="center" wrapText="1"/>
      <protection/>
    </xf>
    <xf numFmtId="169" fontId="39" fillId="0" borderId="17" xfId="45" applyFont="1" applyBorder="1" applyAlignment="1">
      <alignment horizontal="center" wrapText="1"/>
    </xf>
    <xf numFmtId="169" fontId="39" fillId="0" borderId="17" xfId="45" applyFont="1" applyBorder="1" applyAlignment="1">
      <alignment horizontal="right" vertical="center" wrapText="1"/>
    </xf>
    <xf numFmtId="169" fontId="39" fillId="0" borderId="17" xfId="45" applyFont="1" applyBorder="1" applyAlignment="1">
      <alignment horizontal="right" wrapText="1"/>
    </xf>
    <xf numFmtId="169" fontId="38" fillId="0" borderId="48" xfId="45" applyFont="1" applyBorder="1" applyAlignment="1">
      <alignment horizontal="center" wrapText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177" fontId="43" fillId="0" borderId="0" xfId="0" applyNumberFormat="1" applyFont="1" applyAlignment="1">
      <alignment vertical="center"/>
    </xf>
    <xf numFmtId="3" fontId="42" fillId="0" borderId="23" xfId="0" applyNumberFormat="1" applyFont="1" applyBorder="1" applyAlignment="1">
      <alignment vertical="center"/>
    </xf>
    <xf numFmtId="3" fontId="42" fillId="0" borderId="24" xfId="0" applyNumberFormat="1" applyFont="1" applyBorder="1" applyAlignment="1">
      <alignment vertical="center"/>
    </xf>
    <xf numFmtId="177" fontId="42" fillId="0" borderId="25" xfId="0" applyNumberFormat="1" applyFont="1" applyBorder="1" applyAlignment="1">
      <alignment vertical="center"/>
    </xf>
    <xf numFmtId="3" fontId="43" fillId="0" borderId="15" xfId="0" applyNumberFormat="1" applyFont="1" applyBorder="1" applyAlignment="1" applyProtection="1">
      <alignment horizontal="right" vertical="center"/>
      <protection/>
    </xf>
    <xf numFmtId="3" fontId="43" fillId="0" borderId="26" xfId="0" applyNumberFormat="1" applyFont="1" applyBorder="1" applyAlignment="1" applyProtection="1">
      <alignment vertical="center"/>
      <protection/>
    </xf>
    <xf numFmtId="177" fontId="43" fillId="0" borderId="27" xfId="51" applyNumberFormat="1" applyFont="1" applyBorder="1" applyAlignment="1" applyProtection="1">
      <alignment vertical="center"/>
      <protection/>
    </xf>
    <xf numFmtId="3" fontId="43" fillId="0" borderId="15" xfId="0" applyNumberFormat="1" applyFont="1" applyBorder="1" applyAlignment="1">
      <alignment vertical="center"/>
    </xf>
    <xf numFmtId="3" fontId="43" fillId="0" borderId="26" xfId="0" applyNumberFormat="1" applyFont="1" applyBorder="1" applyAlignment="1">
      <alignment vertical="center"/>
    </xf>
    <xf numFmtId="177" fontId="43" fillId="0" borderId="27" xfId="51" applyNumberFormat="1" applyFont="1" applyBorder="1" applyAlignment="1">
      <alignment vertical="center"/>
    </xf>
    <xf numFmtId="3" fontId="42" fillId="24" borderId="15" xfId="0" applyNumberFormat="1" applyFont="1" applyFill="1" applyBorder="1" applyAlignment="1" applyProtection="1">
      <alignment vertical="center"/>
      <protection/>
    </xf>
    <xf numFmtId="3" fontId="42" fillId="24" borderId="26" xfId="0" applyNumberFormat="1" applyFont="1" applyFill="1" applyBorder="1" applyAlignment="1">
      <alignment vertical="center"/>
    </xf>
    <xf numFmtId="177" fontId="42" fillId="24" borderId="27" xfId="51" applyNumberFormat="1" applyFont="1" applyFill="1" applyBorder="1" applyAlignment="1" applyProtection="1">
      <alignment vertical="center"/>
      <protection/>
    </xf>
    <xf numFmtId="3" fontId="42" fillId="0" borderId="28" xfId="0" applyNumberFormat="1" applyFont="1" applyBorder="1" applyAlignment="1">
      <alignment vertical="center"/>
    </xf>
    <xf numFmtId="3" fontId="42" fillId="0" borderId="29" xfId="0" applyNumberFormat="1" applyFont="1" applyBorder="1" applyAlignment="1">
      <alignment vertical="center"/>
    </xf>
    <xf numFmtId="177" fontId="43" fillId="0" borderId="14" xfId="51" applyNumberFormat="1" applyFont="1" applyBorder="1" applyAlignment="1">
      <alignment vertical="center"/>
    </xf>
    <xf numFmtId="177" fontId="42" fillId="24" borderId="27" xfId="0" applyNumberFormat="1" applyFont="1" applyFill="1" applyBorder="1" applyAlignment="1" applyProtection="1">
      <alignment vertical="center"/>
      <protection/>
    </xf>
    <xf numFmtId="3" fontId="42" fillId="0" borderId="15" xfId="0" applyNumberFormat="1" applyFont="1" applyBorder="1" applyAlignment="1">
      <alignment vertical="center"/>
    </xf>
    <xf numFmtId="3" fontId="42" fillId="0" borderId="26" xfId="0" applyNumberFormat="1" applyFont="1" applyBorder="1" applyAlignment="1">
      <alignment vertical="center"/>
    </xf>
    <xf numFmtId="177" fontId="43" fillId="0" borderId="27" xfId="0" applyNumberFormat="1" applyFont="1" applyBorder="1" applyAlignment="1">
      <alignment vertical="center"/>
    </xf>
    <xf numFmtId="3" fontId="42" fillId="8" borderId="15" xfId="0" applyNumberFormat="1" applyFont="1" applyFill="1" applyBorder="1" applyAlignment="1">
      <alignment vertical="center"/>
    </xf>
    <xf numFmtId="177" fontId="42" fillId="8" borderId="27" xfId="0" applyNumberFormat="1" applyFont="1" applyFill="1" applyBorder="1" applyAlignment="1">
      <alignment vertical="center"/>
    </xf>
    <xf numFmtId="3" fontId="42" fillId="8" borderId="26" xfId="0" applyNumberFormat="1" applyFont="1" applyFill="1" applyBorder="1" applyAlignment="1" applyProtection="1">
      <alignment vertical="center"/>
      <protection/>
    </xf>
    <xf numFmtId="177" fontId="42" fillId="8" borderId="27" xfId="0" applyNumberFormat="1" applyFont="1" applyFill="1" applyBorder="1" applyAlignment="1" applyProtection="1">
      <alignment vertical="center"/>
      <protection/>
    </xf>
    <xf numFmtId="0" fontId="43" fillId="0" borderId="0" xfId="0" applyFont="1" applyBorder="1" applyAlignment="1">
      <alignment vertical="center"/>
    </xf>
    <xf numFmtId="3" fontId="42" fillId="0" borderId="0" xfId="0" applyNumberFormat="1" applyFont="1" applyBorder="1" applyAlignment="1">
      <alignment vertical="center"/>
    </xf>
    <xf numFmtId="177" fontId="42" fillId="0" borderId="22" xfId="0" applyNumberFormat="1" applyFont="1" applyBorder="1" applyAlignment="1">
      <alignment vertical="center"/>
    </xf>
    <xf numFmtId="3" fontId="42" fillId="8" borderId="43" xfId="0" applyNumberFormat="1" applyFont="1" applyFill="1" applyBorder="1" applyAlignment="1">
      <alignment vertical="center"/>
    </xf>
    <xf numFmtId="3" fontId="42" fillId="8" borderId="44" xfId="0" applyNumberFormat="1" applyFont="1" applyFill="1" applyBorder="1" applyAlignment="1">
      <alignment vertical="center"/>
    </xf>
    <xf numFmtId="177" fontId="42" fillId="8" borderId="49" xfId="0" applyNumberFormat="1" applyFont="1" applyFill="1" applyBorder="1" applyAlignment="1">
      <alignment vertical="center"/>
    </xf>
    <xf numFmtId="3" fontId="43" fillId="8" borderId="41" xfId="0" applyNumberFormat="1" applyFont="1" applyFill="1" applyBorder="1" applyAlignment="1">
      <alignment vertical="center"/>
    </xf>
    <xf numFmtId="3" fontId="42" fillId="8" borderId="42" xfId="0" applyNumberFormat="1" applyFont="1" applyFill="1" applyBorder="1" applyAlignment="1">
      <alignment vertical="center"/>
    </xf>
    <xf numFmtId="177" fontId="42" fillId="8" borderId="38" xfId="0" applyNumberFormat="1" applyFont="1" applyFill="1" applyBorder="1" applyAlignment="1">
      <alignment vertical="center"/>
    </xf>
    <xf numFmtId="3" fontId="43" fillId="0" borderId="26" xfId="62" applyNumberFormat="1" applyFont="1" applyBorder="1" applyAlignment="1" applyProtection="1">
      <alignment vertical="center"/>
      <protection/>
    </xf>
    <xf numFmtId="177" fontId="43" fillId="0" borderId="27" xfId="0" applyNumberFormat="1" applyFont="1" applyBorder="1" applyAlignment="1" applyProtection="1">
      <alignment vertical="center"/>
      <protection/>
    </xf>
    <xf numFmtId="4" fontId="43" fillId="0" borderId="0" xfId="0" applyNumberFormat="1" applyFont="1" applyAlignment="1">
      <alignment vertical="center"/>
    </xf>
    <xf numFmtId="177" fontId="43" fillId="0" borderId="14" xfId="0" applyNumberFormat="1" applyFont="1" applyBorder="1" applyAlignment="1">
      <alignment vertical="center"/>
    </xf>
    <xf numFmtId="3" fontId="42" fillId="0" borderId="33" xfId="0" applyNumberFormat="1" applyFont="1" applyBorder="1" applyAlignment="1" applyProtection="1">
      <alignment vertical="center"/>
      <protection/>
    </xf>
    <xf numFmtId="3" fontId="42" fillId="0" borderId="34" xfId="0" applyNumberFormat="1" applyFont="1" applyBorder="1" applyAlignment="1">
      <alignment vertical="center"/>
    </xf>
    <xf numFmtId="177" fontId="42" fillId="0" borderId="35" xfId="0" applyNumberFormat="1" applyFont="1" applyBorder="1" applyAlignment="1" applyProtection="1">
      <alignment vertical="center"/>
      <protection/>
    </xf>
    <xf numFmtId="3" fontId="42" fillId="0" borderId="0" xfId="0" applyNumberFormat="1" applyFont="1" applyFill="1" applyBorder="1" applyAlignment="1" applyProtection="1">
      <alignment vertical="center"/>
      <protection/>
    </xf>
    <xf numFmtId="0" fontId="43" fillId="3" borderId="0" xfId="0" applyFont="1" applyFill="1" applyAlignment="1">
      <alignment vertical="center"/>
    </xf>
    <xf numFmtId="0" fontId="46" fillId="3" borderId="0" xfId="57" applyFont="1" applyFill="1" applyAlignment="1">
      <alignment vertical="center"/>
      <protection/>
    </xf>
    <xf numFmtId="3" fontId="43" fillId="3" borderId="0" xfId="66" applyNumberFormat="1" applyFont="1" applyFill="1" applyBorder="1" applyAlignment="1">
      <alignment vertical="center"/>
      <protection/>
    </xf>
    <xf numFmtId="0" fontId="43" fillId="0" borderId="0" xfId="57" applyFont="1" applyAlignment="1">
      <alignment vertical="center"/>
      <protection/>
    </xf>
    <xf numFmtId="3" fontId="43" fillId="0" borderId="0" xfId="66" applyNumberFormat="1" applyFont="1" applyBorder="1" applyAlignment="1">
      <alignment vertical="center"/>
      <protection/>
    </xf>
    <xf numFmtId="0" fontId="42" fillId="0" borderId="0" xfId="57" applyFont="1" applyAlignment="1">
      <alignment vertical="center" wrapText="1"/>
      <protection/>
    </xf>
    <xf numFmtId="0" fontId="42" fillId="0" borderId="0" xfId="57" applyFont="1" applyAlignment="1">
      <alignment vertical="center"/>
      <protection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 horizontal="center" vertical="center"/>
    </xf>
    <xf numFmtId="2" fontId="43" fillId="0" borderId="0" xfId="0" applyNumberFormat="1" applyFont="1" applyAlignment="1">
      <alignment horizontal="center" vertical="center"/>
    </xf>
    <xf numFmtId="0" fontId="45" fillId="0" borderId="17" xfId="0" applyFont="1" applyBorder="1" applyAlignment="1">
      <alignment vertical="center"/>
    </xf>
    <xf numFmtId="177" fontId="45" fillId="0" borderId="17" xfId="0" applyNumberFormat="1" applyFont="1" applyBorder="1" applyAlignment="1" applyProtection="1">
      <alignment vertical="center"/>
      <protection/>
    </xf>
    <xf numFmtId="177" fontId="43" fillId="0" borderId="17" xfId="0" applyNumberFormat="1" applyFont="1" applyBorder="1" applyAlignment="1">
      <alignment vertical="center"/>
    </xf>
    <xf numFmtId="0" fontId="43" fillId="0" borderId="17" xfId="0" applyFont="1" applyBorder="1" applyAlignment="1">
      <alignment vertical="center"/>
    </xf>
    <xf numFmtId="3" fontId="42" fillId="8" borderId="24" xfId="0" applyNumberFormat="1" applyFont="1" applyFill="1" applyBorder="1" applyAlignment="1">
      <alignment vertical="center"/>
    </xf>
    <xf numFmtId="3" fontId="43" fillId="8" borderId="15" xfId="0" applyNumberFormat="1" applyFont="1" applyFill="1" applyBorder="1" applyAlignment="1">
      <alignment vertical="center"/>
    </xf>
    <xf numFmtId="3" fontId="42" fillId="8" borderId="0" xfId="0" applyNumberFormat="1" applyFont="1" applyFill="1" applyBorder="1" applyAlignment="1">
      <alignment vertical="center"/>
    </xf>
    <xf numFmtId="3" fontId="42" fillId="0" borderId="50" xfId="0" applyNumberFormat="1" applyFont="1" applyFill="1" applyBorder="1" applyAlignment="1">
      <alignment vertical="center"/>
    </xf>
    <xf numFmtId="3" fontId="42" fillId="0" borderId="51" xfId="0" applyNumberFormat="1" applyFont="1" applyFill="1" applyBorder="1" applyAlignment="1">
      <alignment vertical="center"/>
    </xf>
    <xf numFmtId="177" fontId="42" fillId="0" borderId="52" xfId="0" applyNumberFormat="1" applyFont="1" applyFill="1" applyBorder="1" applyAlignment="1">
      <alignment vertical="center"/>
    </xf>
    <xf numFmtId="3" fontId="42" fillId="0" borderId="15" xfId="0" applyNumberFormat="1" applyFont="1" applyFill="1" applyBorder="1" applyAlignment="1">
      <alignment vertical="center"/>
    </xf>
    <xf numFmtId="3" fontId="42" fillId="0" borderId="26" xfId="0" applyNumberFormat="1" applyFont="1" applyFill="1" applyBorder="1" applyAlignment="1">
      <alignment vertical="center"/>
    </xf>
    <xf numFmtId="177" fontId="42" fillId="0" borderId="27" xfId="0" applyNumberFormat="1" applyFont="1" applyBorder="1" applyAlignment="1">
      <alignment vertical="center"/>
    </xf>
    <xf numFmtId="3" fontId="42" fillId="8" borderId="53" xfId="0" applyNumberFormat="1" applyFont="1" applyFill="1" applyBorder="1" applyAlignment="1">
      <alignment vertical="center"/>
    </xf>
    <xf numFmtId="3" fontId="42" fillId="8" borderId="54" xfId="0" applyNumberFormat="1" applyFont="1" applyFill="1" applyBorder="1" applyAlignment="1">
      <alignment vertical="center"/>
    </xf>
    <xf numFmtId="3" fontId="42" fillId="8" borderId="0" xfId="0" applyNumberFormat="1" applyFont="1" applyFill="1" applyBorder="1" applyAlignment="1" applyProtection="1">
      <alignment vertical="center"/>
      <protection/>
    </xf>
    <xf numFmtId="0" fontId="43" fillId="0" borderId="43" xfId="0" applyFont="1" applyBorder="1" applyAlignment="1">
      <alignment vertical="center"/>
    </xf>
    <xf numFmtId="3" fontId="42" fillId="0" borderId="43" xfId="0" applyNumberFormat="1" applyFont="1" applyFill="1" applyBorder="1" applyAlignment="1" quotePrefix="1">
      <alignment vertical="center"/>
    </xf>
    <xf numFmtId="3" fontId="42" fillId="0" borderId="41" xfId="0" applyNumberFormat="1" applyFont="1" applyFill="1" applyBorder="1" applyAlignment="1">
      <alignment vertical="center"/>
    </xf>
    <xf numFmtId="3" fontId="42" fillId="24" borderId="41" xfId="0" applyNumberFormat="1" applyFont="1" applyFill="1" applyBorder="1" applyAlignment="1" applyProtection="1">
      <alignment vertical="center"/>
      <protection/>
    </xf>
    <xf numFmtId="3" fontId="43" fillId="0" borderId="0" xfId="62" applyNumberFormat="1" applyFont="1" applyBorder="1" applyAlignment="1" applyProtection="1">
      <alignment vertical="center"/>
      <protection/>
    </xf>
    <xf numFmtId="3" fontId="42" fillId="24" borderId="0" xfId="0" applyNumberFormat="1" applyFont="1" applyFill="1" applyBorder="1" applyAlignment="1">
      <alignment vertical="center"/>
    </xf>
    <xf numFmtId="3" fontId="42" fillId="0" borderId="55" xfId="0" applyNumberFormat="1" applyFont="1" applyBorder="1" applyAlignment="1">
      <alignment vertical="center"/>
    </xf>
    <xf numFmtId="3" fontId="42" fillId="0" borderId="39" xfId="0" applyNumberFormat="1" applyFont="1" applyBorder="1" applyAlignment="1">
      <alignment vertical="center"/>
    </xf>
    <xf numFmtId="0" fontId="43" fillId="0" borderId="0" xfId="0" applyFont="1" applyAlignment="1">
      <alignment/>
    </xf>
    <xf numFmtId="0" fontId="43" fillId="0" borderId="56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0" fontId="42" fillId="0" borderId="57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58" xfId="0" applyFont="1" applyBorder="1" applyAlignment="1">
      <alignment horizontal="center" vertical="center" wrapText="1"/>
    </xf>
    <xf numFmtId="0" fontId="42" fillId="0" borderId="38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43" fontId="43" fillId="0" borderId="17" xfId="0" applyNumberFormat="1" applyFont="1" applyBorder="1" applyAlignment="1">
      <alignment vertical="center"/>
    </xf>
    <xf numFmtId="43" fontId="43" fillId="0" borderId="12" xfId="0" applyNumberFormat="1" applyFont="1" applyBorder="1" applyAlignment="1">
      <alignment vertical="center"/>
    </xf>
    <xf numFmtId="43" fontId="43" fillId="0" borderId="59" xfId="0" applyNumberFormat="1" applyFont="1" applyBorder="1" applyAlignment="1">
      <alignment vertical="center"/>
    </xf>
    <xf numFmtId="43" fontId="43" fillId="0" borderId="19" xfId="0" applyNumberFormat="1" applyFont="1" applyBorder="1" applyAlignment="1">
      <alignment vertical="center"/>
    </xf>
    <xf numFmtId="43" fontId="43" fillId="0" borderId="20" xfId="0" applyNumberFormat="1" applyFont="1" applyBorder="1" applyAlignment="1">
      <alignment vertical="center"/>
    </xf>
    <xf numFmtId="43" fontId="43" fillId="0" borderId="57" xfId="0" applyNumberFormat="1" applyFont="1" applyBorder="1" applyAlignment="1">
      <alignment vertical="center"/>
    </xf>
    <xf numFmtId="0" fontId="42" fillId="0" borderId="0" xfId="55" applyFont="1" applyAlignment="1">
      <alignment horizontal="left" vertical="center" wrapText="1"/>
      <protection/>
    </xf>
    <xf numFmtId="0" fontId="43" fillId="0" borderId="0" xfId="55" applyFont="1" applyAlignment="1">
      <alignment vertical="center"/>
      <protection/>
    </xf>
    <xf numFmtId="0" fontId="43" fillId="0" borderId="0" xfId="55" applyFont="1" applyFill="1" applyAlignment="1">
      <alignment vertical="center"/>
      <protection/>
    </xf>
    <xf numFmtId="173" fontId="43" fillId="0" borderId="0" xfId="55" applyNumberFormat="1" applyFont="1" applyAlignment="1">
      <alignment vertical="center"/>
      <protection/>
    </xf>
    <xf numFmtId="0" fontId="42" fillId="0" borderId="0" xfId="55" applyFont="1" applyAlignment="1">
      <alignment vertical="center"/>
      <protection/>
    </xf>
    <xf numFmtId="0" fontId="43" fillId="0" borderId="0" xfId="55" applyFont="1" applyBorder="1" applyAlignment="1">
      <alignment vertical="center"/>
      <protection/>
    </xf>
    <xf numFmtId="2" fontId="43" fillId="0" borderId="0" xfId="55" applyNumberFormat="1" applyFont="1" applyAlignment="1">
      <alignment vertical="center"/>
      <protection/>
    </xf>
    <xf numFmtId="4" fontId="43" fillId="0" borderId="0" xfId="55" applyNumberFormat="1" applyFont="1" applyAlignment="1">
      <alignment vertical="center"/>
      <protection/>
    </xf>
    <xf numFmtId="0" fontId="42" fillId="0" borderId="17" xfId="0" applyFont="1" applyBorder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0" fontId="43" fillId="0" borderId="15" xfId="0" applyFont="1" applyBorder="1" applyAlignment="1">
      <alignment vertical="center"/>
    </xf>
    <xf numFmtId="0" fontId="43" fillId="0" borderId="22" xfId="0" applyFont="1" applyBorder="1" applyAlignment="1">
      <alignment vertical="center"/>
    </xf>
    <xf numFmtId="169" fontId="43" fillId="0" borderId="0" xfId="0" applyNumberFormat="1" applyFont="1" applyAlignment="1">
      <alignment vertical="center"/>
    </xf>
    <xf numFmtId="0" fontId="43" fillId="0" borderId="0" xfId="0" applyFont="1" applyAlignment="1">
      <alignment horizontal="right" vertical="center"/>
    </xf>
    <xf numFmtId="173" fontId="43" fillId="22" borderId="0" xfId="0" applyNumberFormat="1" applyFont="1" applyFill="1" applyAlignment="1">
      <alignment vertical="center"/>
    </xf>
    <xf numFmtId="1" fontId="47" fillId="8" borderId="13" xfId="58" applyNumberFormat="1" applyFont="1" applyFill="1" applyBorder="1" applyAlignment="1">
      <alignment horizontal="center" vertical="center"/>
      <protection/>
    </xf>
    <xf numFmtId="2" fontId="47" fillId="8" borderId="12" xfId="58" applyNumberFormat="1" applyFont="1" applyFill="1" applyBorder="1" applyAlignment="1">
      <alignment horizontal="center" vertical="center"/>
      <protection/>
    </xf>
    <xf numFmtId="0" fontId="42" fillId="0" borderId="51" xfId="55" applyFont="1" applyBorder="1" applyAlignment="1">
      <alignment horizontal="center" vertical="center" wrapText="1"/>
      <protection/>
    </xf>
    <xf numFmtId="0" fontId="42" fillId="0" borderId="52" xfId="55" applyFont="1" applyBorder="1" applyAlignment="1">
      <alignment horizontal="center" vertical="center" wrapText="1"/>
      <protection/>
    </xf>
    <xf numFmtId="0" fontId="42" fillId="0" borderId="0" xfId="55" applyFont="1" applyBorder="1" applyAlignment="1">
      <alignment horizontal="center" vertical="center" wrapText="1"/>
      <protection/>
    </xf>
    <xf numFmtId="0" fontId="49" fillId="0" borderId="0" xfId="55" applyFont="1" applyAlignment="1">
      <alignment horizontal="left" vertical="center" wrapText="1"/>
      <protection/>
    </xf>
    <xf numFmtId="177" fontId="42" fillId="0" borderId="19" xfId="52" applyNumberFormat="1" applyFont="1" applyBorder="1" applyAlignment="1">
      <alignment vertical="center"/>
    </xf>
    <xf numFmtId="0" fontId="42" fillId="0" borderId="20" xfId="55" applyFont="1" applyBorder="1" applyAlignment="1">
      <alignment vertical="center"/>
      <protection/>
    </xf>
    <xf numFmtId="177" fontId="42" fillId="22" borderId="0" xfId="55" applyNumberFormat="1" applyFont="1" applyFill="1" applyBorder="1" applyAlignment="1">
      <alignment vertical="center"/>
      <protection/>
    </xf>
    <xf numFmtId="177" fontId="43" fillId="26" borderId="11" xfId="52" applyNumberFormat="1" applyFont="1" applyFill="1" applyBorder="1" applyAlignment="1">
      <alignment vertical="center"/>
    </xf>
    <xf numFmtId="0" fontId="43" fillId="0" borderId="14" xfId="55" applyFont="1" applyFill="1" applyBorder="1" applyAlignment="1">
      <alignment vertical="center"/>
      <protection/>
    </xf>
    <xf numFmtId="177" fontId="43" fillId="26" borderId="17" xfId="52" applyNumberFormat="1" applyFont="1" applyFill="1" applyBorder="1" applyAlignment="1">
      <alignment vertical="center"/>
    </xf>
    <xf numFmtId="0" fontId="43" fillId="0" borderId="60" xfId="55" applyFont="1" applyBorder="1" applyAlignment="1">
      <alignment vertical="center"/>
      <protection/>
    </xf>
    <xf numFmtId="177" fontId="42" fillId="0" borderId="0" xfId="52" applyNumberFormat="1" applyFont="1" applyBorder="1" applyAlignment="1">
      <alignment vertical="center"/>
    </xf>
    <xf numFmtId="0" fontId="42" fillId="0" borderId="0" xfId="55" applyFont="1" applyBorder="1" applyAlignment="1">
      <alignment vertical="center"/>
      <protection/>
    </xf>
    <xf numFmtId="0" fontId="43" fillId="0" borderId="0" xfId="63" applyFont="1" applyAlignment="1">
      <alignment vertical="center"/>
      <protection/>
    </xf>
    <xf numFmtId="4" fontId="43" fillId="0" borderId="0" xfId="63" applyNumberFormat="1" applyFont="1" applyAlignment="1">
      <alignment vertical="center"/>
      <protection/>
    </xf>
    <xf numFmtId="4" fontId="43" fillId="26" borderId="11" xfId="63" applyNumberFormat="1" applyFont="1" applyFill="1" applyBorder="1" applyAlignment="1" applyProtection="1">
      <alignment horizontal="center" vertical="center"/>
      <protection locked="0"/>
    </xf>
    <xf numFmtId="177" fontId="43" fillId="0" borderId="11" xfId="52" applyNumberFormat="1" applyFont="1" applyBorder="1" applyAlignment="1" applyProtection="1">
      <alignment horizontal="right" vertical="center"/>
      <protection locked="0"/>
    </xf>
    <xf numFmtId="177" fontId="43" fillId="0" borderId="17" xfId="52" applyNumberFormat="1" applyFont="1" applyBorder="1" applyAlignment="1" applyProtection="1">
      <alignment horizontal="right" vertical="center"/>
      <protection locked="0"/>
    </xf>
    <xf numFmtId="49" fontId="43" fillId="0" borderId="61" xfId="63" applyNumberFormat="1" applyFont="1" applyFill="1" applyBorder="1" applyAlignment="1" applyProtection="1">
      <alignment horizontal="center" vertical="center"/>
      <protection locked="0"/>
    </xf>
    <xf numFmtId="49" fontId="43" fillId="0" borderId="25" xfId="63" applyNumberFormat="1" applyFont="1" applyFill="1" applyBorder="1" applyAlignment="1" applyProtection="1">
      <alignment horizontal="center" vertical="center"/>
      <protection locked="0"/>
    </xf>
    <xf numFmtId="0" fontId="43" fillId="0" borderId="61" xfId="63" applyNumberFormat="1" applyFont="1" applyFill="1" applyBorder="1" applyAlignment="1" applyProtection="1">
      <alignment vertical="center"/>
      <protection locked="0"/>
    </xf>
    <xf numFmtId="0" fontId="43" fillId="0" borderId="25" xfId="63" applyNumberFormat="1" applyFont="1" applyFill="1" applyBorder="1" applyAlignment="1" applyProtection="1">
      <alignment vertical="center"/>
      <protection locked="0"/>
    </xf>
    <xf numFmtId="4" fontId="43" fillId="26" borderId="56" xfId="63" applyNumberFormat="1" applyFont="1" applyFill="1" applyBorder="1" applyAlignment="1" applyProtection="1">
      <alignment horizontal="center" vertical="center"/>
      <protection locked="0"/>
    </xf>
    <xf numFmtId="177" fontId="43" fillId="0" borderId="48" xfId="52" applyNumberFormat="1" applyFont="1" applyBorder="1" applyAlignment="1" applyProtection="1">
      <alignment horizontal="right" vertical="center"/>
      <protection locked="0"/>
    </xf>
    <xf numFmtId="0" fontId="43" fillId="0" borderId="62" xfId="63" applyNumberFormat="1" applyFont="1" applyFill="1" applyBorder="1" applyAlignment="1" applyProtection="1">
      <alignment vertical="center"/>
      <protection locked="0"/>
    </xf>
    <xf numFmtId="0" fontId="43" fillId="0" borderId="20" xfId="63" applyNumberFormat="1" applyFont="1" applyFill="1" applyBorder="1" applyAlignment="1" applyProtection="1">
      <alignment vertical="center"/>
      <protection locked="0"/>
    </xf>
    <xf numFmtId="4" fontId="43" fillId="0" borderId="17" xfId="63" applyNumberFormat="1" applyFont="1" applyBorder="1" applyAlignment="1" applyProtection="1">
      <alignment horizontal="center" vertical="center"/>
      <protection locked="0"/>
    </xf>
    <xf numFmtId="177" fontId="43" fillId="0" borderId="17" xfId="63" applyNumberFormat="1" applyFont="1" applyBorder="1" applyAlignment="1" applyProtection="1">
      <alignment horizontal="right" vertical="center"/>
      <protection locked="0"/>
    </xf>
    <xf numFmtId="4" fontId="43" fillId="0" borderId="48" xfId="63" applyNumberFormat="1" applyFont="1" applyBorder="1" applyAlignment="1" applyProtection="1">
      <alignment horizontal="center" vertical="center"/>
      <protection locked="0"/>
    </xf>
    <xf numFmtId="177" fontId="43" fillId="0" borderId="48" xfId="63" applyNumberFormat="1" applyFont="1" applyBorder="1" applyAlignment="1" applyProtection="1">
      <alignment horizontal="right" vertical="center"/>
      <protection locked="0"/>
    </xf>
    <xf numFmtId="0" fontId="42" fillId="0" borderId="0" xfId="63" applyFont="1" applyBorder="1" applyAlignment="1">
      <alignment horizontal="center" vertical="center"/>
      <protection/>
    </xf>
    <xf numFmtId="0" fontId="43" fillId="0" borderId="0" xfId="63" applyFont="1" applyBorder="1" applyAlignment="1">
      <alignment vertical="center"/>
      <protection/>
    </xf>
    <xf numFmtId="177" fontId="42" fillId="0" borderId="0" xfId="63" applyNumberFormat="1" applyFont="1" applyBorder="1" applyAlignment="1" applyProtection="1">
      <alignment horizontal="right" vertical="center"/>
      <protection locked="0"/>
    </xf>
    <xf numFmtId="0" fontId="43" fillId="0" borderId="0" xfId="0" applyFont="1" applyAlignment="1">
      <alignment horizontal="center" vertical="center" wrapText="1"/>
    </xf>
    <xf numFmtId="0" fontId="43" fillId="0" borderId="63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0" fontId="43" fillId="0" borderId="64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43" fontId="43" fillId="0" borderId="15" xfId="0" applyNumberFormat="1" applyFont="1" applyBorder="1" applyAlignment="1">
      <alignment vertical="center"/>
    </xf>
    <xf numFmtId="43" fontId="43" fillId="0" borderId="22" xfId="0" applyNumberFormat="1" applyFont="1" applyBorder="1" applyAlignment="1">
      <alignment vertical="center"/>
    </xf>
    <xf numFmtId="43" fontId="43" fillId="0" borderId="0" xfId="0" applyNumberFormat="1" applyFont="1" applyBorder="1" applyAlignment="1">
      <alignment vertical="center"/>
    </xf>
    <xf numFmtId="0" fontId="43" fillId="0" borderId="0" xfId="64" applyFont="1" applyAlignment="1">
      <alignment vertical="center"/>
      <protection/>
    </xf>
    <xf numFmtId="4" fontId="43" fillId="0" borderId="0" xfId="64" applyNumberFormat="1" applyFont="1" applyAlignment="1">
      <alignment vertical="center"/>
      <protection/>
    </xf>
    <xf numFmtId="0" fontId="42" fillId="0" borderId="18" xfId="64" applyFont="1" applyFill="1" applyBorder="1" applyAlignment="1">
      <alignment horizontal="center" vertical="center" wrapText="1"/>
      <protection/>
    </xf>
    <xf numFmtId="0" fontId="42" fillId="0" borderId="17" xfId="64" applyFont="1" applyFill="1" applyBorder="1" applyAlignment="1">
      <alignment horizontal="center" vertical="center" wrapText="1"/>
      <protection/>
    </xf>
    <xf numFmtId="0" fontId="42" fillId="0" borderId="60" xfId="64" applyFont="1" applyFill="1" applyBorder="1" applyAlignment="1">
      <alignment vertical="center" wrapText="1"/>
      <protection/>
    </xf>
    <xf numFmtId="4" fontId="43" fillId="0" borderId="65" xfId="64" applyNumberFormat="1" applyFont="1" applyBorder="1" applyAlignment="1">
      <alignment vertical="center"/>
      <protection/>
    </xf>
    <xf numFmtId="4" fontId="43" fillId="0" borderId="17" xfId="64" applyNumberFormat="1" applyFont="1" applyFill="1" applyBorder="1" applyAlignment="1">
      <alignment horizontal="center" vertical="center" wrapText="1"/>
      <protection/>
    </xf>
    <xf numFmtId="4" fontId="43" fillId="0" borderId="65" xfId="64" applyNumberFormat="1" applyFont="1" applyFill="1" applyBorder="1" applyAlignment="1">
      <alignment vertical="center" wrapText="1"/>
      <protection/>
    </xf>
    <xf numFmtId="0" fontId="42" fillId="0" borderId="48" xfId="64" applyFont="1" applyFill="1" applyBorder="1" applyAlignment="1">
      <alignment horizontal="center" vertical="center" wrapText="1"/>
      <protection/>
    </xf>
    <xf numFmtId="4" fontId="42" fillId="0" borderId="12" xfId="64" applyNumberFormat="1" applyFont="1" applyFill="1" applyBorder="1" applyAlignment="1">
      <alignment horizontal="center" vertical="center" wrapText="1"/>
      <protection/>
    </xf>
    <xf numFmtId="4" fontId="55" fillId="0" borderId="0" xfId="64" applyNumberFormat="1" applyFont="1" applyAlignment="1">
      <alignment vertical="center"/>
      <protection/>
    </xf>
    <xf numFmtId="4" fontId="43" fillId="0" borderId="59" xfId="64" applyNumberFormat="1" applyFont="1" applyFill="1" applyBorder="1" applyAlignment="1" quotePrefix="1">
      <alignment horizontal="center" vertical="center" wrapText="1"/>
      <protection/>
    </xf>
    <xf numFmtId="0" fontId="43" fillId="0" borderId="17" xfId="64" applyFont="1" applyFill="1" applyBorder="1" applyAlignment="1">
      <alignment horizontal="center" vertical="center"/>
      <protection/>
    </xf>
    <xf numFmtId="177" fontId="43" fillId="0" borderId="17" xfId="64" applyNumberFormat="1" applyFont="1" applyFill="1" applyBorder="1" applyAlignment="1">
      <alignment horizontal="center" vertical="center" wrapText="1"/>
      <protection/>
    </xf>
    <xf numFmtId="177" fontId="43" fillId="0" borderId="17" xfId="64" applyNumberFormat="1" applyFont="1" applyFill="1" applyBorder="1" applyAlignment="1">
      <alignment horizontal="right" vertical="center" wrapText="1"/>
      <protection/>
    </xf>
    <xf numFmtId="177" fontId="43" fillId="0" borderId="17" xfId="64" applyNumberFormat="1" applyFont="1" applyBorder="1" applyAlignment="1">
      <alignment horizontal="center" vertical="center"/>
      <protection/>
    </xf>
    <xf numFmtId="4" fontId="43" fillId="0" borderId="12" xfId="64" applyNumberFormat="1" applyFont="1" applyFill="1" applyBorder="1" applyAlignment="1">
      <alignment horizontal="center" vertical="center" wrapText="1"/>
      <protection/>
    </xf>
    <xf numFmtId="0" fontId="43" fillId="0" borderId="0" xfId="64" applyFont="1" applyAlignment="1">
      <alignment horizontal="center" vertical="center"/>
      <protection/>
    </xf>
    <xf numFmtId="4" fontId="55" fillId="0" borderId="0" xfId="64" applyNumberFormat="1" applyFont="1" applyAlignment="1">
      <alignment horizontal="center" vertical="center"/>
      <protection/>
    </xf>
    <xf numFmtId="4" fontId="43" fillId="0" borderId="0" xfId="64" applyNumberFormat="1" applyFont="1" applyAlignment="1">
      <alignment horizontal="center" vertical="center"/>
      <protection/>
    </xf>
    <xf numFmtId="4" fontId="43" fillId="0" borderId="59" xfId="64" applyNumberFormat="1" applyFont="1" applyFill="1" applyBorder="1" applyAlignment="1">
      <alignment horizontal="center" vertical="center" wrapText="1"/>
      <protection/>
    </xf>
    <xf numFmtId="171" fontId="43" fillId="0" borderId="17" xfId="64" applyNumberFormat="1" applyFont="1" applyFill="1" applyBorder="1" applyAlignment="1">
      <alignment horizontal="right" vertical="center" wrapText="1"/>
      <protection/>
    </xf>
    <xf numFmtId="0" fontId="43" fillId="0" borderId="17" xfId="64" applyNumberFormat="1" applyFont="1" applyBorder="1" applyAlignment="1">
      <alignment horizontal="center" vertical="center"/>
      <protection/>
    </xf>
    <xf numFmtId="4" fontId="43" fillId="0" borderId="63" xfId="64" applyNumberFormat="1" applyFont="1" applyFill="1" applyBorder="1" applyAlignment="1">
      <alignment horizontal="center" vertical="center" wrapText="1"/>
      <protection/>
    </xf>
    <xf numFmtId="0" fontId="43" fillId="0" borderId="48" xfId="64" applyFont="1" applyFill="1" applyBorder="1" applyAlignment="1">
      <alignment horizontal="center" vertical="center"/>
      <protection/>
    </xf>
    <xf numFmtId="4" fontId="43" fillId="0" borderId="48" xfId="64" applyNumberFormat="1" applyFont="1" applyFill="1" applyBorder="1" applyAlignment="1">
      <alignment horizontal="center" vertical="center" wrapText="1"/>
      <protection/>
    </xf>
    <xf numFmtId="171" fontId="43" fillId="0" borderId="48" xfId="64" applyNumberFormat="1" applyFont="1" applyFill="1" applyBorder="1" applyAlignment="1">
      <alignment horizontal="right" vertical="center" wrapText="1"/>
      <protection/>
    </xf>
    <xf numFmtId="0" fontId="43" fillId="0" borderId="48" xfId="64" applyNumberFormat="1" applyFont="1" applyBorder="1" applyAlignment="1">
      <alignment horizontal="center" vertical="center"/>
      <protection/>
    </xf>
    <xf numFmtId="4" fontId="43" fillId="0" borderId="25" xfId="64" applyNumberFormat="1" applyFont="1" applyFill="1" applyBorder="1" applyAlignment="1">
      <alignment horizontal="center" vertical="center" wrapText="1"/>
      <protection/>
    </xf>
    <xf numFmtId="49" fontId="43" fillId="0" borderId="66" xfId="64" applyNumberFormat="1" applyFont="1" applyBorder="1" applyAlignment="1">
      <alignment horizontal="center" vertical="center"/>
      <protection/>
    </xf>
    <xf numFmtId="0" fontId="43" fillId="0" borderId="67" xfId="64" applyFont="1" applyBorder="1" applyAlignment="1">
      <alignment horizontal="center" vertical="center"/>
      <protection/>
    </xf>
    <xf numFmtId="0" fontId="43" fillId="0" borderId="66" xfId="64" applyFont="1" applyBorder="1" applyAlignment="1">
      <alignment horizontal="center" vertical="center"/>
      <protection/>
    </xf>
    <xf numFmtId="0" fontId="43" fillId="0" borderId="66" xfId="64" applyNumberFormat="1" applyFont="1" applyBorder="1" applyAlignment="1" applyProtection="1">
      <alignment horizontal="center" vertical="center"/>
      <protection locked="0"/>
    </xf>
    <xf numFmtId="4" fontId="43" fillId="0" borderId="66" xfId="64" applyNumberFormat="1" applyFont="1" applyBorder="1" applyAlignment="1">
      <alignment horizontal="center" vertical="center"/>
      <protection/>
    </xf>
    <xf numFmtId="4" fontId="43" fillId="0" borderId="0" xfId="64" applyNumberFormat="1" applyFont="1" applyFill="1" applyBorder="1" applyAlignment="1">
      <alignment horizontal="center" vertical="center" wrapText="1"/>
      <protection/>
    </xf>
    <xf numFmtId="0" fontId="43" fillId="0" borderId="0" xfId="64" applyFont="1" applyFill="1" applyBorder="1" applyAlignment="1">
      <alignment horizontal="center" vertical="center"/>
      <protection/>
    </xf>
    <xf numFmtId="0" fontId="43" fillId="0" borderId="0" xfId="64" applyNumberFormat="1" applyFont="1" applyFill="1" applyBorder="1" applyAlignment="1">
      <alignment horizontal="center" vertical="center" wrapText="1"/>
      <protection/>
    </xf>
    <xf numFmtId="0" fontId="43" fillId="0" borderId="0" xfId="64" applyNumberFormat="1" applyFont="1" applyBorder="1" applyAlignment="1">
      <alignment horizontal="center" vertical="center"/>
      <protection/>
    </xf>
    <xf numFmtId="3" fontId="43" fillId="0" borderId="0" xfId="64" applyNumberFormat="1" applyFont="1" applyFill="1" applyBorder="1" applyAlignment="1">
      <alignment horizontal="center" vertical="center" wrapText="1"/>
      <protection/>
    </xf>
    <xf numFmtId="0" fontId="42" fillId="0" borderId="0" xfId="64" applyFont="1" applyAlignment="1">
      <alignment vertical="center"/>
      <protection/>
    </xf>
    <xf numFmtId="0" fontId="42" fillId="0" borderId="0" xfId="64" applyFont="1" applyAlignment="1">
      <alignment horizontal="center" vertical="center"/>
      <protection/>
    </xf>
    <xf numFmtId="0" fontId="32" fillId="8" borderId="68" xfId="0" applyFont="1" applyFill="1" applyBorder="1" applyAlignment="1">
      <alignment horizontal="center" vertical="center" wrapText="1"/>
    </xf>
    <xf numFmtId="0" fontId="43" fillId="0" borderId="59" xfId="0" applyFont="1" applyBorder="1" applyAlignment="1">
      <alignment horizontal="center" vertical="center"/>
    </xf>
    <xf numFmtId="49" fontId="43" fillId="0" borderId="0" xfId="0" applyNumberFormat="1" applyFont="1" applyBorder="1" applyAlignment="1">
      <alignment vertical="center"/>
    </xf>
    <xf numFmtId="0" fontId="43" fillId="0" borderId="0" xfId="0" applyFont="1" applyBorder="1" applyAlignment="1">
      <alignment horizontal="right" vertical="center" wrapText="1"/>
    </xf>
    <xf numFmtId="4" fontId="43" fillId="0" borderId="11" xfId="0" applyNumberFormat="1" applyFont="1" applyBorder="1" applyAlignment="1">
      <alignment horizontal="right" vertical="center" wrapText="1"/>
    </xf>
    <xf numFmtId="4" fontId="43" fillId="0" borderId="14" xfId="0" applyNumberFormat="1" applyFont="1" applyBorder="1" applyAlignment="1">
      <alignment horizontal="right" vertical="center" wrapText="1"/>
    </xf>
    <xf numFmtId="4" fontId="43" fillId="0" borderId="17" xfId="0" applyNumberFormat="1" applyFont="1" applyBorder="1" applyAlignment="1">
      <alignment horizontal="right" vertical="center" wrapText="1"/>
    </xf>
    <xf numFmtId="4" fontId="43" fillId="0" borderId="12" xfId="0" applyNumberFormat="1" applyFont="1" applyBorder="1" applyAlignment="1">
      <alignment horizontal="right" vertical="center" wrapText="1"/>
    </xf>
    <xf numFmtId="4" fontId="42" fillId="0" borderId="19" xfId="0" applyNumberFormat="1" applyFont="1" applyBorder="1" applyAlignment="1">
      <alignment horizontal="right" vertical="center" wrapText="1"/>
    </xf>
    <xf numFmtId="4" fontId="42" fillId="0" borderId="20" xfId="0" applyNumberFormat="1" applyFont="1" applyBorder="1" applyAlignment="1">
      <alignment horizontal="right" vertical="center" wrapText="1"/>
    </xf>
    <xf numFmtId="4" fontId="43" fillId="0" borderId="14" xfId="0" applyNumberFormat="1" applyFont="1" applyBorder="1" applyAlignment="1">
      <alignment horizontal="right" vertical="center"/>
    </xf>
    <xf numFmtId="4" fontId="43" fillId="0" borderId="12" xfId="0" applyNumberFormat="1" applyFont="1" applyBorder="1" applyAlignment="1">
      <alignment horizontal="right" vertical="center"/>
    </xf>
    <xf numFmtId="0" fontId="43" fillId="0" borderId="42" xfId="0" applyFont="1" applyBorder="1" applyAlignment="1">
      <alignment horizontal="right" vertical="center" wrapText="1"/>
    </xf>
    <xf numFmtId="0" fontId="43" fillId="0" borderId="42" xfId="0" applyFont="1" applyBorder="1" applyAlignment="1">
      <alignment vertical="center"/>
    </xf>
    <xf numFmtId="4" fontId="42" fillId="0" borderId="20" xfId="0" applyNumberFormat="1" applyFont="1" applyBorder="1" applyAlignment="1">
      <alignment horizontal="right" vertical="center"/>
    </xf>
    <xf numFmtId="0" fontId="53" fillId="0" borderId="0" xfId="0" applyFont="1" applyBorder="1" applyAlignment="1">
      <alignment vertical="center"/>
    </xf>
    <xf numFmtId="0" fontId="43" fillId="0" borderId="41" xfId="0" applyFont="1" applyBorder="1" applyAlignment="1">
      <alignment vertical="center"/>
    </xf>
    <xf numFmtId="0" fontId="43" fillId="0" borderId="69" xfId="0" applyFont="1" applyBorder="1" applyAlignment="1">
      <alignment vertical="center"/>
    </xf>
    <xf numFmtId="1" fontId="47" fillId="8" borderId="70" xfId="58" applyNumberFormat="1" applyFont="1" applyFill="1" applyBorder="1" applyAlignment="1">
      <alignment horizontal="center" vertical="center"/>
      <protection/>
    </xf>
    <xf numFmtId="2" fontId="47" fillId="8" borderId="71" xfId="58" applyNumberFormat="1" applyFont="1" applyFill="1" applyBorder="1" applyAlignment="1">
      <alignment horizontal="center" vertical="center" wrapText="1"/>
      <protection/>
    </xf>
    <xf numFmtId="0" fontId="42" fillId="0" borderId="65" xfId="0" applyFont="1" applyFill="1" applyBorder="1" applyAlignment="1" applyProtection="1">
      <alignment horizontal="center" vertical="center"/>
      <protection locked="0"/>
    </xf>
    <xf numFmtId="0" fontId="42" fillId="0" borderId="72" xfId="0" applyFont="1" applyBorder="1" applyAlignment="1" applyProtection="1">
      <alignment horizontal="center" vertical="center"/>
      <protection locked="0"/>
    </xf>
    <xf numFmtId="0" fontId="42" fillId="0" borderId="17" xfId="0" applyFont="1" applyBorder="1" applyAlignment="1" applyProtection="1">
      <alignment horizontal="center" vertical="center"/>
      <protection locked="0"/>
    </xf>
    <xf numFmtId="0" fontId="42" fillId="0" borderId="71" xfId="0" applyFont="1" applyBorder="1" applyAlignment="1" applyProtection="1">
      <alignment horizontal="center" vertical="center"/>
      <protection locked="0"/>
    </xf>
    <xf numFmtId="0" fontId="43" fillId="0" borderId="73" xfId="0" applyFont="1" applyBorder="1" applyAlignment="1" applyProtection="1">
      <alignment horizontal="left" vertical="center"/>
      <protection locked="0"/>
    </xf>
    <xf numFmtId="4" fontId="43" fillId="0" borderId="11" xfId="0" applyNumberFormat="1" applyFont="1" applyBorder="1" applyAlignment="1" applyProtection="1">
      <alignment horizontal="right" vertical="center"/>
      <protection locked="0"/>
    </xf>
    <xf numFmtId="0" fontId="43" fillId="0" borderId="11" xfId="0" applyFont="1" applyBorder="1" applyAlignment="1" applyProtection="1">
      <alignment horizontal="left" vertical="center"/>
      <protection locked="0"/>
    </xf>
    <xf numFmtId="4" fontId="43" fillId="0" borderId="74" xfId="0" applyNumberFormat="1" applyFont="1" applyBorder="1" applyAlignment="1" applyProtection="1">
      <alignment horizontal="right" vertical="center"/>
      <protection locked="0"/>
    </xf>
    <xf numFmtId="0" fontId="43" fillId="0" borderId="72" xfId="0" applyFont="1" applyBorder="1" applyAlignment="1" applyProtection="1">
      <alignment horizontal="left" vertical="center"/>
      <protection locked="0"/>
    </xf>
    <xf numFmtId="4" fontId="43" fillId="0" borderId="17" xfId="0" applyNumberFormat="1" applyFont="1" applyBorder="1" applyAlignment="1" applyProtection="1">
      <alignment horizontal="right" vertical="center"/>
      <protection locked="0"/>
    </xf>
    <xf numFmtId="0" fontId="43" fillId="0" borderId="17" xfId="0" applyFont="1" applyBorder="1" applyAlignment="1" applyProtection="1">
      <alignment horizontal="left" vertical="center"/>
      <protection locked="0"/>
    </xf>
    <xf numFmtId="4" fontId="43" fillId="0" borderId="71" xfId="0" applyNumberFormat="1" applyFont="1" applyBorder="1" applyAlignment="1" applyProtection="1">
      <alignment horizontal="right" vertical="center"/>
      <protection locked="0"/>
    </xf>
    <xf numFmtId="0" fontId="43" fillId="0" borderId="72" xfId="0" applyFont="1" applyFill="1" applyBorder="1" applyAlignment="1" applyProtection="1">
      <alignment horizontal="left" vertical="center"/>
      <protection locked="0"/>
    </xf>
    <xf numFmtId="4" fontId="43" fillId="0" borderId="17" xfId="0" applyNumberFormat="1" applyFont="1" applyFill="1" applyBorder="1" applyAlignment="1" applyProtection="1">
      <alignment horizontal="right" vertical="center"/>
      <protection locked="0"/>
    </xf>
    <xf numFmtId="4" fontId="43" fillId="0" borderId="71" xfId="0" applyNumberFormat="1" applyFont="1" applyFill="1" applyBorder="1" applyAlignment="1" applyProtection="1">
      <alignment horizontal="right" vertical="center"/>
      <protection locked="0"/>
    </xf>
    <xf numFmtId="4" fontId="56" fillId="0" borderId="17" xfId="0" applyNumberFormat="1" applyFont="1" applyBorder="1" applyAlignment="1" applyProtection="1">
      <alignment horizontal="right" vertical="center"/>
      <protection locked="0"/>
    </xf>
    <xf numFmtId="4" fontId="56" fillId="0" borderId="71" xfId="0" applyNumberFormat="1" applyFont="1" applyBorder="1" applyAlignment="1" applyProtection="1">
      <alignment horizontal="right" vertical="center"/>
      <protection locked="0"/>
    </xf>
    <xf numFmtId="0" fontId="43" fillId="0" borderId="72" xfId="0" applyFont="1" applyBorder="1" applyAlignment="1" applyProtection="1">
      <alignment horizontal="left" vertical="center" wrapText="1"/>
      <protection locked="0"/>
    </xf>
    <xf numFmtId="0" fontId="42" fillId="0" borderId="75" xfId="0" applyFont="1" applyBorder="1" applyAlignment="1">
      <alignment horizontal="center" vertical="center"/>
    </xf>
    <xf numFmtId="4" fontId="42" fillId="0" borderId="76" xfId="0" applyNumberFormat="1" applyFont="1" applyBorder="1" applyAlignment="1" applyProtection="1">
      <alignment horizontal="right" vertical="center"/>
      <protection/>
    </xf>
    <xf numFmtId="0" fontId="42" fillId="0" borderId="76" xfId="0" applyFont="1" applyBorder="1" applyAlignment="1">
      <alignment horizontal="center" vertical="center"/>
    </xf>
    <xf numFmtId="4" fontId="42" fillId="0" borderId="77" xfId="0" applyNumberFormat="1" applyFont="1" applyBorder="1" applyAlignment="1">
      <alignment horizontal="right" vertical="center"/>
    </xf>
    <xf numFmtId="3" fontId="43" fillId="0" borderId="0" xfId="0" applyNumberFormat="1" applyFont="1" applyAlignment="1">
      <alignment/>
    </xf>
    <xf numFmtId="0" fontId="58" fillId="0" borderId="0" xfId="0" applyFont="1" applyAlignment="1">
      <alignment/>
    </xf>
    <xf numFmtId="2" fontId="47" fillId="8" borderId="12" xfId="58" applyNumberFormat="1" applyFont="1" applyFill="1" applyBorder="1" applyAlignment="1">
      <alignment horizontal="center" vertical="center" wrapText="1"/>
      <protection/>
    </xf>
    <xf numFmtId="0" fontId="42" fillId="0" borderId="59" xfId="0" applyFont="1" applyFill="1" applyBorder="1" applyAlignment="1" applyProtection="1">
      <alignment horizontal="center" vertical="center"/>
      <protection locked="0"/>
    </xf>
    <xf numFmtId="0" fontId="42" fillId="0" borderId="60" xfId="0" applyFont="1" applyFill="1" applyBorder="1" applyAlignment="1" applyProtection="1">
      <alignment horizontal="center" vertical="center"/>
      <protection locked="0"/>
    </xf>
    <xf numFmtId="0" fontId="43" fillId="0" borderId="59" xfId="0" applyFont="1" applyBorder="1" applyAlignment="1" applyProtection="1">
      <alignment horizontal="left" vertical="center"/>
      <protection locked="0"/>
    </xf>
    <xf numFmtId="4" fontId="43" fillId="0" borderId="65" xfId="0" applyNumberFormat="1" applyFont="1" applyBorder="1" applyAlignment="1" applyProtection="1">
      <alignment horizontal="left" vertical="center"/>
      <protection locked="0"/>
    </xf>
    <xf numFmtId="4" fontId="43" fillId="0" borderId="12" xfId="0" applyNumberFormat="1" applyFont="1" applyBorder="1" applyAlignment="1" applyProtection="1">
      <alignment horizontal="right" vertical="center"/>
      <protection locked="0"/>
    </xf>
    <xf numFmtId="4" fontId="43" fillId="0" borderId="18" xfId="0" applyNumberFormat="1" applyFont="1" applyBorder="1" applyAlignment="1" applyProtection="1">
      <alignment horizontal="right" vertical="center"/>
      <protection locked="0"/>
    </xf>
    <xf numFmtId="4" fontId="43" fillId="0" borderId="17" xfId="0" applyNumberFormat="1" applyFont="1" applyBorder="1" applyAlignment="1" applyProtection="1">
      <alignment horizontal="left" vertical="center"/>
      <protection locked="0"/>
    </xf>
    <xf numFmtId="0" fontId="42" fillId="0" borderId="57" xfId="0" applyFont="1" applyBorder="1" applyAlignment="1">
      <alignment horizontal="center" vertical="center"/>
    </xf>
    <xf numFmtId="4" fontId="42" fillId="0" borderId="19" xfId="0" applyNumberFormat="1" applyFont="1" applyBorder="1" applyAlignment="1" applyProtection="1">
      <alignment horizontal="right" vertical="center"/>
      <protection/>
    </xf>
    <xf numFmtId="3" fontId="42" fillId="8" borderId="23" xfId="0" applyNumberFormat="1" applyFont="1" applyFill="1" applyBorder="1" applyAlignment="1">
      <alignment vertical="center"/>
    </xf>
    <xf numFmtId="177" fontId="42" fillId="8" borderId="25" xfId="0" applyNumberFormat="1" applyFont="1" applyFill="1" applyBorder="1" applyAlignment="1">
      <alignment vertical="center"/>
    </xf>
    <xf numFmtId="4" fontId="43" fillId="26" borderId="58" xfId="63" applyNumberFormat="1" applyFont="1" applyFill="1" applyBorder="1" applyAlignment="1" applyProtection="1">
      <alignment horizontal="center" vertical="center"/>
      <protection locked="0"/>
    </xf>
    <xf numFmtId="177" fontId="43" fillId="0" borderId="19" xfId="52" applyNumberFormat="1" applyFont="1" applyBorder="1" applyAlignment="1" applyProtection="1">
      <alignment horizontal="right" vertical="center"/>
      <protection locked="0"/>
    </xf>
    <xf numFmtId="177" fontId="43" fillId="0" borderId="14" xfId="63" applyNumberFormat="1" applyFont="1" applyBorder="1" applyAlignment="1" applyProtection="1">
      <alignment horizontal="right" vertical="center"/>
      <protection locked="0"/>
    </xf>
    <xf numFmtId="177" fontId="43" fillId="0" borderId="12" xfId="63" applyNumberFormat="1" applyFont="1" applyBorder="1" applyAlignment="1" applyProtection="1">
      <alignment horizontal="right" vertical="center"/>
      <protection locked="0"/>
    </xf>
    <xf numFmtId="177" fontId="43" fillId="0" borderId="25" xfId="63" applyNumberFormat="1" applyFont="1" applyBorder="1" applyAlignment="1" applyProtection="1">
      <alignment horizontal="right" vertical="center"/>
      <protection locked="0"/>
    </xf>
    <xf numFmtId="3" fontId="43" fillId="0" borderId="0" xfId="65" applyNumberFormat="1" applyFont="1">
      <alignment/>
      <protection/>
    </xf>
    <xf numFmtId="3" fontId="43" fillId="0" borderId="0" xfId="65" applyNumberFormat="1" applyFont="1" applyBorder="1">
      <alignment/>
      <protection/>
    </xf>
    <xf numFmtId="4" fontId="43" fillId="0" borderId="0" xfId="65" applyNumberFormat="1" applyFont="1">
      <alignment/>
      <protection/>
    </xf>
    <xf numFmtId="1" fontId="47" fillId="8" borderId="78" xfId="60" applyNumberFormat="1" applyFont="1" applyFill="1" applyBorder="1" applyAlignment="1">
      <alignment horizontal="center" vertical="center"/>
      <protection/>
    </xf>
    <xf numFmtId="3" fontId="43" fillId="0" borderId="0" xfId="65" applyNumberFormat="1" applyFont="1" applyAlignment="1">
      <alignment horizontal="centerContinuous"/>
      <protection/>
    </xf>
    <xf numFmtId="4" fontId="43" fillId="0" borderId="0" xfId="65" applyNumberFormat="1" applyFont="1" applyAlignment="1">
      <alignment horizontal="centerContinuous"/>
      <protection/>
    </xf>
    <xf numFmtId="3" fontId="47" fillId="8" borderId="79" xfId="60" applyNumberFormat="1" applyFont="1" applyFill="1" applyBorder="1" applyAlignment="1">
      <alignment horizontal="center" vertical="center" wrapText="1"/>
      <protection/>
    </xf>
    <xf numFmtId="3" fontId="42" fillId="0" borderId="63" xfId="65" applyNumberFormat="1" applyFont="1" applyBorder="1" applyAlignment="1">
      <alignment vertical="center"/>
      <protection/>
    </xf>
    <xf numFmtId="3" fontId="43" fillId="0" borderId="48" xfId="65" applyNumberFormat="1" applyFont="1" applyBorder="1" applyAlignment="1">
      <alignment vertical="center"/>
      <protection/>
    </xf>
    <xf numFmtId="1" fontId="42" fillId="0" borderId="61" xfId="0" applyNumberFormat="1" applyFont="1" applyBorder="1" applyAlignment="1">
      <alignment horizontal="center" vertical="center" wrapText="1"/>
    </xf>
    <xf numFmtId="3" fontId="42" fillId="0" borderId="25" xfId="0" applyNumberFormat="1" applyFont="1" applyBorder="1" applyAlignment="1">
      <alignment horizontal="center" vertical="center" wrapText="1"/>
    </xf>
    <xf numFmtId="3" fontId="42" fillId="0" borderId="50" xfId="65" applyNumberFormat="1" applyFont="1" applyFill="1" applyBorder="1" applyAlignment="1">
      <alignment horizontal="left" vertical="center" wrapText="1"/>
      <protection/>
    </xf>
    <xf numFmtId="3" fontId="43" fillId="0" borderId="51" xfId="65" applyNumberFormat="1" applyFont="1" applyFill="1" applyBorder="1" applyAlignment="1">
      <alignment vertical="center"/>
      <protection/>
    </xf>
    <xf numFmtId="43" fontId="42" fillId="0" borderId="51" xfId="65" applyNumberFormat="1" applyFont="1" applyFill="1" applyBorder="1" applyAlignment="1">
      <alignment vertical="center"/>
      <protection/>
    </xf>
    <xf numFmtId="43" fontId="42" fillId="0" borderId="47" xfId="65" applyNumberFormat="1" applyFont="1" applyFill="1" applyBorder="1" applyAlignment="1">
      <alignment vertical="center"/>
      <protection/>
    </xf>
    <xf numFmtId="3" fontId="42" fillId="0" borderId="80" xfId="65" applyNumberFormat="1" applyFont="1" applyBorder="1" applyAlignment="1">
      <alignment horizontal="left" vertical="center" wrapText="1"/>
      <protection/>
    </xf>
    <xf numFmtId="3" fontId="43" fillId="0" borderId="81" xfId="65" applyNumberFormat="1" applyFont="1" applyBorder="1" applyAlignment="1">
      <alignment vertical="center"/>
      <protection/>
    </xf>
    <xf numFmtId="3" fontId="42" fillId="0" borderId="59" xfId="65" applyNumberFormat="1" applyFont="1" applyBorder="1" applyAlignment="1">
      <alignment horizontal="left" vertical="center" wrapText="1"/>
      <protection/>
    </xf>
    <xf numFmtId="3" fontId="43" fillId="0" borderId="17" xfId="65" applyNumberFormat="1" applyFont="1" applyBorder="1" applyAlignment="1">
      <alignment vertical="center"/>
      <protection/>
    </xf>
    <xf numFmtId="3" fontId="43" fillId="0" borderId="10" xfId="68" applyNumberFormat="1" applyFont="1" applyBorder="1" applyAlignment="1">
      <alignment vertical="center"/>
      <protection/>
    </xf>
    <xf numFmtId="0" fontId="43" fillId="0" borderId="10" xfId="68" applyNumberFormat="1" applyFont="1" applyBorder="1" applyAlignment="1">
      <alignment horizontal="left" vertical="center" wrapText="1"/>
      <protection/>
    </xf>
    <xf numFmtId="3" fontId="43" fillId="0" borderId="0" xfId="65" applyNumberFormat="1" applyFont="1" applyFill="1">
      <alignment/>
      <protection/>
    </xf>
    <xf numFmtId="3" fontId="43" fillId="0" borderId="76" xfId="65" applyNumberFormat="1" applyFont="1" applyBorder="1" applyAlignment="1">
      <alignment vertical="center"/>
      <protection/>
    </xf>
    <xf numFmtId="3" fontId="43" fillId="0" borderId="82" xfId="68" applyNumberFormat="1" applyFont="1" applyBorder="1" applyAlignment="1">
      <alignment vertical="center"/>
      <protection/>
    </xf>
    <xf numFmtId="3" fontId="43" fillId="0" borderId="65" xfId="68" applyNumberFormat="1" applyFont="1" applyBorder="1" applyAlignment="1">
      <alignment vertical="center"/>
      <protection/>
    </xf>
    <xf numFmtId="3" fontId="42" fillId="16" borderId="57" xfId="65" applyNumberFormat="1" applyFont="1" applyFill="1" applyBorder="1" applyAlignment="1">
      <alignment horizontal="left" vertical="center" wrapText="1"/>
      <protection/>
    </xf>
    <xf numFmtId="3" fontId="43" fillId="16" borderId="83" xfId="68" applyNumberFormat="1" applyFont="1" applyFill="1" applyBorder="1" applyAlignment="1">
      <alignment vertical="center"/>
      <protection/>
    </xf>
    <xf numFmtId="3" fontId="42" fillId="0" borderId="64" xfId="65" applyNumberFormat="1" applyFont="1" applyBorder="1" applyAlignment="1">
      <alignment horizontal="left" vertical="center" wrapText="1"/>
      <protection/>
    </xf>
    <xf numFmtId="3" fontId="43" fillId="0" borderId="29" xfId="68" applyNumberFormat="1" applyFont="1" applyBorder="1" applyAlignment="1">
      <alignment vertical="center"/>
      <protection/>
    </xf>
    <xf numFmtId="3" fontId="43" fillId="0" borderId="84" xfId="68" applyNumberFormat="1" applyFont="1" applyBorder="1" applyAlignment="1">
      <alignment vertical="center"/>
      <protection/>
    </xf>
    <xf numFmtId="3" fontId="42" fillId="26" borderId="50" xfId="65" applyNumberFormat="1" applyFont="1" applyFill="1" applyBorder="1" applyAlignment="1">
      <alignment horizontal="left" vertical="center" wrapText="1"/>
      <protection/>
    </xf>
    <xf numFmtId="3" fontId="43" fillId="26" borderId="51" xfId="65" applyNumberFormat="1" applyFont="1" applyFill="1" applyBorder="1" applyAlignment="1">
      <alignment vertical="center"/>
      <protection/>
    </xf>
    <xf numFmtId="3" fontId="42" fillId="16" borderId="85" xfId="65" applyNumberFormat="1" applyFont="1" applyFill="1" applyBorder="1" applyAlignment="1">
      <alignment horizontal="left" vertical="center" wrapText="1"/>
      <protection/>
    </xf>
    <xf numFmtId="3" fontId="43" fillId="16" borderId="86" xfId="65" applyNumberFormat="1" applyFont="1" applyFill="1" applyBorder="1" applyAlignment="1">
      <alignment vertical="center"/>
      <protection/>
    </xf>
    <xf numFmtId="3" fontId="43" fillId="0" borderId="80" xfId="68" applyNumberFormat="1" applyFont="1" applyBorder="1" applyAlignment="1">
      <alignment vertical="center"/>
      <protection/>
    </xf>
    <xf numFmtId="3" fontId="43" fillId="0" borderId="81" xfId="68" applyNumberFormat="1" applyFont="1" applyBorder="1" applyAlignment="1">
      <alignment vertical="center"/>
      <protection/>
    </xf>
    <xf numFmtId="3" fontId="43" fillId="0" borderId="57" xfId="68" applyNumberFormat="1" applyFont="1" applyBorder="1" applyAlignment="1">
      <alignment vertical="center"/>
      <protection/>
    </xf>
    <xf numFmtId="3" fontId="43" fillId="0" borderId="19" xfId="68" applyNumberFormat="1" applyFont="1" applyBorder="1" applyAlignment="1">
      <alignment vertical="center"/>
      <protection/>
    </xf>
    <xf numFmtId="177" fontId="43" fillId="0" borderId="0" xfId="65" applyNumberFormat="1" applyFont="1">
      <alignment/>
      <protection/>
    </xf>
    <xf numFmtId="0" fontId="59" fillId="8" borderId="17" xfId="59" applyNumberFormat="1" applyFont="1" applyFill="1" applyBorder="1" applyAlignment="1">
      <alignment horizontal="center" vertical="center"/>
      <protection/>
    </xf>
    <xf numFmtId="0" fontId="59" fillId="0" borderId="0" xfId="59" applyNumberFormat="1" applyFont="1" applyFill="1" applyBorder="1" applyAlignment="1">
      <alignment horizontal="center" vertical="center"/>
      <protection/>
    </xf>
    <xf numFmtId="0" fontId="41" fillId="0" borderId="0" xfId="59" applyNumberFormat="1" applyFont="1" applyFill="1" applyBorder="1" applyAlignment="1">
      <alignment horizontal="center" vertical="center"/>
      <protection/>
    </xf>
    <xf numFmtId="3" fontId="40" fillId="0" borderId="0" xfId="67" applyNumberFormat="1" applyFont="1" applyBorder="1">
      <alignment/>
      <protection/>
    </xf>
    <xf numFmtId="3" fontId="43" fillId="0" borderId="0" xfId="67" applyNumberFormat="1" applyFont="1" applyBorder="1">
      <alignment/>
      <protection/>
    </xf>
    <xf numFmtId="2" fontId="59" fillId="8" borderId="17" xfId="59" applyNumberFormat="1" applyFont="1" applyFill="1" applyBorder="1" applyAlignment="1">
      <alignment horizontal="center" vertical="center"/>
      <protection/>
    </xf>
    <xf numFmtId="2" fontId="59" fillId="0" borderId="0" xfId="59" applyNumberFormat="1" applyFont="1" applyFill="1" applyBorder="1" applyAlignment="1">
      <alignment horizontal="center" vertical="center"/>
      <protection/>
    </xf>
    <xf numFmtId="2" fontId="41" fillId="0" borderId="0" xfId="59" applyNumberFormat="1" applyFont="1" applyFill="1" applyBorder="1" applyAlignment="1">
      <alignment horizontal="center" vertical="center"/>
      <protection/>
    </xf>
    <xf numFmtId="2" fontId="61" fillId="0" borderId="0" xfId="59" applyNumberFormat="1" applyFont="1" applyFill="1" applyBorder="1" applyAlignment="1">
      <alignment horizontal="center" vertical="center"/>
      <protection/>
    </xf>
    <xf numFmtId="2" fontId="62" fillId="0" borderId="0" xfId="59" applyNumberFormat="1" applyFont="1" applyFill="1" applyBorder="1" applyAlignment="1">
      <alignment horizontal="center" vertical="center"/>
      <protection/>
    </xf>
    <xf numFmtId="3" fontId="44" fillId="0" borderId="61" xfId="67" applyNumberFormat="1" applyFont="1" applyFill="1" applyBorder="1" applyAlignment="1">
      <alignment horizontal="centerContinuous" vertical="center"/>
      <protection/>
    </xf>
    <xf numFmtId="0" fontId="42" fillId="0" borderId="17" xfId="0" applyFont="1" applyFill="1" applyBorder="1" applyAlignment="1">
      <alignment horizontal="center" vertical="center" wrapText="1"/>
    </xf>
    <xf numFmtId="2" fontId="42" fillId="0" borderId="48" xfId="0" applyNumberFormat="1" applyFont="1" applyFill="1" applyBorder="1" applyAlignment="1">
      <alignment horizontal="center" vertical="center" wrapText="1"/>
    </xf>
    <xf numFmtId="2" fontId="42" fillId="0" borderId="0" xfId="0" applyNumberFormat="1" applyFont="1" applyBorder="1" applyAlignment="1">
      <alignment horizontal="center" vertical="center" wrapText="1"/>
    </xf>
    <xf numFmtId="4" fontId="41" fillId="0" borderId="0" xfId="67" applyNumberFormat="1" applyFont="1" applyBorder="1" applyAlignment="1">
      <alignment horizontal="center" vertical="center" wrapText="1"/>
      <protection/>
    </xf>
    <xf numFmtId="3" fontId="32" fillId="0" borderId="18" xfId="67" applyNumberFormat="1" applyFont="1" applyFill="1" applyBorder="1" applyAlignment="1">
      <alignment vertical="center"/>
      <protection/>
    </xf>
    <xf numFmtId="4" fontId="44" fillId="0" borderId="0" xfId="67" applyNumberFormat="1" applyFont="1" applyBorder="1" applyAlignment="1">
      <alignment horizontal="right" vertical="center"/>
      <protection/>
    </xf>
    <xf numFmtId="3" fontId="43" fillId="0" borderId="0" xfId="67" applyNumberFormat="1" applyFont="1" applyBorder="1" applyAlignment="1">
      <alignment vertical="center"/>
      <protection/>
    </xf>
    <xf numFmtId="179" fontId="44" fillId="0" borderId="0" xfId="50" applyNumberFormat="1" applyFont="1" applyBorder="1" applyAlignment="1" applyProtection="1">
      <alignment horizontal="right" vertical="center"/>
      <protection locked="0"/>
    </xf>
    <xf numFmtId="179" fontId="41" fillId="0" borderId="0" xfId="50" applyNumberFormat="1" applyFont="1" applyBorder="1" applyAlignment="1" applyProtection="1">
      <alignment horizontal="right" vertical="center"/>
      <protection locked="0"/>
    </xf>
    <xf numFmtId="4" fontId="41" fillId="0" borderId="0" xfId="67" applyNumberFormat="1" applyFont="1" applyBorder="1" applyAlignment="1">
      <alignment vertical="center"/>
      <protection/>
    </xf>
    <xf numFmtId="3" fontId="43" fillId="0" borderId="17" xfId="67" applyNumberFormat="1" applyFont="1" applyFill="1" applyBorder="1" applyAlignment="1">
      <alignment vertical="center"/>
      <protection/>
    </xf>
    <xf numFmtId="179" fontId="56" fillId="0" borderId="0" xfId="50" applyNumberFormat="1" applyFont="1" applyBorder="1" applyAlignment="1" applyProtection="1">
      <alignment horizontal="right" vertical="center"/>
      <protection locked="0"/>
    </xf>
    <xf numFmtId="179" fontId="40" fillId="0" borderId="0" xfId="50" applyNumberFormat="1" applyFont="1" applyBorder="1" applyAlignment="1" applyProtection="1">
      <alignment horizontal="right" vertical="center"/>
      <protection locked="0"/>
    </xf>
    <xf numFmtId="3" fontId="40" fillId="0" borderId="0" xfId="67" applyNumberFormat="1" applyFont="1" applyBorder="1" applyAlignment="1">
      <alignment vertical="center"/>
      <protection/>
    </xf>
    <xf numFmtId="179" fontId="56" fillId="0" borderId="0" xfId="50" applyNumberFormat="1" applyFont="1" applyFill="1" applyBorder="1" applyAlignment="1" applyProtection="1">
      <alignment horizontal="right" vertical="center"/>
      <protection locked="0"/>
    </xf>
    <xf numFmtId="3" fontId="42" fillId="0" borderId="17" xfId="67" applyNumberFormat="1" applyFont="1" applyFill="1" applyBorder="1" applyAlignment="1">
      <alignment vertical="center" wrapText="1"/>
      <protection/>
    </xf>
    <xf numFmtId="179" fontId="44" fillId="0" borderId="0" xfId="50" applyNumberFormat="1" applyFont="1" applyFill="1" applyBorder="1" applyAlignment="1" applyProtection="1">
      <alignment horizontal="right" vertical="center"/>
      <protection locked="0"/>
    </xf>
    <xf numFmtId="179" fontId="41" fillId="0" borderId="0" xfId="50" applyNumberFormat="1" applyFont="1" applyFill="1" applyBorder="1" applyAlignment="1" applyProtection="1">
      <alignment horizontal="right" vertical="center"/>
      <protection locked="0"/>
    </xf>
    <xf numFmtId="179" fontId="40" fillId="0" borderId="0" xfId="50" applyNumberFormat="1" applyFont="1" applyFill="1" applyBorder="1" applyAlignment="1" applyProtection="1">
      <alignment horizontal="right" vertical="center"/>
      <protection locked="0"/>
    </xf>
    <xf numFmtId="3" fontId="40" fillId="0" borderId="0" xfId="67" applyNumberFormat="1" applyFont="1" applyFill="1" applyBorder="1" applyAlignment="1">
      <alignment vertical="center"/>
      <protection/>
    </xf>
    <xf numFmtId="179" fontId="44" fillId="0" borderId="0" xfId="50" applyNumberFormat="1" applyFont="1" applyBorder="1" applyAlignment="1">
      <alignment horizontal="right" vertical="center"/>
    </xf>
    <xf numFmtId="179" fontId="41" fillId="0" borderId="0" xfId="50" applyNumberFormat="1" applyFont="1" applyBorder="1" applyAlignment="1">
      <alignment horizontal="right" vertical="center"/>
    </xf>
    <xf numFmtId="179" fontId="56" fillId="0" borderId="0" xfId="50" applyNumberFormat="1" applyFont="1" applyFill="1" applyBorder="1" applyAlignment="1">
      <alignment horizontal="right" vertical="center"/>
    </xf>
    <xf numFmtId="179" fontId="40" fillId="0" borderId="0" xfId="50" applyNumberFormat="1" applyFont="1" applyFill="1" applyBorder="1" applyAlignment="1">
      <alignment horizontal="right" vertical="center"/>
    </xf>
    <xf numFmtId="179" fontId="44" fillId="0" borderId="0" xfId="50" applyNumberFormat="1" applyFont="1" applyFill="1" applyBorder="1" applyAlignment="1">
      <alignment horizontal="right" vertical="center"/>
    </xf>
    <xf numFmtId="179" fontId="41" fillId="0" borderId="0" xfId="50" applyNumberFormat="1" applyFont="1" applyFill="1" applyBorder="1" applyAlignment="1">
      <alignment horizontal="right" vertical="center"/>
    </xf>
    <xf numFmtId="3" fontId="43" fillId="0" borderId="17" xfId="67" applyNumberFormat="1" applyFont="1" applyFill="1" applyBorder="1" applyAlignment="1">
      <alignment vertical="center" wrapText="1"/>
      <protection/>
    </xf>
    <xf numFmtId="3" fontId="32" fillId="0" borderId="17" xfId="67" applyNumberFormat="1" applyFont="1" applyFill="1" applyBorder="1" applyAlignment="1">
      <alignment vertical="center"/>
      <protection/>
    </xf>
    <xf numFmtId="179" fontId="44" fillId="0" borderId="0" xfId="50" applyNumberFormat="1" applyFont="1" applyBorder="1" applyAlignment="1" applyProtection="1">
      <alignment vertical="center"/>
      <protection locked="0"/>
    </xf>
    <xf numFmtId="179" fontId="44" fillId="0" borderId="0" xfId="50" applyNumberFormat="1" applyFont="1" applyFill="1" applyBorder="1" applyAlignment="1">
      <alignment vertical="center"/>
    </xf>
    <xf numFmtId="3" fontId="32" fillId="0" borderId="17" xfId="67" applyNumberFormat="1" applyFont="1" applyFill="1" applyBorder="1" applyAlignment="1">
      <alignment vertical="center" wrapText="1"/>
      <protection/>
    </xf>
    <xf numFmtId="3" fontId="44" fillId="0" borderId="17" xfId="67" applyNumberFormat="1" applyFont="1" applyFill="1" applyBorder="1" applyAlignment="1">
      <alignment vertical="center"/>
      <protection/>
    </xf>
    <xf numFmtId="4" fontId="43" fillId="0" borderId="0" xfId="67" applyNumberFormat="1" applyFont="1" applyBorder="1">
      <alignment/>
      <protection/>
    </xf>
    <xf numFmtId="4" fontId="40" fillId="0" borderId="0" xfId="67" applyNumberFormat="1" applyFont="1" applyBorder="1">
      <alignment/>
      <protection/>
    </xf>
    <xf numFmtId="0" fontId="40" fillId="0" borderId="0" xfId="0" applyFont="1" applyAlignment="1">
      <alignment/>
    </xf>
    <xf numFmtId="3" fontId="42" fillId="0" borderId="0" xfId="67" applyNumberFormat="1" applyFont="1" applyBorder="1">
      <alignment/>
      <protection/>
    </xf>
    <xf numFmtId="4" fontId="43" fillId="0" borderId="0" xfId="67" applyNumberFormat="1" applyFont="1" applyBorder="1" applyAlignment="1">
      <alignment horizontal="center"/>
      <protection/>
    </xf>
    <xf numFmtId="4" fontId="40" fillId="0" borderId="0" xfId="67" applyNumberFormat="1" applyFont="1" applyBorder="1" applyAlignment="1">
      <alignment horizontal="center"/>
      <protection/>
    </xf>
    <xf numFmtId="177" fontId="43" fillId="0" borderId="0" xfId="67" applyNumberFormat="1" applyFont="1" applyBorder="1">
      <alignment/>
      <protection/>
    </xf>
    <xf numFmtId="177" fontId="40" fillId="0" borderId="0" xfId="67" applyNumberFormat="1" applyFont="1" applyBorder="1">
      <alignment/>
      <protection/>
    </xf>
    <xf numFmtId="177" fontId="43" fillId="22" borderId="0" xfId="67" applyNumberFormat="1" applyFont="1" applyFill="1" applyBorder="1">
      <alignment/>
      <protection/>
    </xf>
    <xf numFmtId="177" fontId="40" fillId="22" borderId="0" xfId="67" applyNumberFormat="1" applyFont="1" applyFill="1" applyBorder="1">
      <alignment/>
      <protection/>
    </xf>
    <xf numFmtId="3" fontId="43" fillId="0" borderId="0" xfId="67" applyNumberFormat="1" applyFont="1" applyFill="1" applyBorder="1">
      <alignment/>
      <protection/>
    </xf>
    <xf numFmtId="177" fontId="43" fillId="0" borderId="0" xfId="67" applyNumberFormat="1" applyFont="1" applyFill="1" applyBorder="1">
      <alignment/>
      <protection/>
    </xf>
    <xf numFmtId="177" fontId="40" fillId="0" borderId="0" xfId="67" applyNumberFormat="1" applyFont="1" applyFill="1" applyBorder="1">
      <alignment/>
      <protection/>
    </xf>
    <xf numFmtId="3" fontId="40" fillId="0" borderId="0" xfId="67" applyNumberFormat="1" applyFont="1" applyFill="1" applyBorder="1">
      <alignment/>
      <protection/>
    </xf>
    <xf numFmtId="3" fontId="43" fillId="22" borderId="0" xfId="67" applyNumberFormat="1" applyFont="1" applyFill="1" applyBorder="1" applyAlignment="1">
      <alignment horizontal="right"/>
      <protection/>
    </xf>
    <xf numFmtId="4" fontId="43" fillId="22" borderId="0" xfId="67" applyNumberFormat="1" applyFont="1" applyFill="1" applyBorder="1">
      <alignment/>
      <protection/>
    </xf>
    <xf numFmtId="4" fontId="40" fillId="22" borderId="0" xfId="67" applyNumberFormat="1" applyFont="1" applyFill="1" applyBorder="1">
      <alignment/>
      <protection/>
    </xf>
    <xf numFmtId="0" fontId="59" fillId="25" borderId="17" xfId="59" applyFont="1" applyFill="1" applyBorder="1" applyAlignment="1">
      <alignment horizontal="center" vertical="center" wrapText="1"/>
      <protection/>
    </xf>
    <xf numFmtId="0" fontId="43" fillId="0" borderId="0" xfId="59" applyFont="1" applyAlignment="1">
      <alignment vertical="center"/>
      <protection/>
    </xf>
    <xf numFmtId="168" fontId="61" fillId="0" borderId="0" xfId="59" applyNumberFormat="1" applyFont="1" applyFill="1" applyBorder="1" applyAlignment="1">
      <alignment horizontal="center" vertical="center" wrapText="1"/>
      <protection/>
    </xf>
    <xf numFmtId="0" fontId="32" fillId="0" borderId="17" xfId="59" applyFont="1" applyFill="1" applyBorder="1" applyAlignment="1">
      <alignment horizontal="center" vertical="center"/>
      <protection/>
    </xf>
    <xf numFmtId="0" fontId="42" fillId="0" borderId="17" xfId="59" applyFont="1" applyFill="1" applyBorder="1" applyAlignment="1">
      <alignment horizontal="center" vertical="center"/>
      <protection/>
    </xf>
    <xf numFmtId="0" fontId="42" fillId="0" borderId="17" xfId="59" applyFont="1" applyFill="1" applyBorder="1" applyAlignment="1">
      <alignment horizontal="center" vertical="center" wrapText="1"/>
      <protection/>
    </xf>
    <xf numFmtId="0" fontId="42" fillId="0" borderId="0" xfId="59" applyFont="1" applyFill="1" applyBorder="1" applyAlignment="1">
      <alignment horizontal="center" vertical="center" wrapText="1"/>
      <protection/>
    </xf>
    <xf numFmtId="0" fontId="42" fillId="0" borderId="17" xfId="59" applyFont="1" applyFill="1" applyBorder="1" applyAlignment="1">
      <alignment vertical="center"/>
      <protection/>
    </xf>
    <xf numFmtId="4" fontId="42" fillId="0" borderId="0" xfId="59" applyNumberFormat="1" applyFont="1" applyFill="1" applyBorder="1" applyAlignment="1">
      <alignment horizontal="right" vertical="center"/>
      <protection/>
    </xf>
    <xf numFmtId="4" fontId="43" fillId="0" borderId="0" xfId="59" applyNumberFormat="1" applyFont="1" applyFill="1" applyBorder="1" applyAlignment="1">
      <alignment horizontal="right" vertical="center"/>
      <protection/>
    </xf>
    <xf numFmtId="0" fontId="43" fillId="0" borderId="17" xfId="59" applyFont="1" applyFill="1" applyBorder="1" applyAlignment="1">
      <alignment vertical="center"/>
      <protection/>
    </xf>
    <xf numFmtId="4" fontId="43" fillId="0" borderId="0" xfId="59" applyNumberFormat="1" applyFont="1" applyAlignment="1">
      <alignment vertical="center"/>
      <protection/>
    </xf>
    <xf numFmtId="0" fontId="43" fillId="0" borderId="0" xfId="59" applyFont="1" applyFill="1" applyAlignment="1">
      <alignment vertical="center"/>
      <protection/>
    </xf>
    <xf numFmtId="0" fontId="44" fillId="0" borderId="17" xfId="59" applyFont="1" applyFill="1" applyBorder="1" applyAlignment="1">
      <alignment horizontal="left" vertical="center"/>
      <protection/>
    </xf>
    <xf numFmtId="0" fontId="45" fillId="0" borderId="0" xfId="59" applyFont="1" applyAlignment="1" quotePrefix="1">
      <alignment vertical="center"/>
      <protection/>
    </xf>
    <xf numFmtId="2" fontId="43" fillId="0" borderId="0" xfId="59" applyNumberFormat="1" applyFont="1" applyAlignment="1">
      <alignment vertical="center"/>
      <protection/>
    </xf>
    <xf numFmtId="2" fontId="43" fillId="0" borderId="0" xfId="59" applyNumberFormat="1" applyFont="1" applyFill="1" applyAlignment="1">
      <alignment vertical="center"/>
      <protection/>
    </xf>
    <xf numFmtId="4" fontId="43" fillId="0" borderId="0" xfId="59" applyNumberFormat="1" applyFont="1" applyFill="1" applyBorder="1" applyAlignment="1">
      <alignment vertical="center"/>
      <protection/>
    </xf>
    <xf numFmtId="0" fontId="43" fillId="0" borderId="0" xfId="59" applyFont="1" applyFill="1" applyBorder="1" applyAlignment="1">
      <alignment vertical="center"/>
      <protection/>
    </xf>
    <xf numFmtId="4" fontId="43" fillId="27" borderId="0" xfId="59" applyNumberFormat="1" applyFont="1" applyFill="1" applyBorder="1" applyAlignment="1">
      <alignment vertical="center"/>
      <protection/>
    </xf>
    <xf numFmtId="0" fontId="42" fillId="0" borderId="0" xfId="59" applyFont="1" applyFill="1" applyBorder="1" applyAlignment="1">
      <alignment vertical="center"/>
      <protection/>
    </xf>
    <xf numFmtId="4" fontId="42" fillId="0" borderId="0" xfId="59" applyNumberFormat="1" applyFont="1" applyFill="1" applyBorder="1" applyAlignment="1">
      <alignment vertical="center"/>
      <protection/>
    </xf>
    <xf numFmtId="2" fontId="43" fillId="0" borderId="0" xfId="59" applyNumberFormat="1" applyFont="1" applyFill="1" applyBorder="1" applyAlignment="1">
      <alignment vertical="center"/>
      <protection/>
    </xf>
    <xf numFmtId="0" fontId="43" fillId="0" borderId="0" xfId="59" applyFont="1">
      <alignment/>
      <protection/>
    </xf>
    <xf numFmtId="2" fontId="43" fillId="0" borderId="0" xfId="59" applyNumberFormat="1" applyFont="1">
      <alignment/>
      <protection/>
    </xf>
    <xf numFmtId="2" fontId="43" fillId="0" borderId="0" xfId="59" applyNumberFormat="1" applyFont="1" applyFill="1">
      <alignment/>
      <protection/>
    </xf>
    <xf numFmtId="0" fontId="43" fillId="0" borderId="0" xfId="59" applyFont="1" applyFill="1">
      <alignment/>
      <protection/>
    </xf>
    <xf numFmtId="0" fontId="59" fillId="0" borderId="0" xfId="59" applyFont="1" applyFill="1" applyBorder="1" applyAlignment="1">
      <alignment horizontal="center" vertical="center" wrapText="1"/>
      <protection/>
    </xf>
    <xf numFmtId="2" fontId="42" fillId="0" borderId="17" xfId="0" applyNumberFormat="1" applyFont="1" applyBorder="1" applyAlignment="1">
      <alignment horizontal="center" vertical="center" wrapText="1"/>
    </xf>
    <xf numFmtId="2" fontId="42" fillId="0" borderId="0" xfId="0" applyNumberFormat="1" applyFont="1" applyFill="1" applyBorder="1" applyAlignment="1">
      <alignment horizontal="center" vertical="center" wrapText="1"/>
    </xf>
    <xf numFmtId="0" fontId="32" fillId="0" borderId="17" xfId="59" applyFont="1" applyFill="1" applyBorder="1" applyAlignment="1">
      <alignment horizontal="left" vertical="center"/>
      <protection/>
    </xf>
    <xf numFmtId="0" fontId="42" fillId="0" borderId="17" xfId="59" applyFont="1" applyBorder="1" applyAlignment="1">
      <alignment vertical="center"/>
      <protection/>
    </xf>
    <xf numFmtId="0" fontId="43" fillId="0" borderId="17" xfId="59" applyFont="1" applyBorder="1" applyAlignment="1">
      <alignment vertical="center"/>
      <protection/>
    </xf>
    <xf numFmtId="4" fontId="43" fillId="0" borderId="0" xfId="67" applyNumberFormat="1" applyFont="1" applyFill="1" applyBorder="1" applyAlignment="1">
      <alignment horizontal="right" vertical="center"/>
      <protection/>
    </xf>
    <xf numFmtId="0" fontId="43" fillId="0" borderId="17" xfId="59" applyFont="1" applyFill="1" applyBorder="1" applyAlignment="1">
      <alignment vertical="center" wrapText="1"/>
      <protection/>
    </xf>
    <xf numFmtId="0" fontId="42" fillId="0" borderId="17" xfId="59" applyFont="1" applyFill="1" applyBorder="1" applyAlignment="1">
      <alignment vertical="center" wrapText="1"/>
      <protection/>
    </xf>
    <xf numFmtId="4" fontId="43" fillId="0" borderId="0" xfId="59" applyNumberFormat="1" applyFont="1" applyFill="1" applyAlignment="1">
      <alignment vertical="center"/>
      <protection/>
    </xf>
    <xf numFmtId="177" fontId="43" fillId="0" borderId="27" xfId="0" applyNumberFormat="1" applyFont="1" applyFill="1" applyBorder="1" applyAlignment="1" applyProtection="1">
      <alignment vertical="center"/>
      <protection/>
    </xf>
    <xf numFmtId="177" fontId="43" fillId="0" borderId="22" xfId="51" applyNumberFormat="1" applyFont="1" applyBorder="1" applyAlignment="1" applyProtection="1">
      <alignment vertical="center"/>
      <protection/>
    </xf>
    <xf numFmtId="177" fontId="43" fillId="0" borderId="22" xfId="51" applyNumberFormat="1" applyFont="1" applyBorder="1" applyAlignment="1">
      <alignment vertical="center"/>
    </xf>
    <xf numFmtId="177" fontId="42" fillId="24" borderId="22" xfId="51" applyNumberFormat="1" applyFont="1" applyFill="1" applyBorder="1" applyAlignment="1" applyProtection="1">
      <alignment vertical="center"/>
      <protection/>
    </xf>
    <xf numFmtId="177" fontId="43" fillId="0" borderId="87" xfId="51" applyNumberFormat="1" applyFont="1" applyBorder="1" applyAlignment="1">
      <alignment vertical="center"/>
    </xf>
    <xf numFmtId="177" fontId="42" fillId="24" borderId="69" xfId="0" applyNumberFormat="1" applyFont="1" applyFill="1" applyBorder="1" applyAlignment="1" applyProtection="1">
      <alignment vertical="center"/>
      <protection/>
    </xf>
    <xf numFmtId="3" fontId="42" fillId="24" borderId="53" xfId="0" applyNumberFormat="1" applyFont="1" applyFill="1" applyBorder="1" applyAlignment="1">
      <alignment vertical="center"/>
    </xf>
    <xf numFmtId="177" fontId="42" fillId="8" borderId="88" xfId="0" applyNumberFormat="1" applyFont="1" applyFill="1" applyBorder="1" applyAlignment="1">
      <alignment vertical="center"/>
    </xf>
    <xf numFmtId="177" fontId="42" fillId="8" borderId="22" xfId="0" applyNumberFormat="1" applyFont="1" applyFill="1" applyBorder="1" applyAlignment="1" applyProtection="1">
      <alignment vertical="center"/>
      <protection/>
    </xf>
    <xf numFmtId="177" fontId="42" fillId="8" borderId="69" xfId="0" applyNumberFormat="1" applyFont="1" applyFill="1" applyBorder="1" applyAlignment="1">
      <alignment vertical="center"/>
    </xf>
    <xf numFmtId="177" fontId="43" fillId="0" borderId="88" xfId="0" applyNumberFormat="1" applyFont="1" applyBorder="1" applyAlignment="1">
      <alignment vertical="center"/>
    </xf>
    <xf numFmtId="177" fontId="42" fillId="0" borderId="69" xfId="0" applyNumberFormat="1" applyFont="1" applyBorder="1" applyAlignment="1">
      <alignment vertical="center"/>
    </xf>
    <xf numFmtId="0" fontId="43" fillId="0" borderId="44" xfId="0" applyFont="1" applyBorder="1" applyAlignment="1">
      <alignment vertical="center"/>
    </xf>
    <xf numFmtId="3" fontId="42" fillId="0" borderId="53" xfId="0" applyNumberFormat="1" applyFont="1" applyFill="1" applyBorder="1" applyAlignment="1">
      <alignment vertical="center"/>
    </xf>
    <xf numFmtId="177" fontId="43" fillId="0" borderId="22" xfId="0" applyNumberFormat="1" applyFont="1" applyBorder="1" applyAlignment="1">
      <alignment vertical="center"/>
    </xf>
    <xf numFmtId="177" fontId="43" fillId="0" borderId="22" xfId="0" applyNumberFormat="1" applyFont="1" applyFill="1" applyBorder="1" applyAlignment="1" applyProtection="1">
      <alignment vertical="center"/>
      <protection/>
    </xf>
    <xf numFmtId="177" fontId="43" fillId="0" borderId="22" xfId="0" applyNumberFormat="1" applyFont="1" applyBorder="1" applyAlignment="1" applyProtection="1">
      <alignment vertical="center"/>
      <protection/>
    </xf>
    <xf numFmtId="177" fontId="42" fillId="24" borderId="22" xfId="0" applyNumberFormat="1" applyFont="1" applyFill="1" applyBorder="1" applyAlignment="1" applyProtection="1">
      <alignment vertical="center"/>
      <protection/>
    </xf>
    <xf numFmtId="177" fontId="43" fillId="0" borderId="87" xfId="0" applyNumberFormat="1" applyFont="1" applyBorder="1" applyAlignment="1">
      <alignment vertical="center"/>
    </xf>
    <xf numFmtId="177" fontId="42" fillId="0" borderId="88" xfId="0" applyNumberFormat="1" applyFont="1" applyFill="1" applyBorder="1" applyAlignment="1" applyProtection="1">
      <alignment vertical="center"/>
      <protection/>
    </xf>
    <xf numFmtId="177" fontId="42" fillId="0" borderId="22" xfId="0" applyNumberFormat="1" applyFont="1" applyFill="1" applyBorder="1" applyAlignment="1">
      <alignment vertical="center"/>
    </xf>
    <xf numFmtId="177" fontId="42" fillId="0" borderId="69" xfId="0" applyNumberFormat="1" applyFont="1" applyFill="1" applyBorder="1" applyAlignment="1">
      <alignment vertical="center"/>
    </xf>
    <xf numFmtId="177" fontId="42" fillId="8" borderId="22" xfId="0" applyNumberFormat="1" applyFont="1" applyFill="1" applyBorder="1" applyAlignment="1">
      <alignment vertical="center"/>
    </xf>
    <xf numFmtId="3" fontId="42" fillId="0" borderId="44" xfId="0" applyNumberFormat="1" applyFont="1" applyFill="1" applyBorder="1" applyAlignment="1" applyProtection="1">
      <alignment vertical="center"/>
      <protection/>
    </xf>
    <xf numFmtId="3" fontId="42" fillId="8" borderId="26" xfId="0" applyNumberFormat="1" applyFont="1" applyFill="1" applyBorder="1" applyAlignment="1">
      <alignment vertical="center"/>
    </xf>
    <xf numFmtId="0" fontId="42" fillId="0" borderId="17" xfId="55" applyFont="1" applyBorder="1" applyAlignment="1">
      <alignment horizontal="center" vertical="center" wrapText="1"/>
      <protection/>
    </xf>
    <xf numFmtId="0" fontId="42" fillId="0" borderId="59" xfId="55" applyFont="1" applyBorder="1" applyAlignment="1">
      <alignment vertical="center" wrapText="1"/>
      <protection/>
    </xf>
    <xf numFmtId="0" fontId="42" fillId="0" borderId="59" xfId="55" applyFont="1" applyBorder="1" applyAlignment="1">
      <alignment horizontal="left" vertical="center" wrapText="1"/>
      <protection/>
    </xf>
    <xf numFmtId="0" fontId="43" fillId="0" borderId="59" xfId="55" applyFont="1" applyBorder="1" applyAlignment="1">
      <alignment vertical="center"/>
      <protection/>
    </xf>
    <xf numFmtId="0" fontId="42" fillId="0" borderId="57" xfId="55" applyFont="1" applyBorder="1" applyAlignment="1">
      <alignment horizontal="left" vertical="center" wrapText="1"/>
      <protection/>
    </xf>
    <xf numFmtId="171" fontId="42" fillId="0" borderId="66" xfId="64" applyNumberFormat="1" applyFont="1" applyFill="1" applyBorder="1" applyAlignment="1">
      <alignment horizontal="right" vertical="center" wrapText="1"/>
      <protection/>
    </xf>
    <xf numFmtId="179" fontId="42" fillId="0" borderId="17" xfId="50" applyNumberFormat="1" applyFont="1" applyFill="1" applyBorder="1" applyAlignment="1" applyProtection="1">
      <alignment horizontal="right" vertical="center"/>
      <protection locked="0"/>
    </xf>
    <xf numFmtId="179" fontId="43" fillId="0" borderId="17" xfId="50" applyNumberFormat="1" applyFont="1" applyFill="1" applyBorder="1" applyAlignment="1" applyProtection="1">
      <alignment horizontal="right" vertical="center"/>
      <protection locked="0"/>
    </xf>
    <xf numFmtId="179" fontId="42" fillId="0" borderId="17" xfId="50" applyNumberFormat="1" applyFont="1" applyFill="1" applyBorder="1" applyAlignment="1" applyProtection="1">
      <alignment vertical="center"/>
      <protection locked="0"/>
    </xf>
    <xf numFmtId="179" fontId="42" fillId="0" borderId="17" xfId="50" applyNumberFormat="1" applyFont="1" applyFill="1" applyBorder="1" applyAlignment="1" applyProtection="1">
      <alignment horizontal="right" vertical="center"/>
      <protection/>
    </xf>
    <xf numFmtId="179" fontId="43" fillId="0" borderId="17" xfId="50" applyNumberFormat="1" applyFont="1" applyFill="1" applyBorder="1" applyAlignment="1" applyProtection="1">
      <alignment horizontal="right" vertical="center"/>
      <protection/>
    </xf>
    <xf numFmtId="179" fontId="42" fillId="0" borderId="17" xfId="50" applyNumberFormat="1" applyFont="1" applyFill="1" applyBorder="1" applyAlignment="1" applyProtection="1">
      <alignment vertical="center"/>
      <protection/>
    </xf>
    <xf numFmtId="4" fontId="42" fillId="0" borderId="17" xfId="59" applyNumberFormat="1" applyFont="1" applyFill="1" applyBorder="1" applyAlignment="1" applyProtection="1">
      <alignment horizontal="right" vertical="center"/>
      <protection/>
    </xf>
    <xf numFmtId="0" fontId="49" fillId="0" borderId="89" xfId="0" applyFont="1" applyBorder="1" applyAlignment="1" applyProtection="1">
      <alignment vertical="center" wrapText="1"/>
      <protection locked="0"/>
    </xf>
    <xf numFmtId="169" fontId="49" fillId="0" borderId="89" xfId="45" applyFont="1" applyBorder="1" applyAlignment="1" applyProtection="1">
      <alignment vertical="center" wrapText="1"/>
      <protection locked="0"/>
    </xf>
    <xf numFmtId="169" fontId="43" fillId="0" borderId="89" xfId="45" applyFont="1" applyBorder="1" applyAlignment="1" applyProtection="1">
      <alignment vertical="center" wrapText="1"/>
      <protection locked="0"/>
    </xf>
    <xf numFmtId="177" fontId="43" fillId="0" borderId="89" xfId="45" applyNumberFormat="1" applyFont="1" applyBorder="1" applyAlignment="1" applyProtection="1">
      <alignment vertical="center" wrapText="1"/>
      <protection locked="0"/>
    </xf>
    <xf numFmtId="10" fontId="48" fillId="0" borderId="89" xfId="70" applyNumberFormat="1" applyFont="1" applyBorder="1" applyAlignment="1" applyProtection="1">
      <alignment vertical="center" wrapText="1"/>
      <protection locked="0"/>
    </xf>
    <xf numFmtId="177" fontId="43" fillId="0" borderId="89" xfId="70" applyNumberFormat="1" applyFont="1" applyBorder="1" applyAlignment="1" applyProtection="1">
      <alignment vertical="center" wrapText="1"/>
      <protection locked="0"/>
    </xf>
    <xf numFmtId="177" fontId="43" fillId="0" borderId="90" xfId="0" applyNumberFormat="1" applyFont="1" applyBorder="1" applyAlignment="1" applyProtection="1">
      <alignment vertical="center" wrapText="1"/>
      <protection locked="0"/>
    </xf>
    <xf numFmtId="177" fontId="43" fillId="0" borderId="89" xfId="0" applyNumberFormat="1" applyFont="1" applyBorder="1" applyAlignment="1" applyProtection="1">
      <alignment vertical="center" wrapText="1"/>
      <protection locked="0"/>
    </xf>
    <xf numFmtId="10" fontId="43" fillId="0" borderId="89" xfId="70" applyNumberFormat="1" applyFont="1" applyBorder="1" applyAlignment="1" applyProtection="1">
      <alignment horizontal="center" vertical="center" wrapText="1"/>
      <protection locked="0"/>
    </xf>
    <xf numFmtId="177" fontId="42" fillId="0" borderId="89" xfId="0" applyNumberFormat="1" applyFont="1" applyBorder="1" applyAlignment="1" applyProtection="1">
      <alignment horizontal="left" vertical="center" wrapText="1"/>
      <protection locked="0"/>
    </xf>
    <xf numFmtId="177" fontId="42" fillId="0" borderId="89" xfId="45" applyNumberFormat="1" applyFont="1" applyBorder="1" applyAlignment="1" applyProtection="1">
      <alignment vertical="center" wrapText="1"/>
      <protection locked="0"/>
    </xf>
    <xf numFmtId="177" fontId="42" fillId="0" borderId="90" xfId="0" applyNumberFormat="1" applyFont="1" applyBorder="1" applyAlignment="1" applyProtection="1">
      <alignment horizontal="left" vertical="center" wrapText="1"/>
      <protection locked="0"/>
    </xf>
    <xf numFmtId="177" fontId="43" fillId="0" borderId="91" xfId="0" applyNumberFormat="1" applyFont="1" applyBorder="1" applyAlignment="1" applyProtection="1">
      <alignment vertical="center" wrapText="1"/>
      <protection locked="0"/>
    </xf>
    <xf numFmtId="177" fontId="43" fillId="0" borderId="91" xfId="70" applyNumberFormat="1" applyFont="1" applyBorder="1" applyAlignment="1" applyProtection="1">
      <alignment vertical="center" wrapText="1"/>
      <protection locked="0"/>
    </xf>
    <xf numFmtId="177" fontId="43" fillId="0" borderId="92" xfId="0" applyNumberFormat="1" applyFont="1" applyBorder="1" applyAlignment="1" applyProtection="1">
      <alignment vertical="center" wrapText="1"/>
      <protection locked="0"/>
    </xf>
    <xf numFmtId="177" fontId="42" fillId="0" borderId="93" xfId="0" applyNumberFormat="1" applyFont="1" applyBorder="1" applyAlignment="1" applyProtection="1">
      <alignment horizontal="left" vertical="center" wrapText="1"/>
      <protection locked="0"/>
    </xf>
    <xf numFmtId="177" fontId="42" fillId="0" borderId="93" xfId="45" applyNumberFormat="1" applyFont="1" applyBorder="1" applyAlignment="1" applyProtection="1">
      <alignment vertical="center" wrapText="1"/>
      <protection locked="0"/>
    </xf>
    <xf numFmtId="177" fontId="42" fillId="0" borderId="94" xfId="0" applyNumberFormat="1" applyFont="1" applyBorder="1" applyAlignment="1" applyProtection="1">
      <alignment horizontal="left" vertical="center" wrapText="1"/>
      <protection locked="0"/>
    </xf>
    <xf numFmtId="179" fontId="42" fillId="0" borderId="89" xfId="45" applyNumberFormat="1" applyFont="1" applyBorder="1" applyAlignment="1" applyProtection="1">
      <alignment vertical="center" wrapText="1"/>
      <protection/>
    </xf>
    <xf numFmtId="177" fontId="43" fillId="0" borderId="17" xfId="45" applyNumberFormat="1" applyFont="1" applyBorder="1" applyAlignment="1" applyProtection="1">
      <alignment vertical="center" wrapText="1"/>
      <protection locked="0"/>
    </xf>
    <xf numFmtId="0" fontId="43" fillId="0" borderId="12" xfId="55" applyFont="1" applyBorder="1" applyAlignment="1" applyProtection="1">
      <alignment horizontal="left" vertical="center" wrapText="1"/>
      <protection locked="0"/>
    </xf>
    <xf numFmtId="0" fontId="43" fillId="0" borderId="12" xfId="55" applyFont="1" applyBorder="1" applyAlignment="1" applyProtection="1">
      <alignment horizontal="center" vertical="center" wrapText="1"/>
      <protection locked="0"/>
    </xf>
    <xf numFmtId="177" fontId="42" fillId="0" borderId="12" xfId="45" applyNumberFormat="1" applyFont="1" applyBorder="1" applyAlignment="1" applyProtection="1">
      <alignment vertical="center"/>
      <protection locked="0"/>
    </xf>
    <xf numFmtId="0" fontId="43" fillId="0" borderId="17" xfId="55" applyFont="1" applyBorder="1" applyAlignment="1" applyProtection="1">
      <alignment vertical="center"/>
      <protection locked="0"/>
    </xf>
    <xf numFmtId="2" fontId="43" fillId="0" borderId="17" xfId="55" applyNumberFormat="1" applyFont="1" applyBorder="1" applyAlignment="1" applyProtection="1">
      <alignment vertical="center"/>
      <protection locked="0"/>
    </xf>
    <xf numFmtId="0" fontId="43" fillId="0" borderId="12" xfId="55" applyFont="1" applyBorder="1" applyAlignment="1" applyProtection="1">
      <alignment vertical="center"/>
      <protection locked="0"/>
    </xf>
    <xf numFmtId="0" fontId="42" fillId="0" borderId="12" xfId="55" applyFont="1" applyBorder="1" applyAlignment="1" applyProtection="1">
      <alignment vertical="center"/>
      <protection locked="0"/>
    </xf>
    <xf numFmtId="0" fontId="43" fillId="0" borderId="20" xfId="55" applyFont="1" applyBorder="1" applyAlignment="1" applyProtection="1">
      <alignment horizontal="center" vertical="center" wrapText="1"/>
      <protection locked="0"/>
    </xf>
    <xf numFmtId="177" fontId="43" fillId="0" borderId="17" xfId="45" applyNumberFormat="1" applyFont="1" applyBorder="1" applyAlignment="1" applyProtection="1">
      <alignment vertical="center" wrapText="1"/>
      <protection/>
    </xf>
    <xf numFmtId="177" fontId="42" fillId="0" borderId="17" xfId="45" applyNumberFormat="1" applyFont="1" applyBorder="1" applyAlignment="1" applyProtection="1">
      <alignment vertical="center"/>
      <protection/>
    </xf>
    <xf numFmtId="177" fontId="43" fillId="0" borderId="19" xfId="45" applyNumberFormat="1" applyFont="1" applyBorder="1" applyAlignment="1" applyProtection="1">
      <alignment vertical="center" wrapText="1"/>
      <protection/>
    </xf>
    <xf numFmtId="4" fontId="43" fillId="0" borderId="17" xfId="59" applyNumberFormat="1" applyFont="1" applyBorder="1" applyAlignment="1" applyProtection="1">
      <alignment vertical="center"/>
      <protection locked="0"/>
    </xf>
    <xf numFmtId="4" fontId="43" fillId="0" borderId="17" xfId="59" applyNumberFormat="1" applyFont="1" applyFill="1" applyBorder="1" applyAlignment="1" applyProtection="1">
      <alignment vertical="center"/>
      <protection locked="0"/>
    </xf>
    <xf numFmtId="4" fontId="43" fillId="0" borderId="17" xfId="67" applyNumberFormat="1" applyFont="1" applyBorder="1" applyAlignment="1" applyProtection="1">
      <alignment horizontal="right" vertical="center"/>
      <protection locked="0"/>
    </xf>
    <xf numFmtId="4" fontId="43" fillId="0" borderId="17" xfId="67" applyNumberFormat="1" applyFont="1" applyFill="1" applyBorder="1" applyAlignment="1" applyProtection="1">
      <alignment horizontal="right" vertical="center"/>
      <protection locked="0"/>
    </xf>
    <xf numFmtId="4" fontId="42" fillId="0" borderId="17" xfId="59" applyNumberFormat="1" applyFont="1" applyFill="1" applyBorder="1" applyAlignment="1" applyProtection="1">
      <alignment vertical="center"/>
      <protection locked="0"/>
    </xf>
    <xf numFmtId="4" fontId="42" fillId="0" borderId="17" xfId="59" applyNumberFormat="1" applyFont="1" applyBorder="1" applyAlignment="1" applyProtection="1">
      <alignment vertical="center"/>
      <protection/>
    </xf>
    <xf numFmtId="4" fontId="43" fillId="0" borderId="17" xfId="59" applyNumberFormat="1" applyFont="1" applyBorder="1" applyAlignment="1" applyProtection="1">
      <alignment vertical="center"/>
      <protection/>
    </xf>
    <xf numFmtId="4" fontId="42" fillId="0" borderId="17" xfId="59" applyNumberFormat="1" applyFont="1" applyFill="1" applyBorder="1" applyAlignment="1" applyProtection="1">
      <alignment vertical="center"/>
      <protection/>
    </xf>
    <xf numFmtId="4" fontId="42" fillId="0" borderId="17" xfId="59" applyNumberFormat="1" applyFont="1" applyBorder="1" applyAlignment="1" applyProtection="1">
      <alignment horizontal="right" vertical="center"/>
      <protection/>
    </xf>
    <xf numFmtId="4" fontId="44" fillId="0" borderId="17" xfId="67" applyNumberFormat="1" applyFont="1" applyFill="1" applyBorder="1" applyAlignment="1" applyProtection="1">
      <alignment horizontal="right" vertical="center"/>
      <protection locked="0"/>
    </xf>
    <xf numFmtId="4" fontId="42" fillId="0" borderId="17" xfId="59" applyNumberFormat="1" applyFont="1" applyFill="1" applyBorder="1" applyAlignment="1" applyProtection="1">
      <alignment horizontal="right" vertical="center"/>
      <protection locked="0"/>
    </xf>
    <xf numFmtId="4" fontId="43" fillId="0" borderId="17" xfId="59" applyNumberFormat="1" applyFont="1" applyFill="1" applyBorder="1" applyAlignment="1" applyProtection="1">
      <alignment horizontal="right" vertical="center"/>
      <protection locked="0"/>
    </xf>
    <xf numFmtId="4" fontId="43" fillId="0" borderId="17" xfId="59" applyNumberFormat="1" applyFont="1" applyFill="1" applyBorder="1" applyAlignment="1" applyProtection="1">
      <alignment horizontal="right" vertical="center"/>
      <protection/>
    </xf>
    <xf numFmtId="179" fontId="42" fillId="0" borderId="89" xfId="45" applyNumberFormat="1" applyFont="1" applyFill="1" applyBorder="1" applyAlignment="1" applyProtection="1">
      <alignment vertical="center" wrapText="1"/>
      <protection/>
    </xf>
    <xf numFmtId="179" fontId="42" fillId="0" borderId="89" xfId="45" applyNumberFormat="1" applyFont="1" applyFill="1" applyBorder="1" applyAlignment="1" applyProtection="1">
      <alignment vertical="center" wrapText="1"/>
      <protection locked="0"/>
    </xf>
    <xf numFmtId="177" fontId="42" fillId="0" borderId="89" xfId="45" applyNumberFormat="1" applyFont="1" applyFill="1" applyBorder="1" applyAlignment="1" applyProtection="1">
      <alignment vertical="center" wrapText="1"/>
      <protection/>
    </xf>
    <xf numFmtId="179" fontId="42" fillId="0" borderId="93" xfId="45" applyNumberFormat="1" applyFont="1" applyFill="1" applyBorder="1" applyAlignment="1" applyProtection="1">
      <alignment vertical="center" wrapText="1"/>
      <protection/>
    </xf>
    <xf numFmtId="179" fontId="42" fillId="0" borderId="93" xfId="45" applyNumberFormat="1" applyFont="1" applyFill="1" applyBorder="1" applyAlignment="1" applyProtection="1">
      <alignment vertical="center" wrapText="1"/>
      <protection locked="0"/>
    </xf>
    <xf numFmtId="177" fontId="42" fillId="0" borderId="93" xfId="45" applyNumberFormat="1" applyFont="1" applyFill="1" applyBorder="1" applyAlignment="1" applyProtection="1">
      <alignment vertical="center" wrapText="1"/>
      <protection/>
    </xf>
    <xf numFmtId="177" fontId="42" fillId="0" borderId="17" xfId="45" applyNumberFormat="1" applyFont="1" applyFill="1" applyBorder="1" applyAlignment="1" applyProtection="1">
      <alignment vertical="center"/>
      <protection/>
    </xf>
    <xf numFmtId="0" fontId="43" fillId="0" borderId="17" xfId="64" applyNumberFormat="1" applyFont="1" applyFill="1" applyBorder="1" applyAlignment="1">
      <alignment horizontal="right" vertical="center" wrapText="1"/>
      <protection/>
    </xf>
    <xf numFmtId="0" fontId="43" fillId="0" borderId="48" xfId="64" applyNumberFormat="1" applyFont="1" applyFill="1" applyBorder="1" applyAlignment="1">
      <alignment horizontal="right" vertical="center" wrapText="1"/>
      <protection/>
    </xf>
    <xf numFmtId="43" fontId="42" fillId="0" borderId="81" xfId="0" applyNumberFormat="1" applyFont="1" applyBorder="1" applyAlignment="1" applyProtection="1">
      <alignment horizontal="center" vertical="center" wrapText="1"/>
      <protection locked="0"/>
    </xf>
    <xf numFmtId="43" fontId="42" fillId="0" borderId="13" xfId="0" applyNumberFormat="1" applyFont="1" applyBorder="1" applyAlignment="1" applyProtection="1">
      <alignment horizontal="center" vertical="center" wrapText="1"/>
      <protection locked="0"/>
    </xf>
    <xf numFmtId="43" fontId="42" fillId="0" borderId="17" xfId="0" applyNumberFormat="1" applyFont="1" applyBorder="1" applyAlignment="1" applyProtection="1">
      <alignment horizontal="center" vertical="center" wrapText="1"/>
      <protection locked="0"/>
    </xf>
    <xf numFmtId="43" fontId="42" fillId="0" borderId="12" xfId="0" applyNumberFormat="1" applyFont="1" applyBorder="1" applyAlignment="1" applyProtection="1">
      <alignment horizontal="center" vertical="center" wrapText="1"/>
      <protection locked="0"/>
    </xf>
    <xf numFmtId="43" fontId="42" fillId="26" borderId="51" xfId="65" applyNumberFormat="1" applyFont="1" applyFill="1" applyBorder="1" applyAlignment="1" applyProtection="1">
      <alignment vertical="center"/>
      <protection locked="0"/>
    </xf>
    <xf numFmtId="43" fontId="42" fillId="26" borderId="52" xfId="65" applyNumberFormat="1" applyFont="1" applyFill="1" applyBorder="1" applyAlignment="1" applyProtection="1">
      <alignment vertical="center"/>
      <protection locked="0"/>
    </xf>
    <xf numFmtId="177" fontId="43" fillId="0" borderId="81" xfId="65" applyNumberFormat="1" applyFont="1" applyBorder="1" applyAlignment="1" applyProtection="1">
      <alignment vertical="center" wrapText="1"/>
      <protection locked="0"/>
    </xf>
    <xf numFmtId="177" fontId="43" fillId="0" borderId="13" xfId="65" applyNumberFormat="1" applyFont="1" applyBorder="1" applyAlignment="1" applyProtection="1">
      <alignment vertical="center" wrapText="1"/>
      <protection locked="0"/>
    </xf>
    <xf numFmtId="177" fontId="43" fillId="0" borderId="19" xfId="65" applyNumberFormat="1" applyFont="1" applyBorder="1" applyAlignment="1" applyProtection="1">
      <alignment vertical="center" wrapText="1"/>
      <protection locked="0"/>
    </xf>
    <xf numFmtId="177" fontId="43" fillId="0" borderId="95" xfId="65" applyNumberFormat="1" applyFont="1" applyBorder="1" applyAlignment="1" applyProtection="1">
      <alignment vertical="center" wrapText="1"/>
      <protection locked="0"/>
    </xf>
    <xf numFmtId="43" fontId="42" fillId="0" borderId="17" xfId="0" applyNumberFormat="1" applyFont="1" applyBorder="1" applyAlignment="1" applyProtection="1">
      <alignment horizontal="center" vertical="center" wrapText="1"/>
      <protection/>
    </xf>
    <xf numFmtId="43" fontId="42" fillId="16" borderId="19" xfId="0" applyNumberFormat="1" applyFont="1" applyFill="1" applyBorder="1" applyAlignment="1" applyProtection="1">
      <alignment horizontal="center" vertical="center" wrapText="1"/>
      <protection/>
    </xf>
    <xf numFmtId="43" fontId="42" fillId="16" borderId="20" xfId="0" applyNumberFormat="1" applyFont="1" applyFill="1" applyBorder="1" applyAlignment="1" applyProtection="1">
      <alignment horizontal="center" vertical="center" wrapText="1"/>
      <protection/>
    </xf>
    <xf numFmtId="43" fontId="42" fillId="0" borderId="51" xfId="0" applyNumberFormat="1" applyFont="1" applyFill="1" applyBorder="1" applyAlignment="1" applyProtection="1">
      <alignment horizontal="center" vertical="center" wrapText="1"/>
      <protection/>
    </xf>
    <xf numFmtId="43" fontId="42" fillId="0" borderId="52" xfId="0" applyNumberFormat="1" applyFont="1" applyFill="1" applyBorder="1" applyAlignment="1" applyProtection="1">
      <alignment horizontal="center" vertical="center" wrapText="1"/>
      <protection/>
    </xf>
    <xf numFmtId="43" fontId="42" fillId="0" borderId="81" xfId="0" applyNumberFormat="1" applyFont="1" applyBorder="1" applyAlignment="1" applyProtection="1">
      <alignment horizontal="center" vertical="center" wrapText="1"/>
      <protection/>
    </xf>
    <xf numFmtId="43" fontId="42" fillId="0" borderId="11" xfId="0" applyNumberFormat="1" applyFont="1" applyBorder="1" applyAlignment="1" applyProtection="1">
      <alignment horizontal="center" vertical="center" wrapText="1"/>
      <protection/>
    </xf>
    <xf numFmtId="43" fontId="42" fillId="16" borderId="48" xfId="0" applyNumberFormat="1" applyFont="1" applyFill="1" applyBorder="1" applyAlignment="1" applyProtection="1">
      <alignment horizontal="center" vertical="center" wrapText="1"/>
      <protection/>
    </xf>
    <xf numFmtId="43" fontId="42" fillId="16" borderId="25" xfId="0" applyNumberFormat="1" applyFont="1" applyFill="1" applyBorder="1" applyAlignment="1" applyProtection="1">
      <alignment horizontal="center" vertical="center" wrapText="1"/>
      <protection/>
    </xf>
    <xf numFmtId="43" fontId="42" fillId="16" borderId="86" xfId="0" applyNumberFormat="1" applyFont="1" applyFill="1" applyBorder="1" applyAlignment="1" applyProtection="1">
      <alignment horizontal="center" vertical="center" wrapText="1"/>
      <protection/>
    </xf>
    <xf numFmtId="43" fontId="42" fillId="16" borderId="49" xfId="0" applyNumberFormat="1" applyFont="1" applyFill="1" applyBorder="1" applyAlignment="1" applyProtection="1">
      <alignment horizontal="center" vertical="center" wrapText="1"/>
      <protection/>
    </xf>
    <xf numFmtId="0" fontId="43" fillId="0" borderId="64" xfId="0" applyFont="1" applyBorder="1" applyAlignment="1" applyProtection="1">
      <alignment vertical="center"/>
      <protection locked="0"/>
    </xf>
    <xf numFmtId="0" fontId="43" fillId="0" borderId="11" xfId="0" applyFont="1" applyBorder="1" applyAlignment="1" applyProtection="1">
      <alignment vertical="center"/>
      <protection locked="0"/>
    </xf>
    <xf numFmtId="43" fontId="43" fillId="0" borderId="11" xfId="0" applyNumberFormat="1" applyFont="1" applyBorder="1" applyAlignment="1" applyProtection="1">
      <alignment vertical="center"/>
      <protection locked="0"/>
    </xf>
    <xf numFmtId="43" fontId="43" fillId="0" borderId="14" xfId="0" applyNumberFormat="1" applyFont="1" applyBorder="1" applyAlignment="1" applyProtection="1">
      <alignment vertical="center"/>
      <protection locked="0"/>
    </xf>
    <xf numFmtId="43" fontId="43" fillId="0" borderId="64" xfId="0" applyNumberFormat="1" applyFont="1" applyBorder="1" applyAlignment="1" applyProtection="1">
      <alignment vertical="center"/>
      <protection locked="0"/>
    </xf>
    <xf numFmtId="0" fontId="43" fillId="0" borderId="59" xfId="0" applyFont="1" applyBorder="1" applyAlignment="1" applyProtection="1">
      <alignment vertical="center"/>
      <protection locked="0"/>
    </xf>
    <xf numFmtId="0" fontId="43" fillId="0" borderId="17" xfId="0" applyFont="1" applyBorder="1" applyAlignment="1" applyProtection="1">
      <alignment vertical="center"/>
      <protection locked="0"/>
    </xf>
    <xf numFmtId="43" fontId="43" fillId="0" borderId="17" xfId="0" applyNumberFormat="1" applyFont="1" applyBorder="1" applyAlignment="1" applyProtection="1">
      <alignment vertical="center"/>
      <protection locked="0"/>
    </xf>
    <xf numFmtId="43" fontId="43" fillId="0" borderId="12" xfId="0" applyNumberFormat="1" applyFont="1" applyBorder="1" applyAlignment="1" applyProtection="1">
      <alignment vertical="center"/>
      <protection locked="0"/>
    </xf>
    <xf numFmtId="43" fontId="43" fillId="0" borderId="59" xfId="0" applyNumberFormat="1" applyFont="1" applyBorder="1" applyAlignment="1" applyProtection="1">
      <alignment vertical="center"/>
      <protection locked="0"/>
    </xf>
    <xf numFmtId="0" fontId="43" fillId="0" borderId="57" xfId="0" applyFont="1" applyBorder="1" applyAlignment="1" applyProtection="1">
      <alignment vertical="center"/>
      <protection locked="0"/>
    </xf>
    <xf numFmtId="0" fontId="43" fillId="0" borderId="19" xfId="0" applyFont="1" applyBorder="1" applyAlignment="1" applyProtection="1">
      <alignment vertical="center"/>
      <protection locked="0"/>
    </xf>
    <xf numFmtId="43" fontId="43" fillId="0" borderId="19" xfId="0" applyNumberFormat="1" applyFont="1" applyBorder="1" applyAlignment="1" applyProtection="1">
      <alignment vertical="center"/>
      <protection locked="0"/>
    </xf>
    <xf numFmtId="43" fontId="43" fillId="0" borderId="20" xfId="0" applyNumberFormat="1" applyFont="1" applyBorder="1" applyAlignment="1" applyProtection="1">
      <alignment vertical="center"/>
      <protection locked="0"/>
    </xf>
    <xf numFmtId="43" fontId="43" fillId="0" borderId="57" xfId="0" applyNumberFormat="1" applyFont="1" applyBorder="1" applyAlignment="1" applyProtection="1">
      <alignment vertical="center"/>
      <protection locked="0"/>
    </xf>
    <xf numFmtId="177" fontId="43" fillId="0" borderId="11" xfId="52" applyNumberFormat="1" applyFont="1" applyBorder="1" applyAlignment="1" applyProtection="1">
      <alignment vertical="center"/>
      <protection locked="0"/>
    </xf>
    <xf numFmtId="0" fontId="43" fillId="0" borderId="14" xfId="55" applyFont="1" applyBorder="1" applyAlignment="1" applyProtection="1">
      <alignment vertical="center"/>
      <protection locked="0"/>
    </xf>
    <xf numFmtId="177" fontId="43" fillId="0" borderId="17" xfId="52" applyNumberFormat="1" applyFont="1" applyBorder="1" applyAlignment="1" applyProtection="1">
      <alignment vertical="center"/>
      <protection locked="0"/>
    </xf>
    <xf numFmtId="177" fontId="43" fillId="0" borderId="48" xfId="52" applyNumberFormat="1" applyFont="1" applyBorder="1" applyAlignment="1" applyProtection="1">
      <alignment vertical="center"/>
      <protection locked="0"/>
    </xf>
    <xf numFmtId="0" fontId="43" fillId="0" borderId="25" xfId="55" applyFont="1" applyBorder="1" applyAlignment="1" applyProtection="1">
      <alignment vertical="center"/>
      <protection locked="0"/>
    </xf>
    <xf numFmtId="177" fontId="43" fillId="0" borderId="56" xfId="52" applyNumberFormat="1" applyFont="1" applyBorder="1" applyAlignment="1" applyProtection="1">
      <alignment vertical="center"/>
      <protection locked="0"/>
    </xf>
    <xf numFmtId="0" fontId="43" fillId="0" borderId="27" xfId="55" applyFont="1" applyBorder="1" applyAlignment="1" applyProtection="1">
      <alignment vertical="center"/>
      <protection locked="0"/>
    </xf>
    <xf numFmtId="0" fontId="42" fillId="2" borderId="50" xfId="63" applyFont="1" applyFill="1" applyBorder="1" applyAlignment="1" applyProtection="1">
      <alignment horizontal="left" vertical="center" wrapText="1"/>
      <protection/>
    </xf>
    <xf numFmtId="0" fontId="43" fillId="0" borderId="51" xfId="63" applyFont="1" applyBorder="1" applyAlignment="1" applyProtection="1">
      <alignment vertical="center"/>
      <protection/>
    </xf>
    <xf numFmtId="0" fontId="42" fillId="0" borderId="51" xfId="63" applyFont="1" applyBorder="1" applyAlignment="1" applyProtection="1">
      <alignment horizontal="center" vertical="center"/>
      <protection/>
    </xf>
    <xf numFmtId="0" fontId="42" fillId="0" borderId="47" xfId="63" applyFont="1" applyBorder="1" applyAlignment="1" applyProtection="1">
      <alignment horizontal="center" vertical="center"/>
      <protection/>
    </xf>
    <xf numFmtId="0" fontId="42" fillId="0" borderId="96" xfId="63" applyFont="1" applyBorder="1" applyAlignment="1" applyProtection="1">
      <alignment vertical="center"/>
      <protection/>
    </xf>
    <xf numFmtId="0" fontId="43" fillId="0" borderId="58" xfId="63" applyFont="1" applyBorder="1" applyAlignment="1" applyProtection="1">
      <alignment vertical="center"/>
      <protection/>
    </xf>
    <xf numFmtId="4" fontId="43" fillId="28" borderId="97" xfId="63" applyNumberFormat="1" applyFont="1" applyFill="1" applyBorder="1" applyAlignment="1" applyProtection="1">
      <alignment horizontal="center" vertical="center"/>
      <protection/>
    </xf>
    <xf numFmtId="177" fontId="51" fillId="7" borderId="98" xfId="44" applyNumberFormat="1" applyFont="1" applyBorder="1" applyAlignment="1" applyProtection="1">
      <alignment horizontal="right" vertical="center"/>
      <protection/>
    </xf>
    <xf numFmtId="177" fontId="51" fillId="7" borderId="99" xfId="44" applyNumberFormat="1" applyFont="1" applyBorder="1" applyAlignment="1" applyProtection="1">
      <alignment horizontal="right" vertical="center"/>
      <protection/>
    </xf>
    <xf numFmtId="4" fontId="43" fillId="28" borderId="53" xfId="63" applyNumberFormat="1" applyFont="1" applyFill="1" applyBorder="1" applyAlignment="1" applyProtection="1">
      <alignment horizontal="center" vertical="center"/>
      <protection/>
    </xf>
    <xf numFmtId="4" fontId="43" fillId="28" borderId="58" xfId="63" applyNumberFormat="1" applyFont="1" applyFill="1" applyBorder="1" applyAlignment="1" applyProtection="1">
      <alignment horizontal="center" vertical="center"/>
      <protection/>
    </xf>
    <xf numFmtId="4" fontId="43" fillId="28" borderId="38" xfId="63" applyNumberFormat="1" applyFont="1" applyFill="1" applyBorder="1" applyAlignment="1" applyProtection="1">
      <alignment horizontal="center" vertical="center"/>
      <protection/>
    </xf>
    <xf numFmtId="0" fontId="43" fillId="0" borderId="11" xfId="63" applyFont="1" applyBorder="1" applyAlignment="1" applyProtection="1">
      <alignment vertical="center"/>
      <protection/>
    </xf>
    <xf numFmtId="0" fontId="43" fillId="0" borderId="63" xfId="63" applyFont="1" applyBorder="1" applyAlignment="1" applyProtection="1">
      <alignment vertical="center"/>
      <protection/>
    </xf>
    <xf numFmtId="0" fontId="42" fillId="0" borderId="66" xfId="63" applyFont="1" applyBorder="1" applyAlignment="1" applyProtection="1">
      <alignment vertical="center"/>
      <protection/>
    </xf>
    <xf numFmtId="0" fontId="43" fillId="0" borderId="100" xfId="63" applyFont="1" applyBorder="1" applyAlignment="1" applyProtection="1">
      <alignment vertical="center"/>
      <protection/>
    </xf>
    <xf numFmtId="4" fontId="43" fillId="28" borderId="66" xfId="63" applyNumberFormat="1" applyFont="1" applyFill="1" applyBorder="1" applyAlignment="1" applyProtection="1">
      <alignment horizontal="center" vertical="center"/>
      <protection/>
    </xf>
    <xf numFmtId="0" fontId="43" fillId="0" borderId="64" xfId="63" applyFont="1" applyBorder="1" applyAlignment="1" applyProtection="1">
      <alignment horizontal="left" vertical="center" wrapText="1"/>
      <protection/>
    </xf>
    <xf numFmtId="0" fontId="43" fillId="0" borderId="56" xfId="63" applyFont="1" applyBorder="1" applyAlignment="1" applyProtection="1">
      <alignment vertical="center"/>
      <protection/>
    </xf>
    <xf numFmtId="0" fontId="42" fillId="0" borderId="101" xfId="63" applyFont="1" applyBorder="1" applyAlignment="1" applyProtection="1">
      <alignment vertical="center"/>
      <protection/>
    </xf>
    <xf numFmtId="0" fontId="43" fillId="0" borderId="102" xfId="63" applyFont="1" applyBorder="1" applyAlignment="1" applyProtection="1">
      <alignment vertical="center"/>
      <protection/>
    </xf>
    <xf numFmtId="0" fontId="42" fillId="0" borderId="103" xfId="63" applyFont="1" applyFill="1" applyBorder="1" applyAlignment="1" applyProtection="1">
      <alignment horizontal="center" vertical="center"/>
      <protection/>
    </xf>
    <xf numFmtId="4" fontId="43" fillId="28" borderId="51" xfId="63" applyNumberFormat="1" applyFont="1" applyFill="1" applyBorder="1" applyAlignment="1" applyProtection="1">
      <alignment horizontal="center" vertical="center"/>
      <protection/>
    </xf>
    <xf numFmtId="177" fontId="52" fillId="7" borderId="104" xfId="44" applyNumberFormat="1" applyFont="1" applyBorder="1" applyAlignment="1" applyProtection="1">
      <alignment horizontal="center" vertical="center"/>
      <protection/>
    </xf>
    <xf numFmtId="4" fontId="43" fillId="28" borderId="52" xfId="63" applyNumberFormat="1" applyFont="1" applyFill="1" applyBorder="1" applyAlignment="1" applyProtection="1">
      <alignment horizontal="center" vertical="center"/>
      <protection/>
    </xf>
    <xf numFmtId="0" fontId="42" fillId="0" borderId="66" xfId="63" applyFont="1" applyBorder="1" applyAlignment="1" applyProtection="1">
      <alignment horizontal="center" vertical="center"/>
      <protection/>
    </xf>
    <xf numFmtId="4" fontId="43" fillId="29" borderId="51" xfId="63" applyNumberFormat="1" applyFont="1" applyFill="1" applyBorder="1" applyAlignment="1" applyProtection="1">
      <alignment horizontal="center" vertical="center"/>
      <protection/>
    </xf>
    <xf numFmtId="0" fontId="42" fillId="14" borderId="50" xfId="63" applyFont="1" applyFill="1" applyBorder="1" applyAlignment="1" applyProtection="1">
      <alignment horizontal="left" vertical="center" wrapText="1"/>
      <protection/>
    </xf>
    <xf numFmtId="177" fontId="42" fillId="0" borderId="52" xfId="63" applyNumberFormat="1" applyFont="1" applyBorder="1" applyAlignment="1" applyProtection="1">
      <alignment horizontal="right" vertical="center"/>
      <protection/>
    </xf>
    <xf numFmtId="0" fontId="43" fillId="0" borderId="105" xfId="63" applyFont="1" applyBorder="1" applyAlignment="1" applyProtection="1">
      <alignment vertical="center"/>
      <protection locked="0"/>
    </xf>
    <xf numFmtId="0" fontId="43" fillId="0" borderId="11" xfId="63" applyFont="1" applyBorder="1" applyAlignment="1" applyProtection="1">
      <alignment vertical="center"/>
      <protection locked="0"/>
    </xf>
    <xf numFmtId="0" fontId="43" fillId="0" borderId="63" xfId="63" applyFont="1" applyBorder="1" applyAlignment="1" applyProtection="1">
      <alignment vertical="center"/>
      <protection locked="0"/>
    </xf>
    <xf numFmtId="0" fontId="43" fillId="0" borderId="57" xfId="63" applyFont="1" applyBorder="1" applyAlignment="1" applyProtection="1">
      <alignment vertical="center"/>
      <protection locked="0"/>
    </xf>
    <xf numFmtId="0" fontId="43" fillId="0" borderId="58" xfId="63" applyFont="1" applyBorder="1" applyAlignment="1" applyProtection="1">
      <alignment vertical="center"/>
      <protection locked="0"/>
    </xf>
    <xf numFmtId="0" fontId="43" fillId="0" borderId="56" xfId="63" applyFont="1" applyBorder="1" applyAlignment="1" applyProtection="1">
      <alignment vertical="center"/>
      <protection locked="0"/>
    </xf>
    <xf numFmtId="14" fontId="43" fillId="0" borderId="17" xfId="64" applyNumberFormat="1" applyFont="1" applyFill="1" applyBorder="1" applyAlignment="1">
      <alignment horizontal="center" vertical="center" wrapText="1"/>
      <protection/>
    </xf>
    <xf numFmtId="4" fontId="43" fillId="0" borderId="22" xfId="0" applyNumberFormat="1" applyFont="1" applyBorder="1" applyAlignment="1">
      <alignment vertical="center"/>
    </xf>
    <xf numFmtId="0" fontId="43" fillId="0" borderId="85" xfId="63" applyFont="1" applyBorder="1" applyAlignment="1" applyProtection="1">
      <alignment vertical="center"/>
      <protection locked="0"/>
    </xf>
    <xf numFmtId="0" fontId="43" fillId="0" borderId="81" xfId="63" applyFont="1" applyBorder="1" applyAlignment="1" applyProtection="1">
      <alignment vertical="center"/>
      <protection locked="0"/>
    </xf>
    <xf numFmtId="4" fontId="43" fillId="26" borderId="81" xfId="63" applyNumberFormat="1" applyFont="1" applyFill="1" applyBorder="1" applyAlignment="1" applyProtection="1">
      <alignment horizontal="center" vertical="center"/>
      <protection locked="0"/>
    </xf>
    <xf numFmtId="177" fontId="43" fillId="0" borderId="81" xfId="52" applyNumberFormat="1" applyFont="1" applyBorder="1" applyAlignment="1" applyProtection="1">
      <alignment horizontal="right" vertical="center"/>
      <protection locked="0"/>
    </xf>
    <xf numFmtId="177" fontId="43" fillId="0" borderId="81" xfId="52" applyNumberFormat="1" applyFont="1" applyFill="1" applyBorder="1" applyAlignment="1" applyProtection="1">
      <alignment horizontal="right" vertical="center"/>
      <protection locked="0"/>
    </xf>
    <xf numFmtId="0" fontId="43" fillId="0" borderId="17" xfId="63" applyNumberFormat="1" applyFont="1" applyFill="1" applyBorder="1" applyAlignment="1" applyProtection="1">
      <alignment vertical="center"/>
      <protection locked="0"/>
    </xf>
    <xf numFmtId="0" fontId="42" fillId="0" borderId="68" xfId="63" applyFont="1" applyBorder="1" applyAlignment="1" applyProtection="1">
      <alignment horizontal="center" vertical="center"/>
      <protection/>
    </xf>
    <xf numFmtId="4" fontId="43" fillId="29" borderId="58" xfId="63" applyNumberFormat="1" applyFont="1" applyFill="1" applyBorder="1" applyAlignment="1" applyProtection="1">
      <alignment horizontal="center" vertical="center"/>
      <protection/>
    </xf>
    <xf numFmtId="0" fontId="43" fillId="0" borderId="12" xfId="63" applyNumberFormat="1" applyFont="1" applyFill="1" applyBorder="1" applyAlignment="1" applyProtection="1">
      <alignment vertical="center"/>
      <protection locked="0"/>
    </xf>
    <xf numFmtId="0" fontId="42" fillId="0" borderId="0" xfId="63" applyFont="1" applyAlignment="1">
      <alignment vertical="center"/>
      <protection/>
    </xf>
    <xf numFmtId="0" fontId="42" fillId="0" borderId="0" xfId="63" applyFont="1" applyAlignment="1">
      <alignment horizontal="center" vertical="center"/>
      <protection/>
    </xf>
    <xf numFmtId="0" fontId="43" fillId="0" borderId="0" xfId="0" applyFont="1" applyAlignment="1" applyProtection="1">
      <alignment vertical="center"/>
      <protection/>
    </xf>
    <xf numFmtId="177" fontId="43" fillId="0" borderId="11" xfId="0" applyNumberFormat="1" applyFont="1" applyBorder="1" applyAlignment="1" applyProtection="1">
      <alignment vertical="center"/>
      <protection locked="0"/>
    </xf>
    <xf numFmtId="3" fontId="43" fillId="0" borderId="0" xfId="0" applyNumberFormat="1" applyFont="1" applyAlignment="1">
      <alignment vertical="center"/>
    </xf>
    <xf numFmtId="4" fontId="43" fillId="26" borderId="17" xfId="63" applyNumberFormat="1" applyFont="1" applyFill="1" applyBorder="1" applyAlignment="1" applyProtection="1">
      <alignment horizontal="center" vertical="center"/>
      <protection locked="0"/>
    </xf>
    <xf numFmtId="177" fontId="43" fillId="0" borderId="17" xfId="64" applyNumberFormat="1" applyFont="1" applyFill="1" applyBorder="1" applyAlignment="1">
      <alignment vertical="center" wrapText="1"/>
      <protection/>
    </xf>
    <xf numFmtId="177" fontId="43" fillId="0" borderId="17" xfId="64" applyNumberFormat="1" applyFont="1" applyBorder="1" applyAlignment="1">
      <alignment vertical="center"/>
      <protection/>
    </xf>
    <xf numFmtId="177" fontId="43" fillId="0" borderId="17" xfId="64" applyNumberFormat="1" applyFont="1" applyBorder="1" applyAlignment="1">
      <alignment horizontal="right" vertical="center"/>
      <protection/>
    </xf>
    <xf numFmtId="3" fontId="42" fillId="0" borderId="18" xfId="67" applyNumberFormat="1" applyFont="1" applyFill="1" applyBorder="1" applyAlignment="1">
      <alignment vertical="center" wrapText="1"/>
      <protection/>
    </xf>
    <xf numFmtId="3" fontId="43" fillId="0" borderId="18" xfId="67" applyNumberFormat="1" applyFont="1" applyFill="1" applyBorder="1" applyAlignment="1">
      <alignment vertical="center"/>
      <protection/>
    </xf>
    <xf numFmtId="177" fontId="43" fillId="0" borderId="0" xfId="0" applyNumberFormat="1" applyFont="1" applyFill="1" applyBorder="1" applyAlignment="1" applyProtection="1">
      <alignment vertical="center"/>
      <protection/>
    </xf>
    <xf numFmtId="0" fontId="40" fillId="0" borderId="0" xfId="0" applyFont="1" applyAlignment="1">
      <alignment vertical="center"/>
    </xf>
    <xf numFmtId="177" fontId="40" fillId="0" borderId="0" xfId="51" applyNumberFormat="1" applyFont="1" applyBorder="1" applyAlignment="1" applyProtection="1">
      <alignment vertical="center"/>
      <protection/>
    </xf>
    <xf numFmtId="2" fontId="43" fillId="0" borderId="0" xfId="0" applyNumberFormat="1" applyFont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177" fontId="43" fillId="0" borderId="0" xfId="0" applyNumberFormat="1" applyFont="1" applyFill="1" applyAlignment="1">
      <alignment vertical="center"/>
    </xf>
    <xf numFmtId="177" fontId="42" fillId="0" borderId="0" xfId="0" applyNumberFormat="1" applyFont="1" applyFill="1" applyBorder="1" applyAlignment="1" applyProtection="1">
      <alignment horizontal="center" vertical="center"/>
      <protection/>
    </xf>
    <xf numFmtId="177" fontId="43" fillId="0" borderId="0" xfId="0" applyNumberFormat="1" applyFont="1" applyFill="1" applyBorder="1" applyAlignment="1">
      <alignment horizontal="center" vertical="center"/>
    </xf>
    <xf numFmtId="177" fontId="42" fillId="0" borderId="0" xfId="0" applyNumberFormat="1" applyFont="1" applyFill="1" applyBorder="1" applyAlignment="1">
      <alignment vertical="center"/>
    </xf>
    <xf numFmtId="177" fontId="43" fillId="0" borderId="0" xfId="51" applyNumberFormat="1" applyFont="1" applyFill="1" applyBorder="1" applyAlignment="1" applyProtection="1">
      <alignment vertical="center"/>
      <protection/>
    </xf>
    <xf numFmtId="177" fontId="43" fillId="0" borderId="0" xfId="51" applyNumberFormat="1" applyFont="1" applyFill="1" applyBorder="1" applyAlignment="1">
      <alignment vertical="center"/>
    </xf>
    <xf numFmtId="177" fontId="42" fillId="0" borderId="0" xfId="51" applyNumberFormat="1" applyFont="1" applyFill="1" applyBorder="1" applyAlignment="1" applyProtection="1">
      <alignment vertical="center"/>
      <protection/>
    </xf>
    <xf numFmtId="177" fontId="42" fillId="0" borderId="0" xfId="0" applyNumberFormat="1" applyFont="1" applyFill="1" applyBorder="1" applyAlignment="1" applyProtection="1">
      <alignment vertical="center"/>
      <protection/>
    </xf>
    <xf numFmtId="177" fontId="43" fillId="0" borderId="0" xfId="0" applyNumberFormat="1" applyFont="1" applyFill="1" applyBorder="1" applyAlignment="1">
      <alignment vertical="center"/>
    </xf>
    <xf numFmtId="177" fontId="42" fillId="0" borderId="0" xfId="62" applyNumberFormat="1" applyFont="1" applyFill="1" applyBorder="1" applyAlignment="1" applyProtection="1">
      <alignment horizontal="center" vertical="center" wrapText="1"/>
      <protection/>
    </xf>
    <xf numFmtId="177" fontId="43" fillId="0" borderId="0" xfId="62" applyNumberFormat="1" applyFont="1" applyFill="1" applyBorder="1" applyAlignment="1">
      <alignment horizontal="center" vertical="center" wrapText="1"/>
      <protection/>
    </xf>
    <xf numFmtId="0" fontId="43" fillId="0" borderId="63" xfId="63" applyFont="1" applyFill="1" applyBorder="1" applyAlignment="1" applyProtection="1">
      <alignment vertical="center"/>
      <protection locked="0"/>
    </xf>
    <xf numFmtId="0" fontId="43" fillId="0" borderId="11" xfId="63" applyFont="1" applyFill="1" applyBorder="1" applyAlignment="1" applyProtection="1">
      <alignment vertical="center"/>
      <protection locked="0"/>
    </xf>
    <xf numFmtId="4" fontId="43" fillId="0" borderId="11" xfId="63" applyNumberFormat="1" applyFont="1" applyFill="1" applyBorder="1" applyAlignment="1" applyProtection="1">
      <alignment horizontal="center" vertical="center"/>
      <protection locked="0"/>
    </xf>
    <xf numFmtId="177" fontId="43" fillId="0" borderId="17" xfId="52" applyNumberFormat="1" applyFont="1" applyFill="1" applyBorder="1" applyAlignment="1" applyProtection="1">
      <alignment horizontal="right" vertical="center"/>
      <protection locked="0"/>
    </xf>
    <xf numFmtId="2" fontId="43" fillId="0" borderId="0" xfId="63" applyNumberFormat="1" applyFont="1" applyAlignment="1">
      <alignment vertical="center"/>
      <protection/>
    </xf>
    <xf numFmtId="4" fontId="63" fillId="0" borderId="17" xfId="0" applyNumberFormat="1" applyFont="1" applyFill="1" applyBorder="1" applyAlignment="1" applyProtection="1">
      <alignment horizontal="right"/>
      <protection locked="0"/>
    </xf>
    <xf numFmtId="4" fontId="64" fillId="0" borderId="17" xfId="0" applyNumberFormat="1" applyFont="1" applyFill="1" applyBorder="1" applyAlignment="1" applyProtection="1">
      <alignment horizontal="right"/>
      <protection locked="0"/>
    </xf>
    <xf numFmtId="177" fontId="43" fillId="0" borderId="17" xfId="45" applyNumberFormat="1" applyFont="1" applyFill="1" applyBorder="1" applyAlignment="1" applyProtection="1">
      <alignment vertical="center" wrapText="1"/>
      <protection locked="0"/>
    </xf>
    <xf numFmtId="177" fontId="43" fillId="0" borderId="19" xfId="45" applyNumberFormat="1" applyFont="1" applyFill="1" applyBorder="1" applyAlignment="1" applyProtection="1">
      <alignment vertical="center" wrapText="1"/>
      <protection locked="0"/>
    </xf>
    <xf numFmtId="4" fontId="0" fillId="0" borderId="17" xfId="0" applyNumberFormat="1" applyBorder="1" applyAlignment="1">
      <alignment vertical="center"/>
    </xf>
    <xf numFmtId="3" fontId="42" fillId="0" borderId="0" xfId="0" applyNumberFormat="1" applyFont="1" applyAlignment="1">
      <alignment vertical="center"/>
    </xf>
    <xf numFmtId="4" fontId="42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0" fontId="43" fillId="0" borderId="61" xfId="63" applyNumberFormat="1" applyFont="1" applyFill="1" applyBorder="1" applyAlignment="1" applyProtection="1">
      <alignment horizontal="center" vertical="center"/>
      <protection locked="0"/>
    </xf>
    <xf numFmtId="0" fontId="43" fillId="0" borderId="25" xfId="63" applyNumberFormat="1" applyFont="1" applyFill="1" applyBorder="1" applyAlignment="1" applyProtection="1">
      <alignment horizontal="center" vertical="center"/>
      <protection locked="0"/>
    </xf>
    <xf numFmtId="177" fontId="42" fillId="0" borderId="106" xfId="63" applyNumberFormat="1" applyFont="1" applyFill="1" applyBorder="1" applyAlignment="1" applyProtection="1">
      <alignment horizontal="right" vertical="center"/>
      <protection/>
    </xf>
    <xf numFmtId="177" fontId="42" fillId="0" borderId="52" xfId="63" applyNumberFormat="1" applyFont="1" applyFill="1" applyBorder="1" applyAlignment="1" applyProtection="1">
      <alignment horizontal="right" vertical="center"/>
      <protection/>
    </xf>
    <xf numFmtId="177" fontId="42" fillId="0" borderId="102" xfId="63" applyNumberFormat="1" applyFont="1" applyFill="1" applyBorder="1" applyAlignment="1" applyProtection="1">
      <alignment vertical="center"/>
      <protection/>
    </xf>
    <xf numFmtId="177" fontId="42" fillId="0" borderId="58" xfId="63" applyNumberFormat="1" applyFont="1" applyFill="1" applyBorder="1" applyAlignment="1" applyProtection="1">
      <alignment horizontal="right" vertical="center"/>
      <protection/>
    </xf>
    <xf numFmtId="177" fontId="42" fillId="0" borderId="38" xfId="63" applyNumberFormat="1" applyFont="1" applyFill="1" applyBorder="1" applyAlignment="1" applyProtection="1">
      <alignment horizontal="right" vertical="center"/>
      <protection/>
    </xf>
    <xf numFmtId="177" fontId="42" fillId="0" borderId="51" xfId="63" applyNumberFormat="1" applyFont="1" applyFill="1" applyBorder="1" applyAlignment="1" applyProtection="1">
      <alignment horizontal="right" vertical="center"/>
      <protection/>
    </xf>
    <xf numFmtId="0" fontId="43" fillId="0" borderId="59" xfId="0" applyFont="1" applyFill="1" applyBorder="1" applyAlignment="1" applyProtection="1">
      <alignment horizontal="left" vertical="center"/>
      <protection locked="0"/>
    </xf>
    <xf numFmtId="4" fontId="43" fillId="0" borderId="17" xfId="0" applyNumberFormat="1" applyFont="1" applyFill="1" applyBorder="1" applyAlignment="1" applyProtection="1">
      <alignment horizontal="left" vertical="center"/>
      <protection locked="0"/>
    </xf>
    <xf numFmtId="4" fontId="0" fillId="0" borderId="17" xfId="0" applyNumberFormat="1" applyFill="1" applyBorder="1" applyAlignment="1">
      <alignment vertical="center"/>
    </xf>
    <xf numFmtId="0" fontId="42" fillId="0" borderId="59" xfId="0" applyFont="1" applyBorder="1" applyAlignment="1" applyProtection="1">
      <alignment horizontal="center" vertical="center"/>
      <protection locked="0"/>
    </xf>
    <xf numFmtId="0" fontId="42" fillId="0" borderId="12" xfId="0" applyFont="1" applyBorder="1" applyAlignment="1" applyProtection="1">
      <alignment horizontal="center" vertical="center"/>
      <protection locked="0"/>
    </xf>
    <xf numFmtId="0" fontId="43" fillId="0" borderId="59" xfId="0" applyFont="1" applyBorder="1" applyAlignment="1" applyProtection="1">
      <alignment horizontal="left" vertical="center" wrapText="1"/>
      <protection locked="0"/>
    </xf>
    <xf numFmtId="0" fontId="42" fillId="0" borderId="19" xfId="0" applyFont="1" applyBorder="1" applyAlignment="1">
      <alignment horizontal="center" vertical="center"/>
    </xf>
    <xf numFmtId="43" fontId="42" fillId="0" borderId="12" xfId="0" applyNumberFormat="1" applyFont="1" applyBorder="1" applyAlignment="1" applyProtection="1">
      <alignment horizontal="center" vertical="center" wrapText="1"/>
      <protection/>
    </xf>
    <xf numFmtId="43" fontId="42" fillId="0" borderId="13" xfId="0" applyNumberFormat="1" applyFont="1" applyBorder="1" applyAlignment="1" applyProtection="1">
      <alignment horizontal="center" vertical="center" wrapText="1"/>
      <protection/>
    </xf>
    <xf numFmtId="43" fontId="42" fillId="0" borderId="14" xfId="0" applyNumberFormat="1" applyFont="1" applyBorder="1" applyAlignment="1" applyProtection="1">
      <alignment horizontal="center" vertical="center" wrapText="1"/>
      <protection/>
    </xf>
    <xf numFmtId="0" fontId="42" fillId="0" borderId="11" xfId="64" applyFont="1" applyFill="1" applyBorder="1" applyAlignment="1">
      <alignment vertical="center" wrapText="1"/>
      <protection/>
    </xf>
    <xf numFmtId="4" fontId="43" fillId="0" borderId="65" xfId="0" applyNumberFormat="1" applyFont="1" applyBorder="1" applyAlignment="1" applyProtection="1">
      <alignment horizontal="right" vertical="center"/>
      <protection locked="0"/>
    </xf>
    <xf numFmtId="0" fontId="42" fillId="0" borderId="17" xfId="0" applyFont="1" applyFill="1" applyBorder="1" applyAlignment="1" applyProtection="1">
      <alignment horizontal="center" vertical="center" wrapText="1"/>
      <protection locked="0"/>
    </xf>
    <xf numFmtId="4" fontId="45" fillId="22" borderId="0" xfId="59" applyNumberFormat="1" applyFont="1" applyFill="1" applyBorder="1" applyAlignment="1">
      <alignment horizontal="left" vertical="center"/>
      <protection/>
    </xf>
    <xf numFmtId="0" fontId="43" fillId="22" borderId="0" xfId="59" applyFont="1" applyFill="1" applyAlignment="1">
      <alignment vertical="center"/>
      <protection/>
    </xf>
    <xf numFmtId="0" fontId="65" fillId="0" borderId="11" xfId="0" applyFont="1" applyFill="1" applyBorder="1" applyAlignment="1" applyProtection="1">
      <alignment horizontal="center" vertical="center"/>
      <protection locked="0"/>
    </xf>
    <xf numFmtId="0" fontId="65" fillId="0" borderId="14" xfId="0" applyFont="1" applyFill="1" applyBorder="1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 vertical="center"/>
      <protection locked="0"/>
    </xf>
    <xf numFmtId="0" fontId="65" fillId="0" borderId="81" xfId="0" applyFont="1" applyFill="1" applyBorder="1" applyAlignment="1" applyProtection="1">
      <alignment horizontal="center" vertical="center"/>
      <protection locked="0"/>
    </xf>
    <xf numFmtId="0" fontId="65" fillId="0" borderId="13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66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69" xfId="0" applyBorder="1" applyAlignment="1">
      <alignment/>
    </xf>
    <xf numFmtId="4" fontId="0" fillId="0" borderId="0" xfId="0" applyNumberFormat="1" applyAlignment="1">
      <alignment/>
    </xf>
    <xf numFmtId="4" fontId="0" fillId="0" borderId="22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69" xfId="0" applyNumberFormat="1" applyBorder="1" applyAlignment="1">
      <alignment/>
    </xf>
    <xf numFmtId="0" fontId="0" fillId="0" borderId="0" xfId="0" applyAlignment="1">
      <alignment vertical="center"/>
    </xf>
    <xf numFmtId="2" fontId="9" fillId="0" borderId="15" xfId="61" applyNumberFormat="1" applyFont="1" applyFill="1" applyBorder="1" applyAlignment="1">
      <alignment horizontal="left" vertical="center"/>
      <protection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168" fontId="68" fillId="0" borderId="15" xfId="61" applyNumberFormat="1" applyFont="1" applyFill="1" applyBorder="1" applyAlignment="1">
      <alignment horizontal="left" vertical="center"/>
      <protection/>
    </xf>
    <xf numFmtId="0" fontId="69" fillId="0" borderId="15" xfId="0" applyFont="1" applyBorder="1" applyAlignment="1">
      <alignment vertical="center"/>
    </xf>
    <xf numFmtId="0" fontId="69" fillId="0" borderId="0" xfId="0" applyFont="1" applyBorder="1" applyAlignment="1">
      <alignment vertical="center"/>
    </xf>
    <xf numFmtId="0" fontId="70" fillId="0" borderId="28" xfId="0" applyFont="1" applyBorder="1" applyAlignment="1">
      <alignment vertical="center"/>
    </xf>
    <xf numFmtId="0" fontId="70" fillId="0" borderId="55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70" fillId="0" borderId="87" xfId="0" applyFont="1" applyBorder="1" applyAlignment="1">
      <alignment horizontal="center" vertical="center" wrapText="1"/>
    </xf>
    <xf numFmtId="2" fontId="69" fillId="0" borderId="0" xfId="0" applyNumberFormat="1" applyFont="1" applyBorder="1" applyAlignment="1">
      <alignment horizontal="center" vertical="center"/>
    </xf>
    <xf numFmtId="1" fontId="69" fillId="0" borderId="107" xfId="0" applyNumberFormat="1" applyFont="1" applyBorder="1" applyAlignment="1">
      <alignment horizontal="center" vertical="center"/>
    </xf>
    <xf numFmtId="208" fontId="69" fillId="0" borderId="107" xfId="0" applyNumberFormat="1" applyFont="1" applyBorder="1" applyAlignment="1">
      <alignment horizontal="center" vertical="center"/>
    </xf>
    <xf numFmtId="4" fontId="69" fillId="0" borderId="22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0" fillId="0" borderId="22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70" fillId="0" borderId="28" xfId="0" applyFont="1" applyBorder="1" applyAlignment="1">
      <alignment/>
    </xf>
    <xf numFmtId="0" fontId="70" fillId="0" borderId="55" xfId="0" applyFont="1" applyBorder="1" applyAlignment="1">
      <alignment horizontal="left"/>
    </xf>
    <xf numFmtId="0" fontId="70" fillId="0" borderId="55" xfId="0" applyFont="1" applyBorder="1" applyAlignment="1">
      <alignment horizontal="center" wrapText="1"/>
    </xf>
    <xf numFmtId="0" fontId="69" fillId="0" borderId="15" xfId="0" applyFont="1" applyBorder="1" applyAlignment="1">
      <alignment vertical="center"/>
    </xf>
    <xf numFmtId="0" fontId="69" fillId="0" borderId="0" xfId="0" applyFont="1" applyBorder="1" applyAlignment="1">
      <alignment vertical="center"/>
    </xf>
    <xf numFmtId="14" fontId="69" fillId="0" borderId="0" xfId="0" applyNumberFormat="1" applyFont="1" applyBorder="1" applyAlignment="1">
      <alignment horizontal="center" vertical="center"/>
    </xf>
    <xf numFmtId="14" fontId="69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Border="1" applyAlignment="1">
      <alignment vertical="center"/>
    </xf>
    <xf numFmtId="168" fontId="68" fillId="0" borderId="28" xfId="61" applyNumberFormat="1" applyFont="1" applyFill="1" applyBorder="1" applyAlignment="1">
      <alignment horizontal="left" vertical="center"/>
      <protection/>
    </xf>
    <xf numFmtId="0" fontId="0" fillId="0" borderId="55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69" xfId="0" applyBorder="1" applyAlignment="1">
      <alignment vertical="center"/>
    </xf>
    <xf numFmtId="4" fontId="42" fillId="0" borderId="66" xfId="64" applyNumberFormat="1" applyFont="1" applyBorder="1" applyAlignment="1" applyProtection="1">
      <alignment horizontal="right" vertical="center"/>
      <protection locked="0"/>
    </xf>
    <xf numFmtId="0" fontId="0" fillId="16" borderId="12" xfId="0" applyFill="1" applyBorder="1" applyAlignment="1">
      <alignment/>
    </xf>
    <xf numFmtId="4" fontId="0" fillId="16" borderId="12" xfId="0" applyNumberFormat="1" applyFill="1" applyBorder="1" applyAlignment="1">
      <alignment/>
    </xf>
    <xf numFmtId="4" fontId="42" fillId="16" borderId="12" xfId="0" applyNumberFormat="1" applyFont="1" applyFill="1" applyBorder="1" applyAlignment="1">
      <alignment vertical="center"/>
    </xf>
    <xf numFmtId="0" fontId="71" fillId="0" borderId="0" xfId="55" applyFont="1">
      <alignment/>
      <protection/>
    </xf>
    <xf numFmtId="0" fontId="72" fillId="0" borderId="0" xfId="55" applyFont="1">
      <alignment/>
      <protection/>
    </xf>
    <xf numFmtId="0" fontId="71" fillId="0" borderId="0" xfId="55" applyFont="1" applyAlignment="1">
      <alignment vertical="center"/>
      <protection/>
    </xf>
    <xf numFmtId="0" fontId="73" fillId="0" borderId="0" xfId="55" applyFont="1">
      <alignment/>
      <protection/>
    </xf>
    <xf numFmtId="0" fontId="72" fillId="16" borderId="17" xfId="55" applyFont="1" applyFill="1" applyBorder="1" applyAlignment="1">
      <alignment horizontal="center"/>
      <protection/>
    </xf>
    <xf numFmtId="17" fontId="72" fillId="16" borderId="17" xfId="55" applyNumberFormat="1" applyFont="1" applyFill="1" applyBorder="1" applyAlignment="1">
      <alignment horizontal="center"/>
      <protection/>
    </xf>
    <xf numFmtId="0" fontId="29" fillId="0" borderId="0" xfId="55" applyFont="1">
      <alignment/>
      <protection/>
    </xf>
    <xf numFmtId="0" fontId="73" fillId="0" borderId="0" xfId="55" applyFont="1" applyAlignment="1">
      <alignment vertical="center"/>
      <protection/>
    </xf>
    <xf numFmtId="17" fontId="29" fillId="16" borderId="17" xfId="55" applyNumberFormat="1" applyFont="1" applyFill="1" applyBorder="1" applyAlignment="1">
      <alignment horizontal="center"/>
      <protection/>
    </xf>
    <xf numFmtId="0" fontId="29" fillId="16" borderId="17" xfId="55" applyFont="1" applyFill="1" applyBorder="1" applyAlignment="1">
      <alignment horizontal="center"/>
      <protection/>
    </xf>
    <xf numFmtId="0" fontId="67" fillId="8" borderId="13" xfId="61" applyNumberFormat="1" applyFont="1" applyFill="1" applyBorder="1" applyAlignment="1">
      <alignment horizontal="center" vertical="center"/>
      <protection/>
    </xf>
    <xf numFmtId="0" fontId="74" fillId="0" borderId="0" xfId="0" applyFont="1" applyAlignment="1">
      <alignment vertical="center"/>
    </xf>
    <xf numFmtId="17" fontId="72" fillId="0" borderId="0" xfId="55" applyNumberFormat="1" applyFont="1" applyFill="1" applyBorder="1" applyAlignment="1">
      <alignment horizontal="center"/>
      <protection/>
    </xf>
    <xf numFmtId="0" fontId="72" fillId="0" borderId="0" xfId="55" applyFont="1" applyFill="1" applyBorder="1" applyAlignment="1">
      <alignment horizontal="center"/>
      <protection/>
    </xf>
    <xf numFmtId="0" fontId="75" fillId="0" borderId="17" xfId="59" applyFont="1" applyFill="1" applyBorder="1" applyAlignment="1">
      <alignment vertical="center"/>
      <protection/>
    </xf>
    <xf numFmtId="0" fontId="75" fillId="0" borderId="17" xfId="59" applyFont="1" applyBorder="1" applyAlignment="1">
      <alignment vertical="center"/>
      <protection/>
    </xf>
    <xf numFmtId="177" fontId="43" fillId="0" borderId="11" xfId="64" applyNumberFormat="1" applyFont="1" applyFill="1" applyBorder="1" applyAlignment="1">
      <alignment horizontal="right" vertical="center" wrapText="1"/>
      <protection/>
    </xf>
    <xf numFmtId="0" fontId="42" fillId="0" borderId="17" xfId="64" applyFont="1" applyFill="1" applyBorder="1" applyAlignment="1">
      <alignment vertical="center" wrapText="1"/>
      <protection/>
    </xf>
    <xf numFmtId="43" fontId="43" fillId="0" borderId="12" xfId="0" applyNumberFormat="1" applyFont="1" applyBorder="1" applyAlignment="1" applyProtection="1">
      <alignment horizontal="center" vertical="center" wrapText="1"/>
      <protection locked="0"/>
    </xf>
    <xf numFmtId="43" fontId="42" fillId="0" borderId="17" xfId="0" applyNumberFormat="1" applyFont="1" applyBorder="1" applyAlignment="1" applyProtection="1">
      <alignment horizontal="right" vertical="center" wrapText="1"/>
      <protection locked="0"/>
    </xf>
    <xf numFmtId="43" fontId="42" fillId="0" borderId="12" xfId="0" applyNumberFormat="1" applyFont="1" applyBorder="1" applyAlignment="1" applyProtection="1">
      <alignment horizontal="right" vertical="center" wrapText="1"/>
      <protection locked="0"/>
    </xf>
    <xf numFmtId="4" fontId="1" fillId="0" borderId="17" xfId="0" applyNumberFormat="1" applyFont="1" applyBorder="1" applyAlignment="1">
      <alignment horizontal="right"/>
    </xf>
    <xf numFmtId="43" fontId="42" fillId="0" borderId="17" xfId="0" applyNumberFormat="1" applyFont="1" applyBorder="1" applyAlignment="1" applyProtection="1">
      <alignment horizontal="right" vertical="center" wrapText="1"/>
      <protection/>
    </xf>
    <xf numFmtId="43" fontId="42" fillId="0" borderId="12" xfId="0" applyNumberFormat="1" applyFont="1" applyBorder="1" applyAlignment="1" applyProtection="1">
      <alignment horizontal="right" vertical="center" wrapText="1"/>
      <protection/>
    </xf>
    <xf numFmtId="177" fontId="55" fillId="0" borderId="0" xfId="65" applyNumberFormat="1" applyFont="1">
      <alignment/>
      <protection/>
    </xf>
    <xf numFmtId="4" fontId="43" fillId="0" borderId="17" xfId="0" applyNumberFormat="1" applyFont="1" applyBorder="1" applyAlignment="1" applyProtection="1">
      <alignment horizontal="right" vertical="center" wrapText="1"/>
      <protection locked="0"/>
    </xf>
    <xf numFmtId="4" fontId="43" fillId="0" borderId="17" xfId="0" applyNumberFormat="1" applyFont="1" applyFill="1" applyBorder="1" applyAlignment="1" applyProtection="1">
      <alignment horizontal="left" vertical="center" wrapText="1"/>
      <protection locked="0"/>
    </xf>
    <xf numFmtId="167" fontId="43" fillId="0" borderId="17" xfId="50" applyFont="1" applyFill="1" applyBorder="1" applyAlignment="1" applyProtection="1">
      <alignment horizontal="right" vertical="center" wrapText="1"/>
      <protection locked="0"/>
    </xf>
    <xf numFmtId="177" fontId="42" fillId="0" borderId="0" xfId="55" applyNumberFormat="1" applyFont="1" applyAlignment="1">
      <alignment vertical="center"/>
      <protection/>
    </xf>
    <xf numFmtId="4" fontId="55" fillId="0" borderId="0" xfId="0" applyNumberFormat="1" applyFont="1" applyAlignment="1">
      <alignment vertical="center"/>
    </xf>
    <xf numFmtId="0" fontId="76" fillId="0" borderId="14" xfId="0" applyFont="1" applyFill="1" applyBorder="1" applyAlignment="1" applyProtection="1">
      <alignment horizontal="center" vertical="center"/>
      <protection locked="0"/>
    </xf>
    <xf numFmtId="0" fontId="40" fillId="0" borderId="11" xfId="0" applyFont="1" applyFill="1" applyBorder="1" applyAlignment="1" applyProtection="1">
      <alignment horizontal="center" vertical="center"/>
      <protection locked="0"/>
    </xf>
    <xf numFmtId="3" fontId="42" fillId="0" borderId="17" xfId="67" applyNumberFormat="1" applyFont="1" applyFill="1" applyBorder="1" applyAlignment="1">
      <alignment vertical="center"/>
      <protection/>
    </xf>
    <xf numFmtId="3" fontId="42" fillId="0" borderId="17" xfId="67" applyNumberFormat="1" applyFont="1" applyFill="1" applyBorder="1" applyAlignment="1">
      <alignment horizontal="left" vertical="center" wrapText="1"/>
      <protection/>
    </xf>
    <xf numFmtId="4" fontId="43" fillId="0" borderId="12" xfId="0" applyNumberFormat="1" applyFont="1" applyBorder="1" applyAlignment="1" applyProtection="1">
      <alignment horizontal="center" vertical="center"/>
      <protection locked="0"/>
    </xf>
    <xf numFmtId="4" fontId="43" fillId="0" borderId="12" xfId="0" applyNumberFormat="1" applyFont="1" applyFill="1" applyBorder="1" applyAlignment="1" applyProtection="1">
      <alignment horizontal="center" vertical="center"/>
      <protection locked="0"/>
    </xf>
    <xf numFmtId="3" fontId="43" fillId="0" borderId="12" xfId="0" applyNumberFormat="1" applyFont="1" applyFill="1" applyBorder="1" applyAlignment="1" applyProtection="1">
      <alignment horizontal="center" vertical="center"/>
      <protection locked="0"/>
    </xf>
    <xf numFmtId="4" fontId="1" fillId="0" borderId="17" xfId="0" applyNumberFormat="1" applyFont="1" applyFill="1" applyBorder="1" applyAlignment="1">
      <alignment vertical="center"/>
    </xf>
    <xf numFmtId="4" fontId="42" fillId="0" borderId="19" xfId="0" applyNumberFormat="1" applyFont="1" applyFill="1" applyBorder="1" applyAlignment="1">
      <alignment horizontal="right" vertical="center"/>
    </xf>
    <xf numFmtId="0" fontId="55" fillId="0" borderId="59" xfId="0" applyFont="1" applyBorder="1" applyAlignment="1" applyProtection="1">
      <alignment horizontal="left" vertical="center"/>
      <protection locked="0"/>
    </xf>
    <xf numFmtId="4" fontId="55" fillId="0" borderId="17" xfId="0" applyNumberFormat="1" applyFont="1" applyBorder="1" applyAlignment="1" applyProtection="1">
      <alignment horizontal="left" vertical="center"/>
      <protection locked="0"/>
    </xf>
    <xf numFmtId="4" fontId="55" fillId="0" borderId="17" xfId="0" applyNumberFormat="1" applyFont="1" applyFill="1" applyBorder="1" applyAlignment="1" applyProtection="1">
      <alignment horizontal="right" vertical="center"/>
      <protection locked="0"/>
    </xf>
    <xf numFmtId="4" fontId="78" fillId="0" borderId="17" xfId="0" applyNumberFormat="1" applyFont="1" applyBorder="1" applyAlignment="1">
      <alignment vertical="center"/>
    </xf>
    <xf numFmtId="3" fontId="55" fillId="0" borderId="12" xfId="0" applyNumberFormat="1" applyFont="1" applyFill="1" applyBorder="1" applyAlignment="1" applyProtection="1">
      <alignment horizontal="center" vertical="center"/>
      <protection locked="0"/>
    </xf>
    <xf numFmtId="4" fontId="0" fillId="0" borderId="17" xfId="0" applyNumberFormat="1" applyFont="1" applyFill="1" applyBorder="1" applyAlignment="1">
      <alignment vertical="center"/>
    </xf>
    <xf numFmtId="0" fontId="31" fillId="0" borderId="11" xfId="0" applyFont="1" applyFill="1" applyBorder="1" applyAlignment="1" applyProtection="1">
      <alignment horizontal="center" vertical="center"/>
      <protection locked="0"/>
    </xf>
    <xf numFmtId="0" fontId="79" fillId="0" borderId="14" xfId="0" applyFont="1" applyFill="1" applyBorder="1" applyAlignment="1" applyProtection="1">
      <alignment horizontal="center" vertical="center"/>
      <protection locked="0"/>
    </xf>
    <xf numFmtId="4" fontId="0" fillId="0" borderId="0" xfId="0" applyNumberFormat="1" applyBorder="1" applyAlignment="1" applyProtection="1">
      <alignment vertical="center"/>
      <protection locked="0"/>
    </xf>
    <xf numFmtId="0" fontId="43" fillId="0" borderId="57" xfId="63" applyFont="1" applyFill="1" applyBorder="1" applyAlignment="1" applyProtection="1">
      <alignment vertical="center"/>
      <protection locked="0"/>
    </xf>
    <xf numFmtId="0" fontId="43" fillId="0" borderId="58" xfId="63" applyFont="1" applyFill="1" applyBorder="1" applyAlignment="1" applyProtection="1">
      <alignment vertical="center"/>
      <protection locked="0"/>
    </xf>
    <xf numFmtId="4" fontId="43" fillId="0" borderId="58" xfId="63" applyNumberFormat="1" applyFont="1" applyFill="1" applyBorder="1" applyAlignment="1" applyProtection="1">
      <alignment horizontal="center" vertical="center"/>
      <protection locked="0"/>
    </xf>
    <xf numFmtId="177" fontId="43" fillId="0" borderId="19" xfId="52" applyNumberFormat="1" applyFont="1" applyFill="1" applyBorder="1" applyAlignment="1" applyProtection="1">
      <alignment horizontal="right" vertical="center"/>
      <protection locked="0"/>
    </xf>
    <xf numFmtId="0" fontId="31" fillId="0" borderId="58" xfId="0" applyFont="1" applyFill="1" applyBorder="1" applyAlignment="1" applyProtection="1">
      <alignment horizontal="center" vertical="center"/>
      <protection locked="0"/>
    </xf>
    <xf numFmtId="0" fontId="79" fillId="0" borderId="38" xfId="0" applyFont="1" applyFill="1" applyBorder="1" applyAlignment="1" applyProtection="1">
      <alignment horizontal="center" vertical="center"/>
      <protection locked="0"/>
    </xf>
    <xf numFmtId="0" fontId="31" fillId="0" borderId="18" xfId="63" applyNumberFormat="1" applyFont="1" applyFill="1" applyBorder="1" applyAlignment="1" applyProtection="1">
      <alignment horizontal="center" vertical="center"/>
      <protection locked="0"/>
    </xf>
    <xf numFmtId="0" fontId="31" fillId="0" borderId="12" xfId="63" applyNumberFormat="1" applyFont="1" applyFill="1" applyBorder="1" applyAlignment="1" applyProtection="1">
      <alignment horizontal="center" vertical="center"/>
      <protection locked="0"/>
    </xf>
    <xf numFmtId="0" fontId="80" fillId="0" borderId="0" xfId="55" applyFont="1">
      <alignment/>
      <protection/>
    </xf>
    <xf numFmtId="0" fontId="77" fillId="0" borderId="15" xfId="0" applyFont="1" applyBorder="1" applyAlignment="1">
      <alignment vertical="center"/>
    </xf>
    <xf numFmtId="0" fontId="77" fillId="0" borderId="0" xfId="0" applyFont="1" applyBorder="1" applyAlignment="1">
      <alignment vertical="center"/>
    </xf>
    <xf numFmtId="0" fontId="81" fillId="0" borderId="0" xfId="0" applyFont="1" applyBorder="1" applyAlignment="1">
      <alignment vertical="center"/>
    </xf>
    <xf numFmtId="177" fontId="81" fillId="0" borderId="0" xfId="0" applyNumberFormat="1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177" fontId="46" fillId="0" borderId="0" xfId="0" applyNumberFormat="1" applyFont="1" applyBorder="1" applyAlignment="1" applyProtection="1">
      <alignment vertical="center"/>
      <protection/>
    </xf>
    <xf numFmtId="0" fontId="81" fillId="0" borderId="0" xfId="55" applyFont="1" applyFill="1" applyBorder="1" applyAlignment="1">
      <alignment horizontal="left" vertical="center" wrapText="1"/>
      <protection/>
    </xf>
    <xf numFmtId="177" fontId="81" fillId="0" borderId="0" xfId="0" applyNumberFormat="1" applyFont="1" applyFill="1" applyBorder="1" applyAlignment="1">
      <alignment vertical="center"/>
    </xf>
    <xf numFmtId="0" fontId="81" fillId="0" borderId="0" xfId="0" applyFont="1" applyFill="1" applyBorder="1" applyAlignment="1">
      <alignment vertical="center"/>
    </xf>
    <xf numFmtId="0" fontId="81" fillId="0" borderId="0" xfId="0" applyFont="1" applyFill="1" applyBorder="1" applyAlignment="1">
      <alignment vertical="center" wrapText="1"/>
    </xf>
    <xf numFmtId="177" fontId="81" fillId="0" borderId="0" xfId="0" applyNumberFormat="1" applyFont="1" applyBorder="1" applyAlignment="1">
      <alignment horizontal="center" vertical="center"/>
    </xf>
    <xf numFmtId="0" fontId="81" fillId="0" borderId="0" xfId="0" applyFont="1" applyBorder="1" applyAlignment="1">
      <alignment vertical="center" wrapText="1"/>
    </xf>
    <xf numFmtId="3" fontId="81" fillId="0" borderId="0" xfId="67" applyNumberFormat="1" applyFont="1" applyBorder="1">
      <alignment/>
      <protection/>
    </xf>
    <xf numFmtId="3" fontId="81" fillId="0" borderId="0" xfId="67" applyNumberFormat="1" applyFont="1" applyBorder="1" applyAlignment="1">
      <alignment horizontal="center"/>
      <protection/>
    </xf>
    <xf numFmtId="3" fontId="81" fillId="0" borderId="0" xfId="67" applyNumberFormat="1" applyFont="1" applyBorder="1" applyAlignment="1">
      <alignment vertical="center"/>
      <protection/>
    </xf>
    <xf numFmtId="3" fontId="81" fillId="0" borderId="0" xfId="67" applyNumberFormat="1" applyFont="1" applyBorder="1" applyAlignment="1">
      <alignment horizontal="center" vertical="center"/>
      <protection/>
    </xf>
    <xf numFmtId="4" fontId="46" fillId="0" borderId="0" xfId="0" applyNumberFormat="1" applyFont="1" applyFill="1" applyBorder="1" applyAlignment="1">
      <alignment horizontal="right" vertical="center"/>
    </xf>
    <xf numFmtId="3" fontId="81" fillId="0" borderId="0" xfId="67" applyNumberFormat="1" applyFont="1" applyFill="1" applyBorder="1">
      <alignment/>
      <protection/>
    </xf>
    <xf numFmtId="3" fontId="81" fillId="0" borderId="0" xfId="67" applyNumberFormat="1" applyFont="1" applyFill="1" applyBorder="1" applyAlignment="1">
      <alignment horizontal="center"/>
      <protection/>
    </xf>
    <xf numFmtId="0" fontId="82" fillId="0" borderId="0" xfId="59" applyFont="1">
      <alignment/>
      <protection/>
    </xf>
    <xf numFmtId="0" fontId="81" fillId="0" borderId="0" xfId="59" applyFont="1">
      <alignment/>
      <protection/>
    </xf>
    <xf numFmtId="0" fontId="82" fillId="0" borderId="0" xfId="59" applyFont="1" applyAlignment="1">
      <alignment vertical="center"/>
      <protection/>
    </xf>
    <xf numFmtId="0" fontId="81" fillId="0" borderId="0" xfId="59" applyFont="1" applyAlignment="1">
      <alignment vertical="center"/>
      <protection/>
    </xf>
    <xf numFmtId="0" fontId="82" fillId="0" borderId="0" xfId="59" applyFont="1" applyAlignment="1">
      <alignment horizontal="center" vertical="center" wrapText="1"/>
      <protection/>
    </xf>
    <xf numFmtId="4" fontId="83" fillId="0" borderId="0" xfId="59" applyNumberFormat="1" applyFont="1" applyAlignment="1">
      <alignment vertical="center"/>
      <protection/>
    </xf>
    <xf numFmtId="4" fontId="82" fillId="0" borderId="0" xfId="59" applyNumberFormat="1" applyFont="1" applyAlignment="1">
      <alignment vertical="center"/>
      <protection/>
    </xf>
    <xf numFmtId="0" fontId="84" fillId="0" borderId="0" xfId="59" applyFont="1" applyFill="1" applyBorder="1" applyAlignment="1">
      <alignment horizontal="left" vertical="center"/>
      <protection/>
    </xf>
    <xf numFmtId="4" fontId="46" fillId="0" borderId="0" xfId="59" applyNumberFormat="1" applyFont="1" applyBorder="1" applyAlignment="1">
      <alignment horizontal="right" vertical="center"/>
      <protection/>
    </xf>
    <xf numFmtId="4" fontId="46" fillId="0" borderId="0" xfId="59" applyNumberFormat="1" applyFont="1" applyFill="1" applyBorder="1" applyAlignment="1">
      <alignment horizontal="right" vertical="center"/>
      <protection/>
    </xf>
    <xf numFmtId="4" fontId="81" fillId="0" borderId="0" xfId="59" applyNumberFormat="1" applyFont="1" applyAlignment="1">
      <alignment vertical="center"/>
      <protection/>
    </xf>
    <xf numFmtId="4" fontId="81" fillId="0" borderId="0" xfId="59" applyNumberFormat="1" applyFont="1" applyFill="1" applyBorder="1" applyAlignment="1">
      <alignment vertical="center"/>
      <protection/>
    </xf>
    <xf numFmtId="0" fontId="81" fillId="0" borderId="0" xfId="59" applyFont="1" applyFill="1" applyBorder="1" applyAlignment="1">
      <alignment vertical="center"/>
      <protection/>
    </xf>
    <xf numFmtId="4" fontId="81" fillId="27" borderId="0" xfId="59" applyNumberFormat="1" applyFont="1" applyFill="1" applyBorder="1" applyAlignment="1">
      <alignment vertical="center"/>
      <protection/>
    </xf>
    <xf numFmtId="0" fontId="46" fillId="0" borderId="0" xfId="59" applyFont="1" applyFill="1" applyBorder="1" applyAlignment="1">
      <alignment vertical="center"/>
      <protection/>
    </xf>
    <xf numFmtId="4" fontId="46" fillId="0" borderId="0" xfId="59" applyNumberFormat="1" applyFont="1" applyFill="1" applyBorder="1" applyAlignment="1">
      <alignment vertical="center"/>
      <protection/>
    </xf>
    <xf numFmtId="2" fontId="81" fillId="0" borderId="0" xfId="59" applyNumberFormat="1" applyFont="1" applyFill="1" applyBorder="1" applyAlignment="1">
      <alignment vertical="center"/>
      <protection/>
    </xf>
    <xf numFmtId="0" fontId="81" fillId="0" borderId="0" xfId="59" applyFont="1" applyBorder="1" applyAlignment="1">
      <alignment vertical="center"/>
      <protection/>
    </xf>
    <xf numFmtId="0" fontId="82" fillId="0" borderId="0" xfId="59" applyFont="1" applyBorder="1" applyAlignment="1">
      <alignment vertical="center"/>
      <protection/>
    </xf>
    <xf numFmtId="0" fontId="46" fillId="0" borderId="0" xfId="59" applyFont="1" applyBorder="1" applyAlignment="1" quotePrefix="1">
      <alignment vertical="center"/>
      <protection/>
    </xf>
    <xf numFmtId="4" fontId="81" fillId="0" borderId="0" xfId="59" applyNumberFormat="1" applyFont="1" applyBorder="1" applyAlignment="1">
      <alignment vertical="center"/>
      <protection/>
    </xf>
    <xf numFmtId="2" fontId="81" fillId="0" borderId="0" xfId="59" applyNumberFormat="1" applyFont="1" applyBorder="1" applyAlignment="1">
      <alignment vertical="center"/>
      <protection/>
    </xf>
    <xf numFmtId="177" fontId="81" fillId="0" borderId="0" xfId="58" applyNumberFormat="1" applyFont="1" applyFill="1" applyBorder="1" applyAlignment="1">
      <alignment vertical="center"/>
      <protection/>
    </xf>
    <xf numFmtId="0" fontId="81" fillId="0" borderId="0" xfId="58" applyFont="1" applyBorder="1" applyAlignment="1">
      <alignment vertical="center"/>
      <protection/>
    </xf>
    <xf numFmtId="4" fontId="81" fillId="11" borderId="0" xfId="59" applyNumberFormat="1" applyFont="1" applyFill="1" applyBorder="1" applyAlignment="1">
      <alignment vertical="center"/>
      <protection/>
    </xf>
    <xf numFmtId="4" fontId="0" fillId="0" borderId="0" xfId="0" applyNumberFormat="1" applyBorder="1" applyAlignment="1">
      <alignment/>
    </xf>
    <xf numFmtId="3" fontId="81" fillId="0" borderId="0" xfId="65" applyNumberFormat="1" applyFont="1">
      <alignment/>
      <protection/>
    </xf>
    <xf numFmtId="0" fontId="81" fillId="0" borderId="0" xfId="65" applyNumberFormat="1" applyFont="1">
      <alignment/>
      <protection/>
    </xf>
    <xf numFmtId="177" fontId="81" fillId="0" borderId="0" xfId="65" applyNumberFormat="1" applyFont="1">
      <alignment/>
      <protection/>
    </xf>
    <xf numFmtId="4" fontId="81" fillId="0" borderId="0" xfId="65" applyNumberFormat="1" applyFont="1">
      <alignment/>
      <protection/>
    </xf>
    <xf numFmtId="4" fontId="81" fillId="0" borderId="0" xfId="63" applyNumberFormat="1" applyFont="1" applyAlignment="1">
      <alignment vertical="center"/>
      <protection/>
    </xf>
    <xf numFmtId="3" fontId="81" fillId="0" borderId="0" xfId="63" applyNumberFormat="1" applyFont="1" applyAlignment="1">
      <alignment vertical="center"/>
      <protection/>
    </xf>
    <xf numFmtId="0" fontId="81" fillId="0" borderId="0" xfId="63" applyFont="1" applyAlignment="1">
      <alignment vertical="center"/>
      <protection/>
    </xf>
    <xf numFmtId="49" fontId="82" fillId="0" borderId="0" xfId="0" applyNumberFormat="1" applyFont="1" applyAlignment="1">
      <alignment horizontal="center" vertical="center"/>
    </xf>
    <xf numFmtId="49" fontId="82" fillId="0" borderId="0" xfId="0" applyNumberFormat="1" applyFont="1" applyFill="1" applyAlignment="1">
      <alignment horizontal="center" vertical="center"/>
    </xf>
    <xf numFmtId="4" fontId="83" fillId="0" borderId="0" xfId="0" applyNumberFormat="1" applyFont="1" applyAlignment="1">
      <alignment vertical="center"/>
    </xf>
    <xf numFmtId="0" fontId="85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 wrapText="1"/>
    </xf>
    <xf numFmtId="4" fontId="81" fillId="0" borderId="0" xfId="0" applyNumberFormat="1" applyFont="1" applyAlignment="1">
      <alignment vertical="center"/>
    </xf>
    <xf numFmtId="3" fontId="81" fillId="0" borderId="0" xfId="0" applyNumberFormat="1" applyFont="1" applyAlignment="1">
      <alignment vertical="center"/>
    </xf>
    <xf numFmtId="0" fontId="81" fillId="0" borderId="0" xfId="64" applyFont="1" applyFill="1" applyBorder="1" applyAlignment="1">
      <alignment vertical="center"/>
      <protection/>
    </xf>
    <xf numFmtId="17" fontId="86" fillId="0" borderId="0" xfId="55" applyNumberFormat="1" applyFont="1" applyFill="1" applyBorder="1" applyAlignment="1">
      <alignment horizontal="center"/>
      <protection/>
    </xf>
    <xf numFmtId="0" fontId="86" fillId="0" borderId="0" xfId="55" applyFont="1" applyFill="1" applyBorder="1" applyAlignment="1">
      <alignment horizontal="center"/>
      <protection/>
    </xf>
    <xf numFmtId="49" fontId="82" fillId="0" borderId="0" xfId="0" applyNumberFormat="1" applyFont="1" applyFill="1" applyBorder="1" applyAlignment="1">
      <alignment horizontal="center" vertical="center"/>
    </xf>
    <xf numFmtId="4" fontId="81" fillId="0" borderId="0" xfId="0" applyNumberFormat="1" applyFont="1" applyFill="1" applyBorder="1" applyAlignment="1">
      <alignment vertical="center"/>
    </xf>
    <xf numFmtId="4" fontId="83" fillId="0" borderId="0" xfId="0" applyNumberFormat="1" applyFont="1" applyFill="1" applyBorder="1" applyAlignment="1">
      <alignment vertical="center"/>
    </xf>
    <xf numFmtId="0" fontId="82" fillId="0" borderId="0" xfId="0" applyFont="1" applyFill="1" applyBorder="1" applyAlignment="1">
      <alignment vertical="center"/>
    </xf>
    <xf numFmtId="4" fontId="82" fillId="0" borderId="0" xfId="0" applyNumberFormat="1" applyFont="1" applyFill="1" applyBorder="1" applyAlignment="1">
      <alignment vertical="center"/>
    </xf>
    <xf numFmtId="49" fontId="82" fillId="0" borderId="0" xfId="0" applyNumberFormat="1" applyFont="1" applyFill="1" applyBorder="1" applyAlignment="1">
      <alignment horizontal="center" vertical="center" wrapText="1"/>
    </xf>
    <xf numFmtId="4" fontId="82" fillId="0" borderId="0" xfId="0" applyNumberFormat="1" applyFont="1" applyFill="1" applyBorder="1" applyAlignment="1">
      <alignment vertical="center" wrapText="1"/>
    </xf>
    <xf numFmtId="0" fontId="82" fillId="0" borderId="0" xfId="0" applyFont="1" applyFill="1" applyBorder="1" applyAlignment="1">
      <alignment vertical="center" wrapText="1"/>
    </xf>
    <xf numFmtId="4" fontId="82" fillId="0" borderId="0" xfId="0" applyNumberFormat="1" applyFont="1" applyFill="1" applyBorder="1" applyAlignment="1">
      <alignment horizontal="right" vertical="center"/>
    </xf>
    <xf numFmtId="2" fontId="67" fillId="8" borderId="17" xfId="61" applyNumberFormat="1" applyFont="1" applyFill="1" applyBorder="1" applyAlignment="1">
      <alignment horizontal="left" vertical="center"/>
      <protection/>
    </xf>
    <xf numFmtId="0" fontId="66" fillId="25" borderId="81" xfId="61" applyFont="1" applyFill="1" applyBorder="1" applyAlignment="1">
      <alignment horizontal="center" vertical="center" wrapText="1"/>
      <protection/>
    </xf>
    <xf numFmtId="2" fontId="67" fillId="8" borderId="59" xfId="61" applyNumberFormat="1" applyFont="1" applyFill="1" applyBorder="1" applyAlignment="1">
      <alignment horizontal="left" vertical="center"/>
      <protection/>
    </xf>
    <xf numFmtId="177" fontId="1" fillId="0" borderId="108" xfId="0" applyNumberFormat="1" applyFont="1" applyFill="1" applyBorder="1" applyAlignment="1">
      <alignment vertical="center"/>
    </xf>
    <xf numFmtId="177" fontId="0" fillId="0" borderId="109" xfId="0" applyNumberFormat="1" applyFont="1" applyBorder="1" applyAlignment="1">
      <alignment vertical="center"/>
    </xf>
    <xf numFmtId="0" fontId="66" fillId="25" borderId="80" xfId="61" applyFont="1" applyFill="1" applyBorder="1" applyAlignment="1">
      <alignment horizontal="center" vertical="center" wrapText="1"/>
      <protection/>
    </xf>
    <xf numFmtId="3" fontId="1" fillId="0" borderId="36" xfId="0" applyNumberFormat="1" applyFont="1" applyFill="1" applyBorder="1" applyAlignment="1">
      <alignment vertical="center"/>
    </xf>
    <xf numFmtId="0" fontId="0" fillId="0" borderId="33" xfId="0" applyFont="1" applyBorder="1" applyAlignment="1">
      <alignment vertical="center"/>
    </xf>
    <xf numFmtId="177" fontId="1" fillId="8" borderId="110" xfId="0" applyNumberFormat="1" applyFont="1" applyFill="1" applyBorder="1" applyAlignment="1" applyProtection="1">
      <alignment horizontal="center" vertical="center"/>
      <protection/>
    </xf>
    <xf numFmtId="177" fontId="0" fillId="8" borderId="111" xfId="0" applyNumberFormat="1" applyFont="1" applyFill="1" applyBorder="1" applyAlignment="1">
      <alignment horizontal="center" vertical="center"/>
    </xf>
    <xf numFmtId="177" fontId="0" fillId="8" borderId="112" xfId="0" applyNumberFormat="1" applyFont="1" applyFill="1" applyBorder="1" applyAlignment="1">
      <alignment horizontal="center" vertical="center"/>
    </xf>
    <xf numFmtId="3" fontId="1" fillId="0" borderId="113" xfId="0" applyNumberFormat="1" applyFont="1" applyFill="1" applyBorder="1" applyAlignment="1">
      <alignment vertical="center"/>
    </xf>
    <xf numFmtId="0" fontId="0" fillId="0" borderId="34" xfId="0" applyFont="1" applyBorder="1" applyAlignment="1">
      <alignment vertical="center"/>
    </xf>
    <xf numFmtId="177" fontId="1" fillId="0" borderId="37" xfId="0" applyNumberFormat="1" applyFont="1" applyBorder="1" applyAlignment="1">
      <alignment vertical="center"/>
    </xf>
    <xf numFmtId="177" fontId="1" fillId="0" borderId="35" xfId="0" applyNumberFormat="1" applyFont="1" applyBorder="1" applyAlignment="1">
      <alignment vertical="center"/>
    </xf>
    <xf numFmtId="177" fontId="0" fillId="8" borderId="14" xfId="62" applyNumberFormat="1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horizontal="justify" vertical="justify" wrapText="1"/>
    </xf>
    <xf numFmtId="2" fontId="29" fillId="0" borderId="0" xfId="58" applyNumberFormat="1" applyFont="1" applyFill="1" applyBorder="1" applyAlignment="1">
      <alignment horizontal="left" vertical="center" wrapText="1"/>
      <protection/>
    </xf>
    <xf numFmtId="3" fontId="1" fillId="8" borderId="43" xfId="0" applyNumberFormat="1" applyFont="1" applyFill="1" applyBorder="1" applyAlignment="1" applyProtection="1">
      <alignment horizontal="center" vertical="center"/>
      <protection/>
    </xf>
    <xf numFmtId="3" fontId="1" fillId="8" borderId="44" xfId="0" applyNumberFormat="1" applyFont="1" applyFill="1" applyBorder="1" applyAlignment="1" applyProtection="1">
      <alignment horizontal="center" vertical="center"/>
      <protection/>
    </xf>
    <xf numFmtId="3" fontId="1" fillId="8" borderId="15" xfId="0" applyNumberFormat="1" applyFont="1" applyFill="1" applyBorder="1" applyAlignment="1" applyProtection="1">
      <alignment horizontal="center" vertical="center"/>
      <protection/>
    </xf>
    <xf numFmtId="3" fontId="1" fillId="8" borderId="26" xfId="0" applyNumberFormat="1" applyFont="1" applyFill="1" applyBorder="1" applyAlignment="1" applyProtection="1">
      <alignment horizontal="center" vertical="center"/>
      <protection/>
    </xf>
    <xf numFmtId="3" fontId="1" fillId="8" borderId="28" xfId="0" applyNumberFormat="1" applyFont="1" applyFill="1" applyBorder="1" applyAlignment="1" applyProtection="1">
      <alignment horizontal="center" vertical="center"/>
      <protection/>
    </xf>
    <xf numFmtId="3" fontId="1" fillId="8" borderId="29" xfId="0" applyNumberFormat="1" applyFont="1" applyFill="1" applyBorder="1" applyAlignment="1" applyProtection="1">
      <alignment horizontal="center" vertical="center"/>
      <protection/>
    </xf>
    <xf numFmtId="177" fontId="1" fillId="8" borderId="49" xfId="62" applyNumberFormat="1" applyFont="1" applyFill="1" applyBorder="1" applyAlignment="1" applyProtection="1">
      <alignment horizontal="center" vertical="center" wrapText="1"/>
      <protection/>
    </xf>
    <xf numFmtId="177" fontId="0" fillId="8" borderId="27" xfId="62" applyNumberFormat="1" applyFont="1" applyFill="1" applyBorder="1" applyAlignment="1">
      <alignment horizontal="center" vertical="center" wrapText="1"/>
      <protection/>
    </xf>
    <xf numFmtId="2" fontId="67" fillId="8" borderId="12" xfId="61" applyNumberFormat="1" applyFont="1" applyFill="1" applyBorder="1" applyAlignment="1">
      <alignment horizontal="left" vertical="center"/>
      <protection/>
    </xf>
    <xf numFmtId="2" fontId="8" fillId="0" borderId="43" xfId="61" applyNumberFormat="1" applyFont="1" applyFill="1" applyBorder="1" applyAlignment="1">
      <alignment horizontal="left" vertical="center"/>
      <protection/>
    </xf>
    <xf numFmtId="2" fontId="8" fillId="0" borderId="54" xfId="61" applyNumberFormat="1" applyFont="1" applyFill="1" applyBorder="1" applyAlignment="1">
      <alignment horizontal="left" vertical="center"/>
      <protection/>
    </xf>
    <xf numFmtId="2" fontId="8" fillId="0" borderId="88" xfId="61" applyNumberFormat="1" applyFont="1" applyFill="1" applyBorder="1" applyAlignment="1">
      <alignment horizontal="left" vertical="center"/>
      <protection/>
    </xf>
    <xf numFmtId="177" fontId="42" fillId="8" borderId="110" xfId="0" applyNumberFormat="1" applyFont="1" applyFill="1" applyBorder="1" applyAlignment="1" applyProtection="1">
      <alignment horizontal="center" vertical="center"/>
      <protection/>
    </xf>
    <xf numFmtId="177" fontId="43" fillId="8" borderId="114" xfId="0" applyNumberFormat="1" applyFont="1" applyFill="1" applyBorder="1" applyAlignment="1">
      <alignment horizontal="center" vertical="center"/>
    </xf>
    <xf numFmtId="177" fontId="42" fillId="8" borderId="49" xfId="62" applyNumberFormat="1" applyFont="1" applyFill="1" applyBorder="1" applyAlignment="1" applyProtection="1">
      <alignment horizontal="center" vertical="center" wrapText="1"/>
      <protection/>
    </xf>
    <xf numFmtId="177" fontId="43" fillId="8" borderId="38" xfId="62" applyNumberFormat="1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 horizontal="center" vertical="center"/>
    </xf>
    <xf numFmtId="2" fontId="44" fillId="0" borderId="45" xfId="0" applyNumberFormat="1" applyFont="1" applyBorder="1" applyAlignment="1">
      <alignment horizontal="center" vertical="center" wrapText="1"/>
    </xf>
    <xf numFmtId="0" fontId="44" fillId="0" borderId="46" xfId="0" applyFont="1" applyBorder="1" applyAlignment="1">
      <alignment horizontal="center" vertical="center" wrapText="1"/>
    </xf>
    <xf numFmtId="0" fontId="44" fillId="0" borderId="47" xfId="0" applyFont="1" applyBorder="1" applyAlignment="1">
      <alignment horizontal="center" vertical="center" wrapText="1"/>
    </xf>
    <xf numFmtId="0" fontId="44" fillId="0" borderId="45" xfId="0" applyFont="1" applyBorder="1" applyAlignment="1">
      <alignment horizontal="center" vertical="center" wrapText="1"/>
    </xf>
    <xf numFmtId="3" fontId="42" fillId="8" borderId="43" xfId="0" applyNumberFormat="1" applyFont="1" applyFill="1" applyBorder="1" applyAlignment="1" applyProtection="1">
      <alignment horizontal="center" vertical="center"/>
      <protection/>
    </xf>
    <xf numFmtId="3" fontId="42" fillId="8" borderId="44" xfId="0" applyNumberFormat="1" applyFont="1" applyFill="1" applyBorder="1" applyAlignment="1" applyProtection="1">
      <alignment horizontal="center" vertical="center"/>
      <protection/>
    </xf>
    <xf numFmtId="3" fontId="42" fillId="8" borderId="41" xfId="0" applyNumberFormat="1" applyFont="1" applyFill="1" applyBorder="1" applyAlignment="1" applyProtection="1">
      <alignment horizontal="center" vertical="center"/>
      <protection/>
    </xf>
    <xf numFmtId="3" fontId="42" fillId="8" borderId="53" xfId="0" applyNumberFormat="1" applyFont="1" applyFill="1" applyBorder="1" applyAlignment="1" applyProtection="1">
      <alignment horizontal="center" vertical="center"/>
      <protection/>
    </xf>
    <xf numFmtId="2" fontId="61" fillId="0" borderId="48" xfId="59" applyNumberFormat="1" applyFont="1" applyFill="1" applyBorder="1" applyAlignment="1">
      <alignment horizontal="center" vertical="center"/>
      <protection/>
    </xf>
    <xf numFmtId="2" fontId="61" fillId="0" borderId="17" xfId="59" applyNumberFormat="1" applyFont="1" applyFill="1" applyBorder="1" applyAlignment="1">
      <alignment horizontal="center" vertical="center"/>
      <protection/>
    </xf>
    <xf numFmtId="2" fontId="60" fillId="8" borderId="18" xfId="59" applyNumberFormat="1" applyFont="1" applyFill="1" applyBorder="1" applyAlignment="1" applyProtection="1">
      <alignment horizontal="center" vertical="center"/>
      <protection locked="0"/>
    </xf>
    <xf numFmtId="2" fontId="60" fillId="8" borderId="115" xfId="59" applyNumberFormat="1" applyFont="1" applyFill="1" applyBorder="1" applyAlignment="1" applyProtection="1">
      <alignment horizontal="center" vertical="center"/>
      <protection locked="0"/>
    </xf>
    <xf numFmtId="2" fontId="60" fillId="8" borderId="65" xfId="59" applyNumberFormat="1" applyFont="1" applyFill="1" applyBorder="1" applyAlignment="1" applyProtection="1">
      <alignment horizontal="center" vertical="center"/>
      <protection locked="0"/>
    </xf>
    <xf numFmtId="0" fontId="59" fillId="25" borderId="18" xfId="59" applyFont="1" applyFill="1" applyBorder="1" applyAlignment="1">
      <alignment horizontal="center" vertical="center" wrapText="1"/>
      <protection/>
    </xf>
    <xf numFmtId="0" fontId="59" fillId="25" borderId="115" xfId="59" applyFont="1" applyFill="1" applyBorder="1" applyAlignment="1">
      <alignment horizontal="center" vertical="center" wrapText="1"/>
      <protection/>
    </xf>
    <xf numFmtId="0" fontId="59" fillId="25" borderId="65" xfId="59" applyFont="1" applyFill="1" applyBorder="1" applyAlignment="1">
      <alignment horizontal="center" vertical="center" wrapText="1"/>
      <protection/>
    </xf>
    <xf numFmtId="0" fontId="59" fillId="25" borderId="17" xfId="59" applyFont="1" applyFill="1" applyBorder="1" applyAlignment="1">
      <alignment horizontal="center" vertical="center" wrapText="1"/>
      <protection/>
    </xf>
    <xf numFmtId="2" fontId="61" fillId="8" borderId="17" xfId="58" applyNumberFormat="1" applyFont="1" applyFill="1" applyBorder="1" applyAlignment="1">
      <alignment horizontal="center" vertical="center" wrapText="1"/>
      <protection/>
    </xf>
    <xf numFmtId="168" fontId="61" fillId="0" borderId="17" xfId="59" applyNumberFormat="1" applyFont="1" applyFill="1" applyBorder="1" applyAlignment="1">
      <alignment horizontal="center" vertical="center" wrapText="1"/>
      <protection/>
    </xf>
    <xf numFmtId="2" fontId="59" fillId="8" borderId="18" xfId="59" applyNumberFormat="1" applyFont="1" applyFill="1" applyBorder="1" applyAlignment="1">
      <alignment horizontal="center" vertical="center"/>
      <protection/>
    </xf>
    <xf numFmtId="2" fontId="59" fillId="8" borderId="115" xfId="59" applyNumberFormat="1" applyFont="1" applyFill="1" applyBorder="1" applyAlignment="1">
      <alignment horizontal="center" vertical="center"/>
      <protection/>
    </xf>
    <xf numFmtId="0" fontId="73" fillId="0" borderId="0" xfId="55" applyFont="1" applyAlignment="1">
      <alignment horizontal="left" vertical="center" wrapText="1"/>
      <protection/>
    </xf>
    <xf numFmtId="3" fontId="42" fillId="16" borderId="23" xfId="68" applyNumberFormat="1" applyFont="1" applyFill="1" applyBorder="1" applyAlignment="1">
      <alignment horizontal="left" vertical="center" wrapText="1"/>
      <protection/>
    </xf>
    <xf numFmtId="3" fontId="42" fillId="16" borderId="24" xfId="68" applyNumberFormat="1" applyFont="1" applyFill="1" applyBorder="1" applyAlignment="1">
      <alignment horizontal="left" vertical="center" wrapText="1"/>
      <protection/>
    </xf>
    <xf numFmtId="0" fontId="42" fillId="25" borderId="80" xfId="60" applyFont="1" applyFill="1" applyBorder="1" applyAlignment="1">
      <alignment horizontal="center" vertical="center" wrapText="1"/>
      <protection/>
    </xf>
    <xf numFmtId="0" fontId="42" fillId="25" borderId="81" xfId="60" applyFont="1" applyFill="1" applyBorder="1" applyAlignment="1">
      <alignment horizontal="center" vertical="center" wrapText="1"/>
      <protection/>
    </xf>
    <xf numFmtId="0" fontId="42" fillId="25" borderId="116" xfId="60" applyFont="1" applyFill="1" applyBorder="1" applyAlignment="1">
      <alignment horizontal="center" vertical="center" wrapText="1"/>
      <protection/>
    </xf>
    <xf numFmtId="2" fontId="47" fillId="8" borderId="16" xfId="60" applyNumberFormat="1" applyFont="1" applyFill="1" applyBorder="1" applyAlignment="1">
      <alignment horizontal="left" vertical="center" wrapText="1"/>
      <protection/>
    </xf>
    <xf numFmtId="2" fontId="47" fillId="8" borderId="67" xfId="60" applyNumberFormat="1" applyFont="1" applyFill="1" applyBorder="1" applyAlignment="1">
      <alignment horizontal="left" vertical="center" wrapText="1"/>
      <protection/>
    </xf>
    <xf numFmtId="2" fontId="47" fillId="0" borderId="117" xfId="60" applyNumberFormat="1" applyFont="1" applyFill="1" applyBorder="1" applyAlignment="1">
      <alignment horizontal="center" vertical="center" wrapText="1"/>
      <protection/>
    </xf>
    <xf numFmtId="2" fontId="47" fillId="0" borderId="118" xfId="60" applyNumberFormat="1" applyFont="1" applyFill="1" applyBorder="1" applyAlignment="1">
      <alignment horizontal="center" vertical="center" wrapText="1"/>
      <protection/>
    </xf>
    <xf numFmtId="2" fontId="47" fillId="0" borderId="119" xfId="60" applyNumberFormat="1" applyFont="1" applyFill="1" applyBorder="1" applyAlignment="1">
      <alignment horizontal="center" vertical="center" wrapText="1"/>
      <protection/>
    </xf>
    <xf numFmtId="3" fontId="42" fillId="16" borderId="16" xfId="68" applyNumberFormat="1" applyFont="1" applyFill="1" applyBorder="1" applyAlignment="1">
      <alignment horizontal="left" vertical="center" wrapText="1"/>
      <protection/>
    </xf>
    <xf numFmtId="3" fontId="42" fillId="16" borderId="67" xfId="68" applyNumberFormat="1" applyFont="1" applyFill="1" applyBorder="1" applyAlignment="1">
      <alignment horizontal="left" vertical="center" wrapText="1"/>
      <protection/>
    </xf>
    <xf numFmtId="0" fontId="42" fillId="8" borderId="16" xfId="0" applyFont="1" applyFill="1" applyBorder="1" applyAlignment="1">
      <alignment horizontal="center" vertical="center"/>
    </xf>
    <xf numFmtId="0" fontId="42" fillId="8" borderId="67" xfId="0" applyFont="1" applyFill="1" applyBorder="1" applyAlignment="1">
      <alignment horizontal="center" vertical="center"/>
    </xf>
    <xf numFmtId="0" fontId="42" fillId="8" borderId="95" xfId="0" applyFont="1" applyFill="1" applyBorder="1" applyAlignment="1">
      <alignment horizontal="center" vertical="center"/>
    </xf>
    <xf numFmtId="0" fontId="42" fillId="8" borderId="43" xfId="0" applyFont="1" applyFill="1" applyBorder="1" applyAlignment="1">
      <alignment horizontal="center" vertical="center"/>
    </xf>
    <xf numFmtId="0" fontId="42" fillId="8" borderId="54" xfId="0" applyFont="1" applyFill="1" applyBorder="1" applyAlignment="1">
      <alignment horizontal="center" vertical="center"/>
    </xf>
    <xf numFmtId="0" fontId="42" fillId="8" borderId="88" xfId="0" applyFont="1" applyFill="1" applyBorder="1" applyAlignment="1">
      <alignment horizontal="center" vertical="center"/>
    </xf>
    <xf numFmtId="0" fontId="42" fillId="8" borderId="28" xfId="0" applyFont="1" applyFill="1" applyBorder="1" applyAlignment="1">
      <alignment horizontal="center" vertical="center"/>
    </xf>
    <xf numFmtId="0" fontId="42" fillId="8" borderId="55" xfId="0" applyFont="1" applyFill="1" applyBorder="1" applyAlignment="1">
      <alignment horizontal="center" vertical="center"/>
    </xf>
    <xf numFmtId="0" fontId="42" fillId="8" borderId="87" xfId="0" applyFont="1" applyFill="1" applyBorder="1" applyAlignment="1">
      <alignment horizontal="center" vertical="center"/>
    </xf>
    <xf numFmtId="0" fontId="42" fillId="0" borderId="64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/>
    </xf>
    <xf numFmtId="2" fontId="42" fillId="8" borderId="16" xfId="0" applyNumberFormat="1" applyFont="1" applyFill="1" applyBorder="1" applyAlignment="1">
      <alignment horizontal="left" vertical="center"/>
    </xf>
    <xf numFmtId="0" fontId="42" fillId="8" borderId="67" xfId="0" applyFont="1" applyFill="1" applyBorder="1" applyAlignment="1">
      <alignment horizontal="left" vertical="center"/>
    </xf>
    <xf numFmtId="0" fontId="48" fillId="0" borderId="0" xfId="55" applyFont="1" applyAlignment="1">
      <alignment horizontal="left" vertical="center" wrapText="1"/>
      <protection/>
    </xf>
    <xf numFmtId="2" fontId="32" fillId="8" borderId="17" xfId="59" applyNumberFormat="1" applyFont="1" applyFill="1" applyBorder="1" applyAlignment="1">
      <alignment horizontal="center" vertical="center" wrapText="1"/>
      <protection/>
    </xf>
    <xf numFmtId="2" fontId="32" fillId="8" borderId="12" xfId="59" applyNumberFormat="1" applyFont="1" applyFill="1" applyBorder="1" applyAlignment="1">
      <alignment horizontal="center" vertical="center" wrapText="1"/>
      <protection/>
    </xf>
    <xf numFmtId="0" fontId="43" fillId="8" borderId="59" xfId="55" applyFont="1" applyFill="1" applyBorder="1" applyAlignment="1">
      <alignment vertical="center" wrapText="1"/>
      <protection/>
    </xf>
    <xf numFmtId="0" fontId="43" fillId="8" borderId="17" xfId="55" applyFont="1" applyFill="1" applyBorder="1" applyAlignment="1">
      <alignment vertical="center" wrapText="1"/>
      <protection/>
    </xf>
    <xf numFmtId="0" fontId="43" fillId="8" borderId="12" xfId="55" applyFont="1" applyFill="1" applyBorder="1" applyAlignment="1">
      <alignment vertical="center" wrapText="1"/>
      <protection/>
    </xf>
    <xf numFmtId="0" fontId="42" fillId="0" borderId="59" xfId="55" applyFont="1" applyBorder="1" applyAlignment="1">
      <alignment horizontal="center" vertical="center" wrapText="1"/>
      <protection/>
    </xf>
    <xf numFmtId="0" fontId="42" fillId="0" borderId="17" xfId="55" applyFont="1" applyBorder="1" applyAlignment="1">
      <alignment horizontal="center" vertical="center" wrapText="1"/>
      <protection/>
    </xf>
    <xf numFmtId="0" fontId="42" fillId="0" borderId="12" xfId="55" applyFont="1" applyBorder="1" applyAlignment="1">
      <alignment horizontal="center" vertical="center" wrapText="1"/>
      <protection/>
    </xf>
    <xf numFmtId="0" fontId="42" fillId="25" borderId="80" xfId="58" applyFont="1" applyFill="1" applyBorder="1" applyAlignment="1">
      <alignment horizontal="center" vertical="center" wrapText="1"/>
      <protection/>
    </xf>
    <xf numFmtId="0" fontId="42" fillId="25" borderId="81" xfId="58" applyFont="1" applyFill="1" applyBorder="1" applyAlignment="1">
      <alignment horizontal="center" vertical="center" wrapText="1"/>
      <protection/>
    </xf>
    <xf numFmtId="1" fontId="42" fillId="25" borderId="81" xfId="58" applyNumberFormat="1" applyFont="1" applyFill="1" applyBorder="1" applyAlignment="1">
      <alignment horizontal="center" vertical="center" wrapText="1"/>
      <protection/>
    </xf>
    <xf numFmtId="1" fontId="42" fillId="25" borderId="13" xfId="58" applyNumberFormat="1" applyFont="1" applyFill="1" applyBorder="1" applyAlignment="1">
      <alignment horizontal="center" vertical="center" wrapText="1"/>
      <protection/>
    </xf>
    <xf numFmtId="2" fontId="47" fillId="0" borderId="59" xfId="58" applyNumberFormat="1" applyFont="1" applyFill="1" applyBorder="1" applyAlignment="1">
      <alignment horizontal="center" vertical="center" wrapText="1"/>
      <protection/>
    </xf>
    <xf numFmtId="2" fontId="47" fillId="0" borderId="17" xfId="58" applyNumberFormat="1" applyFont="1" applyFill="1" applyBorder="1" applyAlignment="1">
      <alignment horizontal="center" vertical="center" wrapText="1"/>
      <protection/>
    </xf>
    <xf numFmtId="2" fontId="47" fillId="0" borderId="12" xfId="58" applyNumberFormat="1" applyFont="1" applyFill="1" applyBorder="1" applyAlignment="1">
      <alignment horizontal="center" vertical="center" wrapText="1"/>
      <protection/>
    </xf>
    <xf numFmtId="2" fontId="47" fillId="8" borderId="59" xfId="58" applyNumberFormat="1" applyFont="1" applyFill="1" applyBorder="1" applyAlignment="1">
      <alignment horizontal="center" vertical="center" wrapText="1"/>
      <protection/>
    </xf>
    <xf numFmtId="2" fontId="47" fillId="8" borderId="17" xfId="58" applyNumberFormat="1" applyFont="1" applyFill="1" applyBorder="1" applyAlignment="1">
      <alignment horizontal="center" vertical="center" wrapText="1"/>
      <protection/>
    </xf>
    <xf numFmtId="177" fontId="49" fillId="0" borderId="120" xfId="0" applyNumberFormat="1" applyFont="1" applyBorder="1" applyAlignment="1" applyProtection="1">
      <alignment horizontal="center" vertical="center" wrapText="1"/>
      <protection locked="0"/>
    </xf>
    <xf numFmtId="177" fontId="49" fillId="0" borderId="89" xfId="0" applyNumberFormat="1" applyFont="1" applyBorder="1" applyAlignment="1" applyProtection="1">
      <alignment horizontal="center" vertical="center" wrapText="1"/>
      <protection locked="0"/>
    </xf>
    <xf numFmtId="177" fontId="49" fillId="0" borderId="90" xfId="0" applyNumberFormat="1" applyFont="1" applyBorder="1" applyAlignment="1" applyProtection="1">
      <alignment horizontal="center" vertical="center" wrapText="1"/>
      <protection locked="0"/>
    </xf>
    <xf numFmtId="0" fontId="48" fillId="0" borderId="0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left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121" xfId="0" applyFont="1" applyBorder="1" applyAlignment="1">
      <alignment horizontal="center" vertical="center" wrapText="1"/>
    </xf>
    <xf numFmtId="0" fontId="42" fillId="0" borderId="122" xfId="0" applyFont="1" applyBorder="1" applyAlignment="1">
      <alignment horizontal="center" vertical="center" wrapText="1"/>
    </xf>
    <xf numFmtId="0" fontId="42" fillId="25" borderId="45" xfId="58" applyFont="1" applyFill="1" applyBorder="1" applyAlignment="1">
      <alignment horizontal="center" vertical="center" wrapText="1"/>
      <protection/>
    </xf>
    <xf numFmtId="0" fontId="42" fillId="25" borderId="46" xfId="58" applyFont="1" applyFill="1" applyBorder="1" applyAlignment="1">
      <alignment horizontal="center" vertical="center" wrapText="1"/>
      <protection/>
    </xf>
    <xf numFmtId="0" fontId="42" fillId="25" borderId="47" xfId="58" applyFont="1" applyFill="1" applyBorder="1" applyAlignment="1">
      <alignment horizontal="center" vertical="center" wrapText="1"/>
      <protection/>
    </xf>
    <xf numFmtId="2" fontId="47" fillId="8" borderId="45" xfId="58" applyNumberFormat="1" applyFont="1" applyFill="1" applyBorder="1" applyAlignment="1">
      <alignment horizontal="center" vertical="center" wrapText="1"/>
      <protection/>
    </xf>
    <xf numFmtId="2" fontId="47" fillId="8" borderId="46" xfId="58" applyNumberFormat="1" applyFont="1" applyFill="1" applyBorder="1" applyAlignment="1">
      <alignment horizontal="center" vertical="center" wrapText="1"/>
      <protection/>
    </xf>
    <xf numFmtId="2" fontId="47" fillId="8" borderId="47" xfId="58" applyNumberFormat="1" applyFont="1" applyFill="1" applyBorder="1" applyAlignment="1">
      <alignment horizontal="center" vertical="center" wrapText="1"/>
      <protection/>
    </xf>
    <xf numFmtId="2" fontId="32" fillId="8" borderId="45" xfId="59" applyNumberFormat="1" applyFont="1" applyFill="1" applyBorder="1" applyAlignment="1">
      <alignment horizontal="center" vertical="center" wrapText="1"/>
      <protection/>
    </xf>
    <xf numFmtId="2" fontId="32" fillId="8" borderId="47" xfId="59" applyNumberFormat="1" applyFont="1" applyFill="1" applyBorder="1" applyAlignment="1">
      <alignment horizontal="center" vertical="center" wrapText="1"/>
      <protection/>
    </xf>
    <xf numFmtId="1" fontId="42" fillId="25" borderId="45" xfId="58" applyNumberFormat="1" applyFont="1" applyFill="1" applyBorder="1" applyAlignment="1">
      <alignment horizontal="center" vertical="center" wrapText="1"/>
      <protection/>
    </xf>
    <xf numFmtId="1" fontId="42" fillId="25" borderId="47" xfId="58" applyNumberFormat="1" applyFont="1" applyFill="1" applyBorder="1" applyAlignment="1">
      <alignment horizontal="center" vertical="center" wrapText="1"/>
      <protection/>
    </xf>
    <xf numFmtId="177" fontId="43" fillId="0" borderId="123" xfId="0" applyNumberFormat="1" applyFont="1" applyBorder="1" applyAlignment="1" applyProtection="1">
      <alignment horizontal="left" vertical="center" wrapText="1"/>
      <protection locked="0"/>
    </xf>
    <xf numFmtId="177" fontId="43" fillId="0" borderId="124" xfId="0" applyNumberFormat="1" applyFont="1" applyBorder="1" applyAlignment="1" applyProtection="1">
      <alignment horizontal="left" vertical="center" wrapText="1"/>
      <protection locked="0"/>
    </xf>
    <xf numFmtId="177" fontId="43" fillId="0" borderId="123" xfId="0" applyNumberFormat="1" applyFont="1" applyBorder="1" applyAlignment="1" applyProtection="1">
      <alignment horizontal="center" vertical="center" wrapText="1"/>
      <protection locked="0"/>
    </xf>
    <xf numFmtId="177" fontId="43" fillId="0" borderId="124" xfId="0" applyNumberFormat="1" applyFont="1" applyBorder="1" applyAlignment="1" applyProtection="1">
      <alignment horizontal="center" vertical="center" wrapText="1"/>
      <protection locked="0"/>
    </xf>
    <xf numFmtId="2" fontId="47" fillId="0" borderId="10" xfId="58" applyNumberFormat="1" applyFont="1" applyFill="1" applyBorder="1" applyAlignment="1">
      <alignment horizontal="center" vertical="center" wrapText="1"/>
      <protection/>
    </xf>
    <xf numFmtId="2" fontId="47" fillId="0" borderId="115" xfId="58" applyNumberFormat="1" applyFont="1" applyFill="1" applyBorder="1" applyAlignment="1">
      <alignment horizontal="center" vertical="center" wrapText="1"/>
      <protection/>
    </xf>
    <xf numFmtId="2" fontId="47" fillId="0" borderId="60" xfId="58" applyNumberFormat="1" applyFont="1" applyFill="1" applyBorder="1" applyAlignment="1">
      <alignment horizontal="center" vertical="center" wrapText="1"/>
      <protection/>
    </xf>
    <xf numFmtId="0" fontId="49" fillId="0" borderId="120" xfId="0" applyFont="1" applyBorder="1" applyAlignment="1">
      <alignment horizontal="center" vertical="center" wrapText="1"/>
    </xf>
    <xf numFmtId="0" fontId="49" fillId="0" borderId="89" xfId="0" applyFont="1" applyBorder="1" applyAlignment="1">
      <alignment horizontal="center" vertical="center" wrapText="1"/>
    </xf>
    <xf numFmtId="0" fontId="49" fillId="0" borderId="90" xfId="0" applyFont="1" applyBorder="1" applyAlignment="1">
      <alignment horizontal="center" vertical="center" wrapText="1"/>
    </xf>
    <xf numFmtId="177" fontId="42" fillId="0" borderId="123" xfId="0" applyNumberFormat="1" applyFont="1" applyBorder="1" applyAlignment="1" applyProtection="1">
      <alignment horizontal="center" vertical="center" wrapText="1"/>
      <protection locked="0"/>
    </xf>
    <xf numFmtId="177" fontId="42" fillId="0" borderId="124" xfId="0" applyNumberFormat="1" applyFont="1" applyBorder="1" applyAlignment="1" applyProtection="1">
      <alignment horizontal="center" vertical="center" wrapText="1"/>
      <protection locked="0"/>
    </xf>
    <xf numFmtId="0" fontId="50" fillId="0" borderId="123" xfId="0" applyFont="1" applyBorder="1" applyAlignment="1" applyProtection="1">
      <alignment horizontal="center" vertical="center" wrapText="1"/>
      <protection locked="0"/>
    </xf>
    <xf numFmtId="0" fontId="50" fillId="0" borderId="124" xfId="0" applyFont="1" applyBorder="1" applyAlignment="1" applyProtection="1">
      <alignment horizontal="center" vertical="center" wrapText="1"/>
      <protection locked="0"/>
    </xf>
    <xf numFmtId="2" fontId="47" fillId="0" borderId="28" xfId="58" applyNumberFormat="1" applyFont="1" applyFill="1" applyBorder="1" applyAlignment="1">
      <alignment horizontal="center" vertical="center" wrapText="1"/>
      <protection/>
    </xf>
    <xf numFmtId="2" fontId="47" fillId="0" borderId="55" xfId="58" applyNumberFormat="1" applyFont="1" applyFill="1" applyBorder="1" applyAlignment="1">
      <alignment horizontal="center" vertical="center" wrapText="1"/>
      <protection/>
    </xf>
    <xf numFmtId="2" fontId="47" fillId="0" borderId="87" xfId="58" applyNumberFormat="1" applyFont="1" applyFill="1" applyBorder="1" applyAlignment="1">
      <alignment horizontal="center" vertical="center" wrapText="1"/>
      <protection/>
    </xf>
    <xf numFmtId="177" fontId="42" fillId="0" borderId="125" xfId="0" applyNumberFormat="1" applyFont="1" applyBorder="1" applyAlignment="1" applyProtection="1">
      <alignment horizontal="center" vertical="center" wrapText="1"/>
      <protection locked="0"/>
    </xf>
    <xf numFmtId="177" fontId="42" fillId="0" borderId="126" xfId="0" applyNumberFormat="1" applyFont="1" applyBorder="1" applyAlignment="1" applyProtection="1">
      <alignment horizontal="center" vertical="center" wrapText="1"/>
      <protection locked="0"/>
    </xf>
    <xf numFmtId="0" fontId="1" fillId="25" borderId="117" xfId="58" applyFont="1" applyFill="1" applyBorder="1" applyAlignment="1">
      <alignment horizontal="center" vertical="center" wrapText="1"/>
      <protection/>
    </xf>
    <xf numFmtId="0" fontId="1" fillId="25" borderId="118" xfId="58" applyFont="1" applyFill="1" applyBorder="1" applyAlignment="1">
      <alignment horizontal="center" vertical="center" wrapText="1"/>
      <protection/>
    </xf>
    <xf numFmtId="0" fontId="1" fillId="25" borderId="82" xfId="58" applyFont="1" applyFill="1" applyBorder="1" applyAlignment="1">
      <alignment horizontal="center" vertical="center" wrapText="1"/>
      <protection/>
    </xf>
    <xf numFmtId="2" fontId="29" fillId="8" borderId="10" xfId="58" applyNumberFormat="1" applyFont="1" applyFill="1" applyBorder="1" applyAlignment="1">
      <alignment horizontal="left" vertical="center" wrapText="1"/>
      <protection/>
    </xf>
    <xf numFmtId="2" fontId="29" fillId="8" borderId="115" xfId="58" applyNumberFormat="1" applyFont="1" applyFill="1" applyBorder="1" applyAlignment="1">
      <alignment horizontal="left" vertical="center" wrapText="1"/>
      <protection/>
    </xf>
    <xf numFmtId="2" fontId="29" fillId="8" borderId="65" xfId="58" applyNumberFormat="1" applyFont="1" applyFill="1" applyBorder="1" applyAlignment="1">
      <alignment horizontal="left" vertical="center" wrapText="1"/>
      <protection/>
    </xf>
    <xf numFmtId="2" fontId="29" fillId="0" borderId="10" xfId="58" applyNumberFormat="1" applyFont="1" applyFill="1" applyBorder="1" applyAlignment="1">
      <alignment horizontal="center" vertical="center"/>
      <protection/>
    </xf>
    <xf numFmtId="2" fontId="29" fillId="0" borderId="115" xfId="58" applyNumberFormat="1" applyFont="1" applyFill="1" applyBorder="1" applyAlignment="1">
      <alignment horizontal="center" vertical="center"/>
      <protection/>
    </xf>
    <xf numFmtId="2" fontId="29" fillId="0" borderId="60" xfId="58" applyNumberFormat="1" applyFont="1" applyFill="1" applyBorder="1" applyAlignment="1">
      <alignment horizontal="center" vertical="center"/>
      <protection/>
    </xf>
    <xf numFmtId="0" fontId="42" fillId="0" borderId="57" xfId="55" applyFont="1" applyBorder="1" applyAlignment="1">
      <alignment horizontal="center" vertical="center" wrapText="1"/>
      <protection/>
    </xf>
    <xf numFmtId="0" fontId="42" fillId="0" borderId="19" xfId="55" applyFont="1" applyBorder="1" applyAlignment="1">
      <alignment horizontal="center" vertical="center" wrapText="1"/>
      <protection/>
    </xf>
    <xf numFmtId="0" fontId="43" fillId="0" borderId="63" xfId="55" applyFont="1" applyBorder="1" applyAlignment="1">
      <alignment horizontal="left" vertical="center" wrapText="1"/>
      <protection/>
    </xf>
    <xf numFmtId="0" fontId="43" fillId="0" borderId="48" xfId="55" applyFont="1" applyBorder="1" applyAlignment="1">
      <alignment horizontal="left" vertical="center" wrapText="1"/>
      <protection/>
    </xf>
    <xf numFmtId="0" fontId="43" fillId="0" borderId="0" xfId="55" applyFont="1" applyAlignment="1">
      <alignment horizontal="justify" vertical="center" wrapText="1"/>
      <protection/>
    </xf>
    <xf numFmtId="0" fontId="43" fillId="0" borderId="105" xfId="55" applyFont="1" applyBorder="1" applyAlignment="1">
      <alignment horizontal="left" vertical="center" wrapText="1"/>
      <protection/>
    </xf>
    <xf numFmtId="0" fontId="43" fillId="0" borderId="56" xfId="55" applyFont="1" applyBorder="1" applyAlignment="1">
      <alignment horizontal="left" vertical="center" wrapText="1"/>
      <protection/>
    </xf>
    <xf numFmtId="0" fontId="43" fillId="0" borderId="64" xfId="55" applyFont="1" applyBorder="1" applyAlignment="1">
      <alignment horizontal="left" vertical="center" wrapText="1"/>
      <protection/>
    </xf>
    <xf numFmtId="0" fontId="43" fillId="0" borderId="11" xfId="55" applyFont="1" applyBorder="1" applyAlignment="1">
      <alignment horizontal="left" vertical="center" wrapText="1"/>
      <protection/>
    </xf>
    <xf numFmtId="0" fontId="43" fillId="0" borderId="0" xfId="55" applyFont="1" applyBorder="1" applyAlignment="1">
      <alignment vertical="center" wrapText="1"/>
      <protection/>
    </xf>
    <xf numFmtId="3" fontId="43" fillId="0" borderId="64" xfId="55" applyNumberFormat="1" applyFont="1" applyBorder="1" applyAlignment="1">
      <alignment horizontal="left" vertical="center" wrapText="1"/>
      <protection/>
    </xf>
    <xf numFmtId="3" fontId="43" fillId="0" borderId="59" xfId="55" applyNumberFormat="1" applyFont="1" applyBorder="1" applyAlignment="1">
      <alignment horizontal="left" vertical="center" wrapText="1"/>
      <protection/>
    </xf>
    <xf numFmtId="0" fontId="43" fillId="0" borderId="17" xfId="55" applyFont="1" applyBorder="1" applyAlignment="1">
      <alignment horizontal="left" vertical="center" wrapText="1"/>
      <protection/>
    </xf>
    <xf numFmtId="0" fontId="42" fillId="25" borderId="117" xfId="58" applyFont="1" applyFill="1" applyBorder="1" applyAlignment="1">
      <alignment horizontal="center" vertical="center" wrapText="1"/>
      <protection/>
    </xf>
    <xf numFmtId="0" fontId="42" fillId="25" borderId="118" xfId="58" applyFont="1" applyFill="1" applyBorder="1" applyAlignment="1">
      <alignment horizontal="center" vertical="center" wrapText="1"/>
      <protection/>
    </xf>
    <xf numFmtId="0" fontId="42" fillId="25" borderId="82" xfId="58" applyFont="1" applyFill="1" applyBorder="1" applyAlignment="1">
      <alignment horizontal="center" vertical="center" wrapText="1"/>
      <protection/>
    </xf>
    <xf numFmtId="2" fontId="47" fillId="0" borderId="23" xfId="58" applyNumberFormat="1" applyFont="1" applyFill="1" applyBorder="1" applyAlignment="1">
      <alignment horizontal="center" vertical="center"/>
      <protection/>
    </xf>
    <xf numFmtId="0" fontId="43" fillId="0" borderId="107" xfId="0" applyFont="1" applyBorder="1" applyAlignment="1">
      <alignment vertical="center"/>
    </xf>
    <xf numFmtId="0" fontId="43" fillId="0" borderId="127" xfId="0" applyFont="1" applyBorder="1" applyAlignment="1">
      <alignment vertical="center"/>
    </xf>
    <xf numFmtId="0" fontId="42" fillId="0" borderId="50" xfId="55" applyFont="1" applyBorder="1" applyAlignment="1">
      <alignment horizontal="left" vertical="center" wrapText="1"/>
      <protection/>
    </xf>
    <xf numFmtId="0" fontId="42" fillId="0" borderId="51" xfId="55" applyFont="1" applyBorder="1" applyAlignment="1">
      <alignment horizontal="left" vertical="center" wrapText="1"/>
      <protection/>
    </xf>
    <xf numFmtId="2" fontId="47" fillId="8" borderId="10" xfId="58" applyNumberFormat="1" applyFont="1" applyFill="1" applyBorder="1" applyAlignment="1">
      <alignment horizontal="center" vertical="center"/>
      <protection/>
    </xf>
    <xf numFmtId="2" fontId="47" fillId="8" borderId="115" xfId="58" applyNumberFormat="1" applyFont="1" applyFill="1" applyBorder="1" applyAlignment="1">
      <alignment horizontal="center" vertical="center"/>
      <protection/>
    </xf>
    <xf numFmtId="2" fontId="47" fillId="8" borderId="65" xfId="58" applyNumberFormat="1" applyFont="1" applyFill="1" applyBorder="1" applyAlignment="1">
      <alignment horizontal="center" vertical="center"/>
      <protection/>
    </xf>
    <xf numFmtId="0" fontId="43" fillId="0" borderId="10" xfId="55" applyFont="1" applyBorder="1" applyAlignment="1">
      <alignment horizontal="left" vertical="center" wrapText="1"/>
      <protection/>
    </xf>
    <xf numFmtId="0" fontId="43" fillId="0" borderId="115" xfId="55" applyFont="1" applyBorder="1" applyAlignment="1">
      <alignment horizontal="left" vertical="center" wrapText="1"/>
      <protection/>
    </xf>
    <xf numFmtId="0" fontId="43" fillId="0" borderId="0" xfId="0" applyFont="1" applyAlignment="1" quotePrefix="1">
      <alignment horizontal="left" vertical="center"/>
    </xf>
    <xf numFmtId="0" fontId="42" fillId="0" borderId="15" xfId="63" applyFont="1" applyFill="1" applyBorder="1" applyAlignment="1" applyProtection="1">
      <alignment horizontal="center" vertical="center"/>
      <protection/>
    </xf>
    <xf numFmtId="0" fontId="42" fillId="0" borderId="0" xfId="63" applyFont="1" applyFill="1" applyBorder="1" applyAlignment="1" applyProtection="1">
      <alignment horizontal="center" vertical="center"/>
      <protection/>
    </xf>
    <xf numFmtId="0" fontId="42" fillId="0" borderId="22" xfId="63" applyFont="1" applyFill="1" applyBorder="1" applyAlignment="1" applyProtection="1">
      <alignment horizontal="center" vertical="center"/>
      <protection/>
    </xf>
    <xf numFmtId="0" fontId="43" fillId="0" borderId="0" xfId="0" applyFont="1" applyAlignment="1" quotePrefix="1">
      <alignment horizontal="left" vertical="center" wrapText="1"/>
    </xf>
    <xf numFmtId="1" fontId="47" fillId="8" borderId="81" xfId="59" applyNumberFormat="1" applyFont="1" applyFill="1" applyBorder="1" applyAlignment="1" applyProtection="1">
      <alignment horizontal="center" vertical="center"/>
      <protection/>
    </xf>
    <xf numFmtId="1" fontId="47" fillId="8" borderId="13" xfId="59" applyNumberFormat="1" applyFont="1" applyFill="1" applyBorder="1" applyAlignment="1" applyProtection="1">
      <alignment horizontal="center" vertical="center"/>
      <protection/>
    </xf>
    <xf numFmtId="2" fontId="47" fillId="8" borderId="62" xfId="59" applyNumberFormat="1" applyFont="1" applyFill="1" applyBorder="1" applyAlignment="1" applyProtection="1">
      <alignment horizontal="center" vertical="center" wrapText="1"/>
      <protection/>
    </xf>
    <xf numFmtId="2" fontId="47" fillId="8" borderId="67" xfId="59" applyNumberFormat="1" applyFont="1" applyFill="1" applyBorder="1" applyAlignment="1" applyProtection="1">
      <alignment horizontal="center" vertical="center" wrapText="1"/>
      <protection/>
    </xf>
    <xf numFmtId="2" fontId="47" fillId="8" borderId="95" xfId="59" applyNumberFormat="1" applyFont="1" applyFill="1" applyBorder="1" applyAlignment="1" applyProtection="1">
      <alignment horizontal="center" vertical="center" wrapText="1"/>
      <protection/>
    </xf>
    <xf numFmtId="2" fontId="47" fillId="8" borderId="16" xfId="59" applyNumberFormat="1" applyFont="1" applyFill="1" applyBorder="1" applyAlignment="1" applyProtection="1">
      <alignment horizontal="center" vertical="center"/>
      <protection/>
    </xf>
    <xf numFmtId="2" fontId="47" fillId="8" borderId="67" xfId="59" applyNumberFormat="1" applyFont="1" applyFill="1" applyBorder="1" applyAlignment="1" applyProtection="1">
      <alignment horizontal="center" vertical="center"/>
      <protection/>
    </xf>
    <xf numFmtId="0" fontId="42" fillId="25" borderId="117" xfId="59" applyFont="1" applyFill="1" applyBorder="1" applyAlignment="1" applyProtection="1">
      <alignment horizontal="center" vertical="center" wrapText="1"/>
      <protection/>
    </xf>
    <xf numFmtId="0" fontId="42" fillId="25" borderId="118" xfId="59" applyFont="1" applyFill="1" applyBorder="1" applyAlignment="1" applyProtection="1">
      <alignment horizontal="center" vertical="center" wrapText="1"/>
      <protection/>
    </xf>
    <xf numFmtId="0" fontId="42" fillId="0" borderId="15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2" fillId="8" borderId="80" xfId="0" applyFont="1" applyFill="1" applyBorder="1" applyAlignment="1">
      <alignment horizontal="center" vertical="center"/>
    </xf>
    <xf numFmtId="0" fontId="42" fillId="8" borderId="13" xfId="0" applyFont="1" applyFill="1" applyBorder="1" applyAlignment="1">
      <alignment horizontal="center" vertical="center"/>
    </xf>
    <xf numFmtId="0" fontId="42" fillId="8" borderId="59" xfId="0" applyFont="1" applyFill="1" applyBorder="1" applyAlignment="1">
      <alignment horizontal="center" vertical="center"/>
    </xf>
    <xf numFmtId="0" fontId="42" fillId="8" borderId="12" xfId="0" applyFont="1" applyFill="1" applyBorder="1" applyAlignment="1">
      <alignment horizontal="center" vertical="center"/>
    </xf>
    <xf numFmtId="0" fontId="43" fillId="0" borderId="15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53" fillId="0" borderId="15" xfId="0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0" fontId="42" fillId="0" borderId="117" xfId="0" applyFont="1" applyFill="1" applyBorder="1" applyAlignment="1">
      <alignment horizontal="center" vertical="center" wrapText="1"/>
    </xf>
    <xf numFmtId="0" fontId="42" fillId="0" borderId="119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left" vertical="center"/>
    </xf>
    <xf numFmtId="0" fontId="43" fillId="0" borderId="105" xfId="0" applyFont="1" applyBorder="1" applyAlignment="1">
      <alignment horizontal="center" vertical="center" wrapText="1"/>
    </xf>
    <xf numFmtId="0" fontId="43" fillId="0" borderId="64" xfId="0" applyFont="1" applyBorder="1" applyAlignment="1">
      <alignment horizontal="center" vertical="center" wrapText="1"/>
    </xf>
    <xf numFmtId="0" fontId="42" fillId="8" borderId="57" xfId="0" applyFont="1" applyFill="1" applyBorder="1" applyAlignment="1">
      <alignment horizontal="center" vertical="center" wrapText="1"/>
    </xf>
    <xf numFmtId="0" fontId="42" fillId="8" borderId="20" xfId="0" applyFont="1" applyFill="1" applyBorder="1" applyAlignment="1">
      <alignment horizontal="center" vertical="center" wrapText="1"/>
    </xf>
    <xf numFmtId="2" fontId="42" fillId="8" borderId="57" xfId="0" applyNumberFormat="1" applyFont="1" applyFill="1" applyBorder="1" applyAlignment="1">
      <alignment horizontal="left" vertical="center"/>
    </xf>
    <xf numFmtId="0" fontId="42" fillId="8" borderId="19" xfId="0" applyFont="1" applyFill="1" applyBorder="1" applyAlignment="1">
      <alignment horizontal="left" vertical="center"/>
    </xf>
    <xf numFmtId="0" fontId="42" fillId="8" borderId="62" xfId="0" applyFont="1" applyFill="1" applyBorder="1" applyAlignment="1">
      <alignment horizontal="left" vertical="center"/>
    </xf>
    <xf numFmtId="0" fontId="43" fillId="0" borderId="15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3" fillId="0" borderId="41" xfId="0" applyFont="1" applyBorder="1" applyAlignment="1">
      <alignment horizontal="left" vertical="center"/>
    </xf>
    <xf numFmtId="0" fontId="43" fillId="0" borderId="42" xfId="0" applyFont="1" applyBorder="1" applyAlignment="1">
      <alignment horizontal="left" vertical="center"/>
    </xf>
    <xf numFmtId="0" fontId="42" fillId="0" borderId="15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2" fillId="0" borderId="55" xfId="0" applyFont="1" applyBorder="1" applyAlignment="1">
      <alignment horizontal="center" vertical="center"/>
    </xf>
    <xf numFmtId="0" fontId="42" fillId="8" borderId="15" xfId="0" applyFont="1" applyFill="1" applyBorder="1" applyAlignment="1">
      <alignment horizontal="center" vertical="center"/>
    </xf>
    <xf numFmtId="0" fontId="42" fillId="8" borderId="0" xfId="0" applyFont="1" applyFill="1" applyBorder="1" applyAlignment="1">
      <alignment horizontal="center" vertical="center"/>
    </xf>
    <xf numFmtId="0" fontId="43" fillId="0" borderId="128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2" fillId="0" borderId="118" xfId="0" applyFont="1" applyFill="1" applyBorder="1" applyAlignment="1">
      <alignment horizontal="center" vertical="center" wrapText="1"/>
    </xf>
    <xf numFmtId="0" fontId="43" fillId="0" borderId="18" xfId="64" applyNumberFormat="1" applyFont="1" applyFill="1" applyBorder="1" applyAlignment="1">
      <alignment horizontal="center" vertical="center" wrapText="1"/>
      <protection/>
    </xf>
    <xf numFmtId="0" fontId="43" fillId="0" borderId="65" xfId="64" applyNumberFormat="1" applyFont="1" applyFill="1" applyBorder="1" applyAlignment="1">
      <alignment horizontal="center" vertical="center" wrapText="1"/>
      <protection/>
    </xf>
    <xf numFmtId="0" fontId="43" fillId="0" borderId="45" xfId="64" applyNumberFormat="1" applyFont="1" applyBorder="1" applyAlignment="1" applyProtection="1">
      <alignment horizontal="center" vertical="center"/>
      <protection locked="0"/>
    </xf>
    <xf numFmtId="0" fontId="43" fillId="0" borderId="47" xfId="64" applyNumberFormat="1" applyFont="1" applyBorder="1" applyAlignment="1" applyProtection="1">
      <alignment horizontal="center" vertical="center"/>
      <protection locked="0"/>
    </xf>
    <xf numFmtId="0" fontId="43" fillId="0" borderId="61" xfId="64" applyNumberFormat="1" applyFont="1" applyFill="1" applyBorder="1" applyAlignment="1">
      <alignment horizontal="center" vertical="center" wrapText="1"/>
      <protection/>
    </xf>
    <xf numFmtId="0" fontId="43" fillId="0" borderId="24" xfId="64" applyNumberFormat="1" applyFont="1" applyFill="1" applyBorder="1" applyAlignment="1">
      <alignment horizontal="center" vertical="center" wrapText="1"/>
      <protection/>
    </xf>
    <xf numFmtId="0" fontId="42" fillId="0" borderId="61" xfId="64" applyFont="1" applyFill="1" applyBorder="1" applyAlignment="1">
      <alignment horizontal="center" vertical="center" wrapText="1"/>
      <protection/>
    </xf>
    <xf numFmtId="0" fontId="42" fillId="0" borderId="24" xfId="64" applyFont="1" applyFill="1" applyBorder="1" applyAlignment="1">
      <alignment horizontal="center" vertical="center" wrapText="1"/>
      <protection/>
    </xf>
    <xf numFmtId="0" fontId="42" fillId="0" borderId="128" xfId="64" applyFont="1" applyFill="1" applyBorder="1" applyAlignment="1">
      <alignment horizontal="center" vertical="center" wrapText="1"/>
      <protection/>
    </xf>
    <xf numFmtId="0" fontId="42" fillId="0" borderId="29" xfId="64" applyFont="1" applyFill="1" applyBorder="1" applyAlignment="1">
      <alignment horizontal="center" vertical="center" wrapText="1"/>
      <protection/>
    </xf>
    <xf numFmtId="0" fontId="43" fillId="0" borderId="18" xfId="64" applyNumberFormat="1" applyFont="1" applyBorder="1" applyAlignment="1" applyProtection="1">
      <alignment horizontal="center" vertical="center"/>
      <protection locked="0"/>
    </xf>
    <xf numFmtId="0" fontId="43" fillId="0" borderId="115" xfId="64" applyNumberFormat="1" applyFont="1" applyBorder="1" applyAlignment="1" applyProtection="1">
      <alignment horizontal="center" vertical="center"/>
      <protection locked="0"/>
    </xf>
    <xf numFmtId="0" fontId="42" fillId="0" borderId="18" xfId="64" applyFont="1" applyFill="1" applyBorder="1" applyAlignment="1">
      <alignment horizontal="center" vertical="center" wrapText="1"/>
      <protection/>
    </xf>
    <xf numFmtId="0" fontId="42" fillId="0" borderId="115" xfId="64" applyFont="1" applyFill="1" applyBorder="1" applyAlignment="1">
      <alignment horizontal="center" vertical="center" wrapText="1"/>
      <protection/>
    </xf>
    <xf numFmtId="0" fontId="42" fillId="0" borderId="65" xfId="64" applyFont="1" applyFill="1" applyBorder="1" applyAlignment="1">
      <alignment horizontal="center" vertical="center" wrapText="1"/>
      <protection/>
    </xf>
    <xf numFmtId="0" fontId="43" fillId="0" borderId="65" xfId="64" applyNumberFormat="1" applyFont="1" applyBorder="1" applyAlignment="1" applyProtection="1">
      <alignment horizontal="center" vertical="center"/>
      <protection locked="0"/>
    </xf>
    <xf numFmtId="4" fontId="43" fillId="0" borderId="17" xfId="64" applyNumberFormat="1" applyFont="1" applyFill="1" applyBorder="1" applyAlignment="1">
      <alignment horizontal="center" vertical="center" wrapText="1"/>
      <protection/>
    </xf>
    <xf numFmtId="0" fontId="42" fillId="0" borderId="17" xfId="64" applyFont="1" applyFill="1" applyBorder="1" applyAlignment="1">
      <alignment horizontal="center" vertical="center" wrapText="1"/>
      <protection/>
    </xf>
    <xf numFmtId="0" fontId="42" fillId="0" borderId="12" xfId="64" applyFont="1" applyFill="1" applyBorder="1" applyAlignment="1">
      <alignment horizontal="center" vertical="center" wrapText="1"/>
      <protection/>
    </xf>
    <xf numFmtId="0" fontId="43" fillId="0" borderId="60" xfId="64" applyNumberFormat="1" applyFont="1" applyBorder="1" applyAlignment="1" applyProtection="1">
      <alignment horizontal="center" vertical="center"/>
      <protection locked="0"/>
    </xf>
    <xf numFmtId="4" fontId="43" fillId="0" borderId="10" xfId="64" applyNumberFormat="1" applyFont="1" applyBorder="1" applyAlignment="1">
      <alignment horizontal="center" vertical="center"/>
      <protection/>
    </xf>
    <xf numFmtId="4" fontId="43" fillId="0" borderId="115" xfId="64" applyNumberFormat="1" applyFont="1" applyBorder="1" applyAlignment="1">
      <alignment horizontal="center" vertical="center"/>
      <protection/>
    </xf>
    <xf numFmtId="4" fontId="43" fillId="0" borderId="65" xfId="64" applyNumberFormat="1" applyFont="1" applyBorder="1" applyAlignment="1">
      <alignment horizontal="center" vertical="center"/>
      <protection/>
    </xf>
    <xf numFmtId="0" fontId="42" fillId="0" borderId="48" xfId="64" applyFont="1" applyFill="1" applyBorder="1" applyAlignment="1">
      <alignment horizontal="center" vertical="center" wrapText="1"/>
      <protection/>
    </xf>
    <xf numFmtId="0" fontId="42" fillId="0" borderId="11" xfId="64" applyFont="1" applyFill="1" applyBorder="1" applyAlignment="1">
      <alignment horizontal="center" vertical="center" wrapText="1"/>
      <protection/>
    </xf>
    <xf numFmtId="0" fontId="44" fillId="0" borderId="59" xfId="64" applyFont="1" applyFill="1" applyBorder="1" applyAlignment="1">
      <alignment horizontal="center" vertical="center" wrapText="1"/>
      <protection/>
    </xf>
    <xf numFmtId="0" fontId="44" fillId="0" borderId="17" xfId="64" applyFont="1" applyFill="1" applyBorder="1" applyAlignment="1">
      <alignment horizontal="center" vertical="center" wrapText="1"/>
      <protection/>
    </xf>
    <xf numFmtId="0" fontId="44" fillId="0" borderId="12" xfId="64" applyFont="1" applyFill="1" applyBorder="1" applyAlignment="1">
      <alignment horizontal="center" vertical="center" wrapText="1"/>
      <protection/>
    </xf>
    <xf numFmtId="0" fontId="42" fillId="0" borderId="59" xfId="64" applyFont="1" applyFill="1" applyBorder="1" applyAlignment="1">
      <alignment horizontal="center" vertical="center" wrapText="1"/>
      <protection/>
    </xf>
    <xf numFmtId="1" fontId="47" fillId="8" borderId="45" xfId="59" applyNumberFormat="1" applyFont="1" applyFill="1" applyBorder="1" applyAlignment="1">
      <alignment horizontal="center" vertical="center"/>
      <protection/>
    </xf>
    <xf numFmtId="1" fontId="47" fillId="8" borderId="47" xfId="59" applyNumberFormat="1" applyFont="1" applyFill="1" applyBorder="1" applyAlignment="1">
      <alignment horizontal="center" vertical="center"/>
      <protection/>
    </xf>
    <xf numFmtId="0" fontId="44" fillId="0" borderId="28" xfId="64" applyFont="1" applyFill="1" applyBorder="1" applyAlignment="1">
      <alignment horizontal="center" vertical="center" wrapText="1"/>
      <protection/>
    </xf>
    <xf numFmtId="0" fontId="44" fillId="0" borderId="55" xfId="64" applyFont="1" applyFill="1" applyBorder="1" applyAlignment="1">
      <alignment horizontal="center" vertical="center" wrapText="1"/>
      <protection/>
    </xf>
    <xf numFmtId="0" fontId="44" fillId="0" borderId="87" xfId="64" applyFont="1" applyFill="1" applyBorder="1" applyAlignment="1">
      <alignment horizontal="center" vertical="center" wrapText="1"/>
      <protection/>
    </xf>
    <xf numFmtId="0" fontId="42" fillId="0" borderId="60" xfId="64" applyFont="1" applyFill="1" applyBorder="1" applyAlignment="1">
      <alignment horizontal="center" vertical="center" wrapText="1"/>
      <protection/>
    </xf>
    <xf numFmtId="2" fontId="47" fillId="8" borderId="45" xfId="59" applyNumberFormat="1" applyFont="1" applyFill="1" applyBorder="1" applyAlignment="1">
      <alignment horizontal="center" vertical="center"/>
      <protection/>
    </xf>
    <xf numFmtId="2" fontId="47" fillId="8" borderId="46" xfId="59" applyNumberFormat="1" applyFont="1" applyFill="1" applyBorder="1" applyAlignment="1">
      <alignment horizontal="center" vertical="center"/>
      <protection/>
    </xf>
    <xf numFmtId="2" fontId="47" fillId="8" borderId="47" xfId="59" applyNumberFormat="1" applyFont="1" applyFill="1" applyBorder="1" applyAlignment="1">
      <alignment horizontal="center" vertical="center"/>
      <protection/>
    </xf>
    <xf numFmtId="0" fontId="42" fillId="0" borderId="10" xfId="64" applyFont="1" applyFill="1" applyBorder="1" applyAlignment="1">
      <alignment horizontal="center" vertical="center" wrapText="1"/>
      <protection/>
    </xf>
    <xf numFmtId="0" fontId="42" fillId="25" borderId="45" xfId="59" applyFont="1" applyFill="1" applyBorder="1" applyAlignment="1">
      <alignment horizontal="center" vertical="center" wrapText="1"/>
      <protection/>
    </xf>
    <xf numFmtId="0" fontId="42" fillId="25" borderId="46" xfId="59" applyFont="1" applyFill="1" applyBorder="1" applyAlignment="1">
      <alignment horizontal="center" vertical="center" wrapText="1"/>
      <protection/>
    </xf>
    <xf numFmtId="0" fontId="42" fillId="25" borderId="47" xfId="59" applyFont="1" applyFill="1" applyBorder="1" applyAlignment="1">
      <alignment horizontal="center" vertical="center" wrapText="1"/>
      <protection/>
    </xf>
    <xf numFmtId="4" fontId="43" fillId="0" borderId="18" xfId="64" applyNumberFormat="1" applyFont="1" applyFill="1" applyBorder="1" applyAlignment="1">
      <alignment horizontal="center" vertical="center" wrapText="1"/>
      <protection/>
    </xf>
    <xf numFmtId="4" fontId="43" fillId="0" borderId="115" xfId="64" applyNumberFormat="1" applyFont="1" applyFill="1" applyBorder="1" applyAlignment="1">
      <alignment horizontal="center" vertical="center" wrapText="1"/>
      <protection/>
    </xf>
    <xf numFmtId="4" fontId="43" fillId="0" borderId="65" xfId="64" applyNumberFormat="1" applyFont="1" applyFill="1" applyBorder="1" applyAlignment="1">
      <alignment horizontal="center" vertical="center" wrapText="1"/>
      <protection/>
    </xf>
    <xf numFmtId="0" fontId="1" fillId="0" borderId="17" xfId="56" applyFont="1" applyBorder="1" applyAlignment="1">
      <alignment horizontal="center"/>
      <protection/>
    </xf>
    <xf numFmtId="0" fontId="3" fillId="0" borderId="62" xfId="56" applyFont="1" applyBorder="1" applyAlignment="1">
      <alignment horizontal="center"/>
      <protection/>
    </xf>
    <xf numFmtId="0" fontId="3" fillId="0" borderId="83" xfId="56" applyFont="1" applyBorder="1" applyAlignment="1">
      <alignment horizontal="center"/>
      <protection/>
    </xf>
    <xf numFmtId="0" fontId="8" fillId="25" borderId="117" xfId="59" applyFont="1" applyFill="1" applyBorder="1" applyAlignment="1">
      <alignment horizontal="center" vertical="center" wrapText="1"/>
      <protection/>
    </xf>
    <xf numFmtId="0" fontId="8" fillId="25" borderId="118" xfId="59" applyFont="1" applyFill="1" applyBorder="1" applyAlignment="1">
      <alignment horizontal="center" vertical="center" wrapText="1"/>
      <protection/>
    </xf>
    <xf numFmtId="0" fontId="8" fillId="25" borderId="82" xfId="59" applyFont="1" applyFill="1" applyBorder="1" applyAlignment="1">
      <alignment horizontal="center" vertical="center" wrapText="1"/>
      <protection/>
    </xf>
    <xf numFmtId="2" fontId="9" fillId="8" borderId="23" xfId="59" applyNumberFormat="1" applyFont="1" applyFill="1" applyBorder="1" applyAlignment="1">
      <alignment horizontal="left" vertical="center" wrapText="1"/>
      <protection/>
    </xf>
    <xf numFmtId="2" fontId="9" fillId="8" borderId="107" xfId="59" applyNumberFormat="1" applyFont="1" applyFill="1" applyBorder="1" applyAlignment="1">
      <alignment horizontal="left" vertical="center" wrapText="1"/>
      <protection/>
    </xf>
    <xf numFmtId="2" fontId="9" fillId="8" borderId="24" xfId="59" applyNumberFormat="1" applyFont="1" applyFill="1" applyBorder="1" applyAlignment="1">
      <alignment horizontal="left" vertical="center" wrapText="1"/>
      <protection/>
    </xf>
    <xf numFmtId="0" fontId="1" fillId="0" borderId="45" xfId="56" applyFont="1" applyBorder="1" applyAlignment="1">
      <alignment horizontal="center"/>
      <protection/>
    </xf>
    <xf numFmtId="0" fontId="1" fillId="0" borderId="46" xfId="56" applyFont="1" applyBorder="1" applyAlignment="1">
      <alignment horizontal="center"/>
      <protection/>
    </xf>
    <xf numFmtId="0" fontId="1" fillId="0" borderId="47" xfId="56" applyFont="1" applyBorder="1" applyAlignment="1">
      <alignment horizontal="center"/>
      <protection/>
    </xf>
    <xf numFmtId="0" fontId="1" fillId="0" borderId="11" xfId="56" applyFont="1" applyBorder="1" applyAlignment="1">
      <alignment horizontal="center"/>
      <protection/>
    </xf>
    <xf numFmtId="0" fontId="42" fillId="0" borderId="64" xfId="64" applyFont="1" applyFill="1" applyBorder="1" applyAlignment="1">
      <alignment horizontal="center" vertical="center" wrapText="1"/>
      <protection/>
    </xf>
    <xf numFmtId="0" fontId="42" fillId="0" borderId="14" xfId="64" applyFont="1" applyFill="1" applyBorder="1" applyAlignment="1">
      <alignment horizontal="center" vertical="center" wrapText="1"/>
      <protection/>
    </xf>
    <xf numFmtId="0" fontId="42" fillId="0" borderId="63" xfId="64" applyFont="1" applyFill="1" applyBorder="1" applyAlignment="1">
      <alignment horizontal="center" vertical="center" wrapText="1"/>
      <protection/>
    </xf>
    <xf numFmtId="0" fontId="32" fillId="8" borderId="129" xfId="0" applyFont="1" applyFill="1" applyBorder="1" applyAlignment="1">
      <alignment horizontal="center" vertical="center"/>
    </xf>
    <xf numFmtId="0" fontId="32" fillId="8" borderId="68" xfId="0" applyFont="1" applyFill="1" applyBorder="1" applyAlignment="1">
      <alignment horizontal="center" vertical="center"/>
    </xf>
    <xf numFmtId="0" fontId="32" fillId="8" borderId="43" xfId="0" applyFont="1" applyFill="1" applyBorder="1" applyAlignment="1">
      <alignment horizontal="center" vertical="center"/>
    </xf>
    <xf numFmtId="0" fontId="32" fillId="8" borderId="54" xfId="0" applyFont="1" applyFill="1" applyBorder="1" applyAlignment="1">
      <alignment horizontal="center" vertical="center"/>
    </xf>
    <xf numFmtId="0" fontId="32" fillId="8" borderId="15" xfId="0" applyFont="1" applyFill="1" applyBorder="1" applyAlignment="1">
      <alignment horizontal="center" vertical="center"/>
    </xf>
    <xf numFmtId="0" fontId="32" fillId="8" borderId="0" xfId="0" applyFont="1" applyFill="1" applyBorder="1" applyAlignment="1">
      <alignment horizontal="center" vertical="center"/>
    </xf>
    <xf numFmtId="2" fontId="32" fillId="8" borderId="45" xfId="0" applyNumberFormat="1" applyFont="1" applyFill="1" applyBorder="1" applyAlignment="1">
      <alignment horizontal="left" vertical="center"/>
    </xf>
    <xf numFmtId="0" fontId="32" fillId="8" borderId="46" xfId="0" applyFont="1" applyFill="1" applyBorder="1" applyAlignment="1">
      <alignment horizontal="left" vertical="center"/>
    </xf>
    <xf numFmtId="0" fontId="32" fillId="8" borderId="47" xfId="0" applyFont="1" applyFill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0" xfId="0" applyFont="1" applyBorder="1" applyAlignment="1">
      <alignment horizontal="right" vertical="center" wrapText="1"/>
    </xf>
    <xf numFmtId="0" fontId="43" fillId="0" borderId="10" xfId="0" applyFont="1" applyBorder="1" applyAlignment="1">
      <alignment horizontal="left" vertical="center"/>
    </xf>
    <xf numFmtId="0" fontId="43" fillId="0" borderId="115" xfId="0" applyFont="1" applyBorder="1" applyAlignment="1">
      <alignment horizontal="left" vertical="center"/>
    </xf>
    <xf numFmtId="0" fontId="43" fillId="0" borderId="65" xfId="0" applyFont="1" applyBorder="1" applyAlignment="1">
      <alignment horizontal="left" vertical="center"/>
    </xf>
    <xf numFmtId="0" fontId="42" fillId="0" borderId="66" xfId="0" applyFont="1" applyBorder="1" applyAlignment="1">
      <alignment horizontal="center" vertical="center" wrapText="1"/>
    </xf>
    <xf numFmtId="0" fontId="42" fillId="0" borderId="43" xfId="0" applyFont="1" applyBorder="1" applyAlignment="1">
      <alignment horizontal="center" vertical="center" wrapText="1"/>
    </xf>
    <xf numFmtId="0" fontId="42" fillId="0" borderId="88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2" fillId="0" borderId="41" xfId="0" applyFont="1" applyBorder="1" applyAlignment="1">
      <alignment horizontal="center" vertical="center" wrapText="1"/>
    </xf>
    <xf numFmtId="0" fontId="42" fillId="0" borderId="69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2" fillId="0" borderId="45" xfId="0" applyFont="1" applyBorder="1" applyAlignment="1">
      <alignment horizontal="left" vertical="center" wrapText="1"/>
    </xf>
    <xf numFmtId="0" fontId="42" fillId="0" borderId="46" xfId="0" applyFont="1" applyBorder="1" applyAlignment="1">
      <alignment horizontal="left" vertical="center" wrapText="1"/>
    </xf>
    <xf numFmtId="0" fontId="42" fillId="0" borderId="47" xfId="0" applyFont="1" applyBorder="1" applyAlignment="1">
      <alignment horizontal="left" vertical="center" wrapText="1"/>
    </xf>
    <xf numFmtId="0" fontId="42" fillId="0" borderId="41" xfId="0" applyFont="1" applyBorder="1" applyAlignment="1">
      <alignment horizontal="left" vertical="center" wrapText="1"/>
    </xf>
    <xf numFmtId="0" fontId="42" fillId="0" borderId="53" xfId="0" applyFont="1" applyBorder="1" applyAlignment="1">
      <alignment horizontal="left" vertical="center" wrapText="1"/>
    </xf>
    <xf numFmtId="0" fontId="42" fillId="0" borderId="45" xfId="0" applyFont="1" applyBorder="1" applyAlignment="1">
      <alignment horizontal="center" vertical="center"/>
    </xf>
    <xf numFmtId="0" fontId="42" fillId="0" borderId="46" xfId="0" applyFont="1" applyBorder="1" applyAlignment="1">
      <alignment horizontal="center" vertical="center"/>
    </xf>
    <xf numFmtId="0" fontId="42" fillId="0" borderId="47" xfId="0" applyFont="1" applyBorder="1" applyAlignment="1">
      <alignment horizontal="center" vertical="center"/>
    </xf>
    <xf numFmtId="0" fontId="43" fillId="0" borderId="23" xfId="0" applyFont="1" applyBorder="1" applyAlignment="1">
      <alignment vertical="center" wrapText="1"/>
    </xf>
    <xf numFmtId="0" fontId="43" fillId="0" borderId="107" xfId="0" applyFont="1" applyBorder="1" applyAlignment="1">
      <alignment vertical="center" wrapText="1"/>
    </xf>
    <xf numFmtId="0" fontId="43" fillId="0" borderId="127" xfId="0" applyFont="1" applyBorder="1" applyAlignment="1">
      <alignment vertical="center" wrapText="1"/>
    </xf>
    <xf numFmtId="0" fontId="43" fillId="0" borderId="15" xfId="0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43" fillId="0" borderId="22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43" fillId="0" borderId="55" xfId="0" applyFont="1" applyBorder="1" applyAlignment="1">
      <alignment vertical="center" wrapText="1"/>
    </xf>
    <xf numFmtId="0" fontId="43" fillId="0" borderId="87" xfId="0" applyFont="1" applyBorder="1" applyAlignment="1">
      <alignment vertical="center" wrapText="1"/>
    </xf>
    <xf numFmtId="0" fontId="42" fillId="0" borderId="42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2" fillId="25" borderId="130" xfId="58" applyFont="1" applyFill="1" applyBorder="1" applyAlignment="1">
      <alignment horizontal="center" vertical="center" wrapText="1"/>
      <protection/>
    </xf>
    <xf numFmtId="0" fontId="42" fillId="25" borderId="131" xfId="58" applyFont="1" applyFill="1" applyBorder="1" applyAlignment="1">
      <alignment horizontal="center" vertical="center" wrapText="1"/>
      <protection/>
    </xf>
    <xf numFmtId="0" fontId="42" fillId="25" borderId="132" xfId="58" applyFont="1" applyFill="1" applyBorder="1" applyAlignment="1">
      <alignment horizontal="center" vertical="center" wrapText="1"/>
      <protection/>
    </xf>
    <xf numFmtId="2" fontId="47" fillId="8" borderId="84" xfId="58" applyNumberFormat="1" applyFont="1" applyFill="1" applyBorder="1" applyAlignment="1">
      <alignment horizontal="center" vertical="center" wrapText="1"/>
      <protection/>
    </xf>
    <xf numFmtId="0" fontId="43" fillId="0" borderId="115" xfId="0" applyFont="1" applyBorder="1" applyAlignment="1">
      <alignment/>
    </xf>
    <xf numFmtId="0" fontId="43" fillId="0" borderId="65" xfId="0" applyFont="1" applyBorder="1" applyAlignment="1">
      <alignment/>
    </xf>
    <xf numFmtId="2" fontId="47" fillId="0" borderId="84" xfId="58" applyNumberFormat="1" applyFont="1" applyFill="1" applyBorder="1" applyAlignment="1">
      <alignment horizontal="center" vertical="center"/>
      <protection/>
    </xf>
    <xf numFmtId="2" fontId="47" fillId="0" borderId="115" xfId="58" applyNumberFormat="1" applyFont="1" applyFill="1" applyBorder="1" applyAlignment="1">
      <alignment horizontal="center" vertical="center"/>
      <protection/>
    </xf>
    <xf numFmtId="2" fontId="47" fillId="0" borderId="133" xfId="58" applyNumberFormat="1" applyFont="1" applyFill="1" applyBorder="1" applyAlignment="1">
      <alignment horizontal="center" vertical="center"/>
      <protection/>
    </xf>
    <xf numFmtId="0" fontId="42" fillId="0" borderId="84" xfId="0" applyFont="1" applyFill="1" applyBorder="1" applyAlignment="1" applyProtection="1">
      <alignment horizontal="center" vertical="center"/>
      <protection locked="0"/>
    </xf>
    <xf numFmtId="0" fontId="42" fillId="0" borderId="65" xfId="0" applyFont="1" applyFill="1" applyBorder="1" applyAlignment="1" applyProtection="1">
      <alignment horizontal="center" vertical="center"/>
      <protection locked="0"/>
    </xf>
    <xf numFmtId="0" fontId="42" fillId="0" borderId="18" xfId="0" applyFont="1" applyFill="1" applyBorder="1" applyAlignment="1" applyProtection="1">
      <alignment horizontal="center" vertical="center"/>
      <protection locked="0"/>
    </xf>
    <xf numFmtId="0" fontId="42" fillId="0" borderId="133" xfId="0" applyFont="1" applyFill="1" applyBorder="1" applyAlignment="1" applyProtection="1">
      <alignment horizontal="center" vertical="center"/>
      <protection locked="0"/>
    </xf>
    <xf numFmtId="2" fontId="47" fillId="0" borderId="45" xfId="58" applyNumberFormat="1" applyFont="1" applyFill="1" applyBorder="1" applyAlignment="1">
      <alignment horizontal="center" vertical="center"/>
      <protection/>
    </xf>
    <xf numFmtId="2" fontId="47" fillId="0" borderId="46" xfId="58" applyNumberFormat="1" applyFont="1" applyFill="1" applyBorder="1" applyAlignment="1">
      <alignment horizontal="center" vertical="center"/>
      <protection/>
    </xf>
    <xf numFmtId="2" fontId="47" fillId="0" borderId="47" xfId="58" applyNumberFormat="1" applyFont="1" applyFill="1" applyBorder="1" applyAlignment="1">
      <alignment horizontal="center" vertical="center"/>
      <protection/>
    </xf>
    <xf numFmtId="0" fontId="43" fillId="0" borderId="0" xfId="0" applyFont="1" applyAlignment="1">
      <alignment horizontal="left"/>
    </xf>
    <xf numFmtId="0" fontId="42" fillId="0" borderId="28" xfId="0" applyFont="1" applyFill="1" applyBorder="1" applyAlignment="1" applyProtection="1">
      <alignment horizontal="center" vertical="center"/>
      <protection locked="0"/>
    </xf>
    <xf numFmtId="0" fontId="42" fillId="0" borderId="29" xfId="0" applyFont="1" applyFill="1" applyBorder="1" applyAlignment="1" applyProtection="1">
      <alignment horizontal="center" vertical="center"/>
      <protection locked="0"/>
    </xf>
    <xf numFmtId="0" fontId="42" fillId="0" borderId="128" xfId="0" applyFont="1" applyFill="1" applyBorder="1" applyAlignment="1" applyProtection="1">
      <alignment horizontal="center" vertical="center"/>
      <protection locked="0"/>
    </xf>
    <xf numFmtId="0" fontId="42" fillId="0" borderId="87" xfId="0" applyFont="1" applyFill="1" applyBorder="1" applyAlignment="1" applyProtection="1">
      <alignment horizontal="center" vertical="center"/>
      <protection locked="0"/>
    </xf>
    <xf numFmtId="2" fontId="47" fillId="8" borderId="10" xfId="58" applyNumberFormat="1" applyFont="1" applyFill="1" applyBorder="1" applyAlignment="1">
      <alignment horizontal="center" vertical="center" wrapText="1"/>
      <protection/>
    </xf>
    <xf numFmtId="2" fontId="47" fillId="8" borderId="115" xfId="58" applyNumberFormat="1" applyFont="1" applyFill="1" applyBorder="1" applyAlignment="1">
      <alignment horizontal="center" vertical="center" wrapText="1"/>
      <protection/>
    </xf>
    <xf numFmtId="2" fontId="47" fillId="8" borderId="65" xfId="58" applyNumberFormat="1" applyFont="1" applyFill="1" applyBorder="1" applyAlignment="1">
      <alignment horizontal="center" vertical="center" wrapText="1"/>
      <protection/>
    </xf>
    <xf numFmtId="2" fontId="47" fillId="0" borderId="10" xfId="58" applyNumberFormat="1" applyFont="1" applyFill="1" applyBorder="1" applyAlignment="1">
      <alignment horizontal="center" vertical="center"/>
      <protection/>
    </xf>
    <xf numFmtId="0" fontId="43" fillId="0" borderId="115" xfId="0" applyFont="1" applyBorder="1" applyAlignment="1">
      <alignment vertical="center"/>
    </xf>
    <xf numFmtId="0" fontId="43" fillId="0" borderId="60" xfId="0" applyFont="1" applyBorder="1" applyAlignment="1">
      <alignment vertical="center"/>
    </xf>
    <xf numFmtId="0" fontId="0" fillId="0" borderId="17" xfId="0" applyBorder="1" applyAlignment="1">
      <alignment horizontal="center"/>
    </xf>
    <xf numFmtId="177" fontId="43" fillId="8" borderId="111" xfId="0" applyNumberFormat="1" applyFont="1" applyFill="1" applyBorder="1" applyAlignment="1">
      <alignment horizontal="center" vertical="center"/>
    </xf>
    <xf numFmtId="177" fontId="42" fillId="8" borderId="13" xfId="62" applyNumberFormat="1" applyFont="1" applyFill="1" applyBorder="1" applyAlignment="1" applyProtection="1">
      <alignment horizontal="center" vertical="center" wrapText="1"/>
      <protection/>
    </xf>
    <xf numFmtId="177" fontId="43" fillId="8" borderId="20" xfId="62" applyNumberFormat="1" applyFont="1" applyFill="1" applyBorder="1" applyAlignment="1">
      <alignment horizontal="center" vertical="center" wrapText="1"/>
      <protection/>
    </xf>
    <xf numFmtId="3" fontId="42" fillId="8" borderId="54" xfId="0" applyNumberFormat="1" applyFont="1" applyFill="1" applyBorder="1" applyAlignment="1" applyProtection="1">
      <alignment horizontal="center" vertical="center"/>
      <protection/>
    </xf>
    <xf numFmtId="3" fontId="42" fillId="8" borderId="42" xfId="0" applyNumberFormat="1" applyFont="1" applyFill="1" applyBorder="1" applyAlignment="1" applyProtection="1">
      <alignment horizontal="center" vertical="center"/>
      <protection/>
    </xf>
    <xf numFmtId="3" fontId="42" fillId="8" borderId="15" xfId="0" applyNumberFormat="1" applyFont="1" applyFill="1" applyBorder="1" applyAlignment="1" applyProtection="1">
      <alignment horizontal="center" vertical="center"/>
      <protection/>
    </xf>
    <xf numFmtId="3" fontId="42" fillId="8" borderId="26" xfId="0" applyNumberFormat="1" applyFont="1" applyFill="1" applyBorder="1" applyAlignment="1" applyProtection="1">
      <alignment horizontal="center" vertical="center"/>
      <protection/>
    </xf>
    <xf numFmtId="177" fontId="42" fillId="8" borderId="134" xfId="0" applyNumberFormat="1" applyFont="1" applyFill="1" applyBorder="1" applyAlignment="1" applyProtection="1">
      <alignment horizontal="center" vertical="center"/>
      <protection/>
    </xf>
    <xf numFmtId="177" fontId="43" fillId="8" borderId="135" xfId="0" applyNumberFormat="1" applyFont="1" applyFill="1" applyBorder="1" applyAlignment="1">
      <alignment horizontal="center" vertical="center"/>
    </xf>
    <xf numFmtId="177" fontId="42" fillId="8" borderId="88" xfId="62" applyNumberFormat="1" applyFont="1" applyFill="1" applyBorder="1" applyAlignment="1" applyProtection="1">
      <alignment horizontal="center" vertical="center" wrapText="1"/>
      <protection/>
    </xf>
    <xf numFmtId="177" fontId="43" fillId="8" borderId="69" xfId="62" applyNumberFormat="1" applyFont="1" applyFill="1" applyBorder="1" applyAlignment="1">
      <alignment horizontal="center" vertical="center" wrapText="1"/>
      <protection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rmal_1CF-94 (2)" xfId="57"/>
    <cellStyle name="Normal_AGBOD-94" xfId="58"/>
    <cellStyle name="Normal_AGBOD-94 2" xfId="59"/>
    <cellStyle name="Normal_AGBOD-94_Modelos PIAF 2014 (flujo+inversiones+deuda)" xfId="60"/>
    <cellStyle name="Normal_AGBOD-94_PLANTILLAS EPEL+INTEGRA+MAYORITARIA" xfId="61"/>
    <cellStyle name="Normal_CONSOLIDADO-2002" xfId="62"/>
    <cellStyle name="Normal_CS-96" xfId="63"/>
    <cellStyle name="Normal_CS-96_PAIF EMPRESAS PARA ENVIAR" xfId="64"/>
    <cellStyle name="Normal_PF1-INV" xfId="65"/>
    <cellStyle name="Normal_PF1-INV_1. CASINO TAORO PAIF 2009" xfId="66"/>
    <cellStyle name="Normal_PYG96" xfId="67"/>
    <cellStyle name="Normal_PYG96_Modelos PIAF 2014 (flujo+inversiones+deuda)" xfId="68"/>
    <cellStyle name="Notas" xfId="69"/>
    <cellStyle name="Percent" xfId="70"/>
    <cellStyle name="Salida" xfId="71"/>
    <cellStyle name="Texto de advertencia" xfId="72"/>
    <cellStyle name="Texto explicativo" xfId="73"/>
    <cellStyle name="Título" xfId="74"/>
    <cellStyle name="Título 1" xfId="75"/>
    <cellStyle name="Título 2" xfId="76"/>
    <cellStyle name="Título 3" xfId="77"/>
    <cellStyle name="Total" xfId="78"/>
    <cellStyle name="Währung" xfId="79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1</xdr:col>
      <xdr:colOff>352425</xdr:colOff>
      <xdr:row>2</xdr:row>
      <xdr:rowOff>142875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6191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38100</xdr:rowOff>
    </xdr:from>
    <xdr:to>
      <xdr:col>1</xdr:col>
      <xdr:colOff>781050</xdr:colOff>
      <xdr:row>2</xdr:row>
      <xdr:rowOff>123825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8100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0</xdr:col>
      <xdr:colOff>704850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6667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0</xdr:col>
      <xdr:colOff>819150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7810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38100</xdr:rowOff>
    </xdr:from>
    <xdr:to>
      <xdr:col>1</xdr:col>
      <xdr:colOff>771525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8100"/>
          <a:ext cx="733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2</xdr:col>
      <xdr:colOff>85725</xdr:colOff>
      <xdr:row>2</xdr:row>
      <xdr:rowOff>95250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2</xdr:col>
      <xdr:colOff>133350</xdr:colOff>
      <xdr:row>2</xdr:row>
      <xdr:rowOff>95250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771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9525</xdr:rowOff>
    </xdr:from>
    <xdr:to>
      <xdr:col>1</xdr:col>
      <xdr:colOff>752475</xdr:colOff>
      <xdr:row>2</xdr:row>
      <xdr:rowOff>95250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9525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9525</xdr:rowOff>
    </xdr:from>
    <xdr:to>
      <xdr:col>0</xdr:col>
      <xdr:colOff>885825</xdr:colOff>
      <xdr:row>2</xdr:row>
      <xdr:rowOff>142875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8286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9525</xdr:rowOff>
    </xdr:from>
    <xdr:to>
      <xdr:col>1</xdr:col>
      <xdr:colOff>695325</xdr:colOff>
      <xdr:row>2</xdr:row>
      <xdr:rowOff>133350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25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2</xdr:col>
      <xdr:colOff>57150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28575</xdr:rowOff>
    </xdr:from>
    <xdr:to>
      <xdr:col>0</xdr:col>
      <xdr:colOff>771525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6858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38100</xdr:rowOff>
    </xdr:from>
    <xdr:to>
      <xdr:col>2</xdr:col>
      <xdr:colOff>0</xdr:colOff>
      <xdr:row>2</xdr:row>
      <xdr:rowOff>66675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8100"/>
          <a:ext cx="4095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1114425</xdr:colOff>
      <xdr:row>106</xdr:row>
      <xdr:rowOff>85725</xdr:rowOff>
    </xdr:from>
    <xdr:ext cx="95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8629650" y="275177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57150</xdr:colOff>
      <xdr:row>0</xdr:row>
      <xdr:rowOff>0</xdr:rowOff>
    </xdr:from>
    <xdr:to>
      <xdr:col>0</xdr:col>
      <xdr:colOff>733425</xdr:colOff>
      <xdr:row>2</xdr:row>
      <xdr:rowOff>114300</xdr:rowOff>
    </xdr:to>
    <xdr:pic>
      <xdr:nvPicPr>
        <xdr:cNvPr id="2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6762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55</xdr:row>
      <xdr:rowOff>190500</xdr:rowOff>
    </xdr:from>
    <xdr:to>
      <xdr:col>14</xdr:col>
      <xdr:colOff>209550</xdr:colOff>
      <xdr:row>56</xdr:row>
      <xdr:rowOff>171450</xdr:rowOff>
    </xdr:to>
    <xdr:pic>
      <xdr:nvPicPr>
        <xdr:cNvPr id="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01125" y="1387792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55</xdr:row>
      <xdr:rowOff>190500</xdr:rowOff>
    </xdr:from>
    <xdr:to>
      <xdr:col>14</xdr:col>
      <xdr:colOff>209550</xdr:colOff>
      <xdr:row>56</xdr:row>
      <xdr:rowOff>171450</xdr:rowOff>
    </xdr:to>
    <xdr:pic>
      <xdr:nvPicPr>
        <xdr:cNvPr id="4" name="Picture 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01125" y="1387792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56</xdr:row>
      <xdr:rowOff>190500</xdr:rowOff>
    </xdr:from>
    <xdr:to>
      <xdr:col>14</xdr:col>
      <xdr:colOff>209550</xdr:colOff>
      <xdr:row>57</xdr:row>
      <xdr:rowOff>171450</xdr:rowOff>
    </xdr:to>
    <xdr:pic>
      <xdr:nvPicPr>
        <xdr:cNvPr id="5" name="Picture 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01125" y="1412557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56</xdr:row>
      <xdr:rowOff>190500</xdr:rowOff>
    </xdr:from>
    <xdr:to>
      <xdr:col>14</xdr:col>
      <xdr:colOff>209550</xdr:colOff>
      <xdr:row>57</xdr:row>
      <xdr:rowOff>171450</xdr:rowOff>
    </xdr:to>
    <xdr:pic>
      <xdr:nvPicPr>
        <xdr:cNvPr id="6" name="Picture 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01125" y="1412557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0</xdr:col>
      <xdr:colOff>714375</xdr:colOff>
      <xdr:row>3</xdr:row>
      <xdr:rowOff>9525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666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9525</xdr:rowOff>
    </xdr:from>
    <xdr:to>
      <xdr:col>0</xdr:col>
      <xdr:colOff>723900</xdr:colOff>
      <xdr:row>3</xdr:row>
      <xdr:rowOff>9525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666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962025</xdr:colOff>
      <xdr:row>2</xdr:row>
      <xdr:rowOff>152400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9048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0</xdr:col>
      <xdr:colOff>1028700</xdr:colOff>
      <xdr:row>3</xdr:row>
      <xdr:rowOff>142875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0096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0</xdr:col>
      <xdr:colOff>819150</xdr:colOff>
      <xdr:row>2</xdr:row>
      <xdr:rowOff>123825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7620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01\Buzones\Users\Sergio\AppData\Local\Microsoft\Windows\INetCache\Content.Outlook\FT2GN0N3\EFE_Ppto201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01\Buzones\Hacienda\Comun\U.F.%20ORGANISMOS%20Y%20EMPRESAS\CD%20PRESUPUESTO\2016\PEPO\Gastos%20corrientes%20e%20Inversi&#243;n%20(17-11-15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01\Buzones\Hacienda\Comun\U.F.%20ORGANISMOS%20Y%20EMPRESAS\PAIF\2016\2%20RECEPCI&#211;N%20PAIF%202016\2%20INTEGRAS\D.6%20IDECO\2%20PRESUPUESTO%202016\PAIF%202016%20IDECO2311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ivo"/>
      <sheetName val="pasivo"/>
      <sheetName val="Hoja3"/>
    </sheetNames>
    <sheetDataSet>
      <sheetData sheetId="0">
        <row r="11">
          <cell r="H11">
            <v>-158956.38</v>
          </cell>
        </row>
        <row r="27">
          <cell r="G27">
            <v>-23386.489999999998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stos corrientes e Inversión ("/>
      <sheetName val="C.20.11"/>
      <sheetName val="K.20.11"/>
      <sheetName val="C.23.11"/>
      <sheetName val="K.23.11"/>
      <sheetName val="C.K.24.11"/>
      <sheetName val="C.K.25.11"/>
      <sheetName val="C.K.26.11"/>
      <sheetName val="Hoja1"/>
      <sheetName val="C.K.28.11"/>
      <sheetName val="Hoja3"/>
      <sheetName val="Hoja4"/>
      <sheetName val="Hoja5"/>
    </sheetNames>
    <sheetDataSet>
      <sheetData sheetId="7">
        <row r="387">
          <cell r="Q387">
            <v>65247.61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 rellenar Consolidación"/>
      <sheetName val="ORGANOS DE GOBIERNO"/>
      <sheetName val="FINANCIACION"/>
      <sheetName val="ACCIONISTAS"/>
      <sheetName val="COMPROBACION"/>
      <sheetName val="PRESUPUESTO"/>
      <sheetName val="PRESUPUESTO CPYG"/>
      <sheetName val="CPYG"/>
      <sheetName val="ACTIVO"/>
      <sheetName val="PASIVO"/>
      <sheetName val="Estado de Flujos"/>
      <sheetName val="Inversiones reales"/>
      <sheetName val="Inv. NO FIN"/>
      <sheetName val="Inv. FIN"/>
      <sheetName val="No rellenar EP-5 "/>
      <sheetName val="INF. ADIC. CPYG"/>
      <sheetName val="Transf. y subv."/>
      <sheetName val="Estado de situación de la deuda"/>
      <sheetName val="Deuda L.P."/>
      <sheetName val="EP7 A"/>
      <sheetName val="Deuda C.P."/>
      <sheetName val="Personal"/>
      <sheetName val="Operaciones Internas"/>
      <sheetName val="Encomiendas"/>
    </sheetNames>
    <sheetDataSet>
      <sheetData sheetId="23">
        <row r="17">
          <cell r="P17">
            <v>321685.39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J100"/>
  <sheetViews>
    <sheetView zoomScalePageLayoutView="0" workbookViewId="0" topLeftCell="A69">
      <selection activeCell="F88" sqref="F88"/>
    </sheetView>
  </sheetViews>
  <sheetFormatPr defaultColWidth="11.421875" defaultRowHeight="12.75"/>
  <cols>
    <col min="1" max="1" width="4.28125" style="2" customWidth="1"/>
    <col min="2" max="2" width="37.28125" style="2" bestFit="1" customWidth="1"/>
    <col min="3" max="3" width="20.140625" style="14" customWidth="1"/>
    <col min="4" max="4" width="15.57421875" style="2" customWidth="1"/>
    <col min="5" max="5" width="17.8515625" style="2" customWidth="1"/>
    <col min="6" max="8" width="11.421875" style="2" customWidth="1"/>
    <col min="9" max="9" width="13.7109375" style="2" customWidth="1"/>
    <col min="10" max="16384" width="11.421875" style="2" customWidth="1"/>
  </cols>
  <sheetData>
    <row r="1" spans="1:3" s="4" customFormat="1" ht="12.75">
      <c r="A1" s="4" t="s">
        <v>91</v>
      </c>
      <c r="C1" s="15"/>
    </row>
    <row r="2" spans="1:3" s="4" customFormat="1" ht="12.75">
      <c r="A2" s="4" t="s">
        <v>90</v>
      </c>
      <c r="C2" s="15"/>
    </row>
    <row r="3" ht="12.75"/>
    <row r="4" ht="12.75"/>
    <row r="5" spans="1:4" ht="12.75">
      <c r="A5" s="967" t="e">
        <f>CPYG!#REF!</f>
        <v>#REF!</v>
      </c>
      <c r="B5" s="967"/>
      <c r="C5" s="967"/>
      <c r="D5" s="967"/>
    </row>
    <row r="6" ht="12.75"/>
    <row r="7" ht="13.5" thickBot="1"/>
    <row r="8" spans="1:3" ht="12.75">
      <c r="A8" s="968" t="s">
        <v>53</v>
      </c>
      <c r="B8" s="969"/>
      <c r="C8" s="958" t="s">
        <v>54</v>
      </c>
    </row>
    <row r="9" spans="1:3" ht="12.75">
      <c r="A9" s="970"/>
      <c r="B9" s="971"/>
      <c r="C9" s="959"/>
    </row>
    <row r="10" spans="1:3" ht="12.75">
      <c r="A10" s="970"/>
      <c r="B10" s="971"/>
      <c r="C10" s="959"/>
    </row>
    <row r="11" spans="1:3" ht="12.75">
      <c r="A11" s="972"/>
      <c r="B11" s="973"/>
      <c r="C11" s="960"/>
    </row>
    <row r="12" spans="1:3" ht="12.75">
      <c r="A12" s="50"/>
      <c r="B12" s="51"/>
      <c r="C12" s="52"/>
    </row>
    <row r="13" spans="1:3" ht="12.75">
      <c r="A13" s="53" t="s">
        <v>55</v>
      </c>
      <c r="B13" s="54" t="s">
        <v>141</v>
      </c>
      <c r="C13" s="55">
        <v>0</v>
      </c>
    </row>
    <row r="14" spans="1:10" ht="12.75" customHeight="1">
      <c r="A14" s="53" t="s">
        <v>56</v>
      </c>
      <c r="B14" s="54" t="s">
        <v>142</v>
      </c>
      <c r="C14" s="55">
        <v>0</v>
      </c>
      <c r="F14" s="966" t="s">
        <v>93</v>
      </c>
      <c r="G14" s="966"/>
      <c r="H14" s="966"/>
      <c r="I14" s="966"/>
      <c r="J14" s="107"/>
    </row>
    <row r="15" spans="1:10" ht="12.75">
      <c r="A15" s="53" t="s">
        <v>57</v>
      </c>
      <c r="B15" s="54" t="s">
        <v>143</v>
      </c>
      <c r="C15" s="55">
        <f>CPYG!D12</f>
        <v>4211900.350000001</v>
      </c>
      <c r="F15" s="966"/>
      <c r="G15" s="966"/>
      <c r="H15" s="966"/>
      <c r="I15" s="966"/>
      <c r="J15" s="107"/>
    </row>
    <row r="16" spans="1:10" ht="12.75">
      <c r="A16" s="53" t="s">
        <v>58</v>
      </c>
      <c r="B16" s="54" t="s">
        <v>144</v>
      </c>
      <c r="C16" s="55" t="e">
        <f>'No rellenar EP-5 '!E29+#REF!</f>
        <v>#REF!</v>
      </c>
      <c r="F16" s="966"/>
      <c r="G16" s="966"/>
      <c r="H16" s="966"/>
      <c r="I16" s="966"/>
      <c r="J16" s="107"/>
    </row>
    <row r="17" spans="1:9" ht="12.75">
      <c r="A17" s="53" t="s">
        <v>59</v>
      </c>
      <c r="B17" s="54" t="s">
        <v>145</v>
      </c>
      <c r="C17" s="55">
        <f>CPYG!D34+CPYG!D83+CPYG!D79</f>
        <v>762234</v>
      </c>
      <c r="F17" s="966"/>
      <c r="G17" s="966"/>
      <c r="H17" s="966"/>
      <c r="I17" s="966"/>
    </row>
    <row r="18" spans="1:9" ht="12.75">
      <c r="A18" s="56"/>
      <c r="B18" s="57"/>
      <c r="C18" s="58"/>
      <c r="F18" s="966"/>
      <c r="G18" s="966"/>
      <c r="H18" s="966"/>
      <c r="I18" s="966"/>
    </row>
    <row r="19" spans="1:9" ht="12.75">
      <c r="A19" s="92" t="s">
        <v>60</v>
      </c>
      <c r="B19" s="93"/>
      <c r="C19" s="94" t="e">
        <f>SUM(C13:C17)</f>
        <v>#REF!</v>
      </c>
      <c r="F19" s="966"/>
      <c r="G19" s="966"/>
      <c r="H19" s="966"/>
      <c r="I19" s="966"/>
    </row>
    <row r="20" spans="1:9" ht="12.75">
      <c r="A20" s="59"/>
      <c r="B20" s="60"/>
      <c r="C20" s="61"/>
      <c r="F20" s="966"/>
      <c r="G20" s="966"/>
      <c r="H20" s="966"/>
      <c r="I20" s="966"/>
    </row>
    <row r="21" spans="1:9" ht="12.75">
      <c r="A21" s="56"/>
      <c r="B21" s="57"/>
      <c r="C21" s="58"/>
      <c r="F21" s="966"/>
      <c r="G21" s="966"/>
      <c r="H21" s="966"/>
      <c r="I21" s="966"/>
    </row>
    <row r="22" spans="1:9" ht="12.75">
      <c r="A22" s="53" t="s">
        <v>61</v>
      </c>
      <c r="B22" s="54" t="s">
        <v>146</v>
      </c>
      <c r="C22" s="58">
        <f>'Inv. NO FIN'!H23+'Inv. NO FIN'!H24+'Inv. NO FIN'!H25+'Inv. NO FIN'!H26</f>
        <v>0</v>
      </c>
      <c r="F22" s="966"/>
      <c r="G22" s="966"/>
      <c r="H22" s="966"/>
      <c r="I22" s="966"/>
    </row>
    <row r="23" spans="1:9" ht="12.75">
      <c r="A23" s="53" t="s">
        <v>62</v>
      </c>
      <c r="B23" s="54" t="s">
        <v>147</v>
      </c>
      <c r="C23" s="58" t="e">
        <f>'Transf. y subv.'!E20+'Transf. y subv.'!#REF!</f>
        <v>#REF!</v>
      </c>
      <c r="F23" s="966"/>
      <c r="G23" s="966"/>
      <c r="H23" s="966"/>
      <c r="I23" s="966"/>
    </row>
    <row r="24" spans="1:3" ht="12.75">
      <c r="A24" s="56"/>
      <c r="B24" s="57"/>
      <c r="C24" s="58"/>
    </row>
    <row r="25" spans="1:3" ht="12.75">
      <c r="A25" s="92" t="s">
        <v>63</v>
      </c>
      <c r="B25" s="93"/>
      <c r="C25" s="94" t="e">
        <f>SUM(C22:C23)</f>
        <v>#REF!</v>
      </c>
    </row>
    <row r="26" spans="1:3" ht="12.75">
      <c r="A26" s="59"/>
      <c r="B26" s="60"/>
      <c r="C26" s="61"/>
    </row>
    <row r="27" spans="1:3" ht="12.75">
      <c r="A27" s="56"/>
      <c r="B27" s="57"/>
      <c r="C27" s="58"/>
    </row>
    <row r="28" spans="1:3" ht="12.75">
      <c r="A28" s="53" t="s">
        <v>64</v>
      </c>
      <c r="B28" s="54" t="s">
        <v>148</v>
      </c>
      <c r="C28" s="55">
        <f>'Inv. FIN'!E45</f>
        <v>0</v>
      </c>
    </row>
    <row r="29" spans="1:3" ht="12.75">
      <c r="A29" s="53" t="s">
        <v>65</v>
      </c>
      <c r="B29" s="54" t="s">
        <v>149</v>
      </c>
      <c r="C29" s="55">
        <f>'Deuda L.P.'!I29</f>
        <v>0</v>
      </c>
    </row>
    <row r="30" spans="1:3" ht="12.75">
      <c r="A30" s="56"/>
      <c r="B30" s="57"/>
      <c r="C30" s="58"/>
    </row>
    <row r="31" spans="1:3" ht="12.75">
      <c r="A31" s="92" t="s">
        <v>66</v>
      </c>
      <c r="B31" s="93"/>
      <c r="C31" s="95">
        <f>SUM(C28:C29)</f>
        <v>0</v>
      </c>
    </row>
    <row r="32" spans="1:3" ht="13.5" thickBot="1">
      <c r="A32" s="62"/>
      <c r="B32" s="63"/>
      <c r="C32" s="64"/>
    </row>
    <row r="33" spans="1:3" ht="14.25" thickBot="1" thickTop="1">
      <c r="A33" s="65"/>
      <c r="B33" s="66"/>
      <c r="C33" s="67"/>
    </row>
    <row r="34" spans="1:3" ht="13.5" thickTop="1">
      <c r="A34" s="68"/>
      <c r="B34" s="69"/>
      <c r="C34" s="70"/>
    </row>
    <row r="35" spans="1:3" ht="12.75">
      <c r="A35" s="68"/>
      <c r="B35" s="71" t="s">
        <v>67</v>
      </c>
      <c r="C35" s="72" t="e">
        <f>C19+C25+C31</f>
        <v>#REF!</v>
      </c>
    </row>
    <row r="36" spans="1:3" ht="13.5" thickBot="1">
      <c r="A36" s="73"/>
      <c r="B36" s="74"/>
      <c r="C36" s="75"/>
    </row>
    <row r="37" spans="1:3" ht="14.25" thickBot="1" thickTop="1">
      <c r="A37" s="45"/>
      <c r="B37" s="46"/>
      <c r="C37" s="47"/>
    </row>
    <row r="38" spans="1:3" ht="13.5" thickTop="1">
      <c r="A38" s="76"/>
      <c r="B38" s="961" t="s">
        <v>68</v>
      </c>
      <c r="C38" s="963">
        <f>CPYG!D98</f>
        <v>0</v>
      </c>
    </row>
    <row r="39" spans="1:3" ht="13.5" thickBot="1">
      <c r="A39" s="77"/>
      <c r="B39" s="962"/>
      <c r="C39" s="964"/>
    </row>
    <row r="40" spans="1:3" ht="14.25" thickBot="1" thickTop="1">
      <c r="A40" s="62"/>
      <c r="B40" s="78"/>
      <c r="C40" s="79"/>
    </row>
    <row r="41" spans="1:3" ht="13.5" thickTop="1">
      <c r="A41" s="104"/>
      <c r="B41" s="105"/>
      <c r="C41" s="80"/>
    </row>
    <row r="42" spans="1:3" ht="12.75">
      <c r="A42" s="68"/>
      <c r="B42" s="71" t="s">
        <v>67</v>
      </c>
      <c r="C42" s="72" t="e">
        <f>C35+C38</f>
        <v>#REF!</v>
      </c>
    </row>
    <row r="43" spans="1:3" ht="13.5" thickBot="1">
      <c r="A43" s="73"/>
      <c r="B43" s="98"/>
      <c r="C43" s="81"/>
    </row>
    <row r="44" ht="13.5" thickTop="1"/>
    <row r="45" ht="12.75" hidden="1"/>
    <row r="46" ht="12.75" hidden="1"/>
    <row r="47" ht="12.75" hidden="1"/>
    <row r="48" ht="13.5" thickBot="1"/>
    <row r="49" spans="1:3" ht="12.75">
      <c r="A49" s="968" t="s">
        <v>53</v>
      </c>
      <c r="B49" s="969"/>
      <c r="C49" s="974" t="s">
        <v>54</v>
      </c>
    </row>
    <row r="50" spans="1:3" ht="12.75">
      <c r="A50" s="970"/>
      <c r="B50" s="971"/>
      <c r="C50" s="975"/>
    </row>
    <row r="51" spans="1:3" ht="12.75">
      <c r="A51" s="970"/>
      <c r="B51" s="971"/>
      <c r="C51" s="975"/>
    </row>
    <row r="52" spans="1:3" ht="12.75">
      <c r="A52" s="972"/>
      <c r="B52" s="973"/>
      <c r="C52" s="965"/>
    </row>
    <row r="53" spans="1:3" ht="12.75">
      <c r="A53" s="62"/>
      <c r="B53" s="51"/>
      <c r="C53" s="64"/>
    </row>
    <row r="54" spans="1:3" ht="12.75">
      <c r="A54" s="53" t="s">
        <v>55</v>
      </c>
      <c r="B54" s="82" t="s">
        <v>69</v>
      </c>
      <c r="C54" s="83">
        <f>-CPYG!D46</f>
        <v>3799010</v>
      </c>
    </row>
    <row r="55" spans="1:3" ht="12.75">
      <c r="A55" s="53" t="s">
        <v>56</v>
      </c>
      <c r="B55" s="82" t="s">
        <v>70</v>
      </c>
      <c r="C55" s="83">
        <f>-CPYG!D29-CPYG!D54+CPYG!D57-CPYG!D107</f>
        <v>2182885.1700000004</v>
      </c>
    </row>
    <row r="56" spans="1:3" ht="12.75">
      <c r="A56" s="53" t="s">
        <v>57</v>
      </c>
      <c r="B56" s="82" t="s">
        <v>382</v>
      </c>
      <c r="C56" s="83">
        <f>-CPYG!D91</f>
        <v>0</v>
      </c>
    </row>
    <row r="57" spans="1:3" ht="12.75">
      <c r="A57" s="53" t="s">
        <v>58</v>
      </c>
      <c r="B57" s="82" t="s">
        <v>71</v>
      </c>
      <c r="C57" s="83"/>
    </row>
    <row r="58" spans="1:3" ht="12.75">
      <c r="A58" s="62"/>
      <c r="B58" s="63"/>
      <c r="C58" s="83"/>
    </row>
    <row r="59" spans="1:6" ht="12.75">
      <c r="A59" s="92" t="s">
        <v>72</v>
      </c>
      <c r="B59" s="93"/>
      <c r="C59" s="95">
        <f>SUM(C54:C58)</f>
        <v>5981895.17</v>
      </c>
      <c r="E59" s="37" t="e">
        <f>C19-C59</f>
        <v>#REF!</v>
      </c>
      <c r="F59" s="2" t="s">
        <v>73</v>
      </c>
    </row>
    <row r="60" spans="1:5" ht="12.75">
      <c r="A60" s="59"/>
      <c r="B60" s="60"/>
      <c r="C60" s="84"/>
      <c r="E60" s="2" t="e">
        <f>-#REF!</f>
        <v>#REF!</v>
      </c>
    </row>
    <row r="61" spans="1:5" ht="12.75">
      <c r="A61" s="62"/>
      <c r="B61" s="63"/>
      <c r="C61" s="64"/>
      <c r="E61" s="2" t="e">
        <f>-#REF!</f>
        <v>#REF!</v>
      </c>
    </row>
    <row r="62" spans="1:5" ht="12.75">
      <c r="A62" s="53" t="s">
        <v>61</v>
      </c>
      <c r="B62" s="82" t="s">
        <v>74</v>
      </c>
      <c r="C62" s="83">
        <f>'Inv. NO FIN'!C23+'Inv. NO FIN'!C24+'Inv. NO FIN'!C25+'Inv. NO FIN'!C26</f>
        <v>28000</v>
      </c>
      <c r="E62" s="2" t="e">
        <f>-#REF!</f>
        <v>#REF!</v>
      </c>
    </row>
    <row r="63" spans="1:7" ht="12.75">
      <c r="A63" s="53" t="s">
        <v>62</v>
      </c>
      <c r="B63" s="82" t="s">
        <v>75</v>
      </c>
      <c r="C63" s="83"/>
      <c r="E63" s="37" t="e">
        <f>SUM(E59:E62)</f>
        <v>#REF!</v>
      </c>
      <c r="F63" s="2">
        <f>CPYG!D111</f>
        <v>-1032760.8200000002</v>
      </c>
      <c r="G63" s="37" t="e">
        <f>E63-F63</f>
        <v>#REF!</v>
      </c>
    </row>
    <row r="64" spans="1:3" ht="12.75">
      <c r="A64" s="62"/>
      <c r="B64" s="63"/>
      <c r="C64" s="64"/>
    </row>
    <row r="65" spans="1:6" ht="12.75">
      <c r="A65" s="92" t="s">
        <v>76</v>
      </c>
      <c r="B65" s="93"/>
      <c r="C65" s="95">
        <f>SUM(C62:C63)</f>
        <v>28000</v>
      </c>
      <c r="E65" s="37" t="e">
        <f>C25+C31-C65-C71</f>
        <v>#REF!</v>
      </c>
      <c r="F65" s="2" t="s">
        <v>77</v>
      </c>
    </row>
    <row r="66" spans="1:3" ht="12.75">
      <c r="A66" s="59"/>
      <c r="B66" s="60"/>
      <c r="C66" s="84"/>
    </row>
    <row r="67" spans="1:3" ht="12.75">
      <c r="A67" s="62"/>
      <c r="B67" s="63"/>
      <c r="C67" s="64"/>
    </row>
    <row r="68" spans="1:3" ht="12.75">
      <c r="A68" s="53" t="s">
        <v>64</v>
      </c>
      <c r="B68" s="82" t="s">
        <v>78</v>
      </c>
      <c r="C68" s="83">
        <f>'Inv. FIN'!G45</f>
        <v>0</v>
      </c>
    </row>
    <row r="69" spans="1:3" ht="12.75">
      <c r="A69" s="53" t="s">
        <v>65</v>
      </c>
      <c r="B69" s="82" t="s">
        <v>79</v>
      </c>
      <c r="C69" s="83"/>
    </row>
    <row r="70" spans="1:3" ht="12.75">
      <c r="A70" s="62"/>
      <c r="B70" s="63"/>
      <c r="C70" s="64"/>
    </row>
    <row r="71" spans="1:6" ht="12.75">
      <c r="A71" s="92" t="s">
        <v>80</v>
      </c>
      <c r="B71" s="93"/>
      <c r="C71" s="95">
        <f>SUM(C68:C69)</f>
        <v>0</v>
      </c>
      <c r="E71" s="37" t="e">
        <f>SUM(E59:E66)</f>
        <v>#REF!</v>
      </c>
      <c r="F71" s="2" t="s">
        <v>81</v>
      </c>
    </row>
    <row r="72" spans="1:3" ht="13.5" thickBot="1">
      <c r="A72" s="85"/>
      <c r="B72" s="86"/>
      <c r="C72" s="87"/>
    </row>
    <row r="73" spans="1:3" ht="13.5" thickTop="1">
      <c r="A73" s="956"/>
      <c r="B73" s="961" t="s">
        <v>82</v>
      </c>
      <c r="C73" s="953" t="e">
        <f>#REF!+#REF!</f>
        <v>#REF!</v>
      </c>
    </row>
    <row r="74" spans="1:6" ht="13.5" thickBot="1">
      <c r="A74" s="957"/>
      <c r="B74" s="962"/>
      <c r="C74" s="954"/>
      <c r="E74" s="37"/>
      <c r="F74" s="2" t="s">
        <v>383</v>
      </c>
    </row>
    <row r="75" spans="1:3" ht="14.25" thickBot="1" thickTop="1">
      <c r="A75" s="45"/>
      <c r="B75" s="46"/>
      <c r="C75" s="47"/>
    </row>
    <row r="76" spans="1:3" ht="13.5" thickTop="1">
      <c r="A76" s="104"/>
      <c r="B76" s="105"/>
      <c r="C76" s="80"/>
    </row>
    <row r="77" spans="1:3" ht="12.75">
      <c r="A77" s="68"/>
      <c r="B77" s="71" t="s">
        <v>83</v>
      </c>
      <c r="C77" s="72" t="e">
        <f>+C59+C65+C71+C73</f>
        <v>#REF!</v>
      </c>
    </row>
    <row r="78" spans="1:3" ht="13.5" thickBot="1">
      <c r="A78" s="73"/>
      <c r="B78" s="98"/>
      <c r="C78" s="75"/>
    </row>
    <row r="79" spans="1:3" ht="14.25" thickBot="1" thickTop="1">
      <c r="A79" s="88"/>
      <c r="B79" s="89"/>
      <c r="C79" s="90"/>
    </row>
    <row r="80" spans="1:6" ht="13.5" thickTop="1">
      <c r="A80" s="956"/>
      <c r="B80" s="961" t="s">
        <v>84</v>
      </c>
      <c r="C80" s="953" t="e">
        <f>-D97</f>
        <v>#REF!</v>
      </c>
      <c r="E80" s="37" t="e">
        <f>E71-E74</f>
        <v>#REF!</v>
      </c>
      <c r="F80" s="2" t="s">
        <v>771</v>
      </c>
    </row>
    <row r="81" spans="1:3" ht="13.5" thickBot="1">
      <c r="A81" s="957"/>
      <c r="B81" s="962"/>
      <c r="C81" s="954"/>
    </row>
    <row r="82" spans="1:3" ht="14.25" thickBot="1" thickTop="1">
      <c r="A82" s="62"/>
      <c r="B82" s="78"/>
      <c r="C82" s="79"/>
    </row>
    <row r="83" spans="1:3" ht="13.5" thickTop="1">
      <c r="A83" s="99"/>
      <c r="B83" s="100"/>
      <c r="C83" s="80"/>
    </row>
    <row r="84" spans="1:3" ht="12.75">
      <c r="A84" s="68"/>
      <c r="B84" s="101" t="s">
        <v>85</v>
      </c>
      <c r="C84" s="72" t="e">
        <f>SUM(C77:C81)</f>
        <v>#REF!</v>
      </c>
    </row>
    <row r="85" spans="1:5" ht="13.5" thickBot="1">
      <c r="A85" s="102"/>
      <c r="B85" s="103"/>
      <c r="C85" s="81"/>
      <c r="E85" s="91" t="e">
        <f>C42-C84</f>
        <v>#REF!</v>
      </c>
    </row>
    <row r="86" spans="1:2" ht="12.75">
      <c r="A86" s="46"/>
      <c r="B86" s="46"/>
    </row>
    <row r="87" ht="12.75"/>
    <row r="88" ht="12.75"/>
    <row r="89" ht="12.75">
      <c r="C89" s="37"/>
    </row>
    <row r="90" ht="12.75">
      <c r="C90" s="37"/>
    </row>
    <row r="91" spans="1:4" ht="12.75">
      <c r="A91" s="106"/>
      <c r="B91" s="96" t="s">
        <v>140</v>
      </c>
      <c r="C91" s="97"/>
      <c r="D91" s="96"/>
    </row>
    <row r="92" spans="2:3" ht="12.75">
      <c r="B92" s="48"/>
      <c r="C92" s="42"/>
    </row>
    <row r="93" spans="2:3" ht="12.75">
      <c r="B93" s="43"/>
      <c r="C93" s="42"/>
    </row>
    <row r="94" spans="2:5" ht="12.75">
      <c r="B94" s="49" t="s">
        <v>92</v>
      </c>
      <c r="C94" s="2"/>
      <c r="D94" s="38" t="e">
        <f>-#REF!</f>
        <v>#REF!</v>
      </c>
      <c r="E94" s="2" t="s">
        <v>86</v>
      </c>
    </row>
    <row r="95" spans="2:4" ht="12.75">
      <c r="B95" s="49" t="s">
        <v>87</v>
      </c>
      <c r="C95" s="2"/>
      <c r="D95" s="38"/>
    </row>
    <row r="96" spans="2:5" ht="12.75">
      <c r="B96" s="4" t="s">
        <v>88</v>
      </c>
      <c r="C96" s="2"/>
      <c r="D96" s="38" t="e">
        <f>#REF!+#REF!</f>
        <v>#REF!</v>
      </c>
      <c r="E96" s="2" t="s">
        <v>89</v>
      </c>
    </row>
    <row r="97" spans="3:4" ht="13.5" thickBot="1">
      <c r="C97" s="2"/>
      <c r="D97" s="44" t="e">
        <f>SUM(D94:D96)</f>
        <v>#REF!</v>
      </c>
    </row>
    <row r="98" ht="13.5" thickTop="1">
      <c r="C98" s="2"/>
    </row>
    <row r="99" spans="3:4" ht="12.75">
      <c r="C99" s="2"/>
      <c r="D99" s="37" t="e">
        <f>C88+D97</f>
        <v>#REF!</v>
      </c>
    </row>
    <row r="100" ht="12.75">
      <c r="C100" s="2"/>
    </row>
    <row r="101" ht="12.75"/>
    <row r="102" ht="12.75"/>
  </sheetData>
  <sheetProtection/>
  <mergeCells count="14">
    <mergeCell ref="A80:A81"/>
    <mergeCell ref="B80:B81"/>
    <mergeCell ref="C80:C81"/>
    <mergeCell ref="A73:A74"/>
    <mergeCell ref="B73:B74"/>
    <mergeCell ref="C73:C74"/>
    <mergeCell ref="F14:I23"/>
    <mergeCell ref="A5:D5"/>
    <mergeCell ref="A49:B52"/>
    <mergeCell ref="C49:C52"/>
    <mergeCell ref="A8:B11"/>
    <mergeCell ref="C8:C11"/>
    <mergeCell ref="B38:B39"/>
    <mergeCell ref="C38:C39"/>
  </mergeCells>
  <printOptions/>
  <pageMargins left="0.75" right="0.75" top="0.36" bottom="0.22" header="0" footer="0"/>
  <pageSetup fitToHeight="1" fitToWidth="1" horizontalDpi="600" verticalDpi="600" orientation="portrait" paperSize="9" scale="66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0"/>
  <sheetViews>
    <sheetView zoomScale="55" zoomScaleNormal="55" zoomScalePageLayoutView="0" workbookViewId="0" topLeftCell="A1">
      <selection activeCell="D4" sqref="D4"/>
    </sheetView>
  </sheetViews>
  <sheetFormatPr defaultColWidth="11.421875" defaultRowHeight="12.75"/>
  <cols>
    <col min="1" max="1" width="26.00390625" style="224" customWidth="1"/>
    <col min="2" max="2" width="15.421875" style="224" customWidth="1"/>
    <col min="3" max="3" width="18.7109375" style="224" customWidth="1"/>
    <col min="4" max="4" width="15.28125" style="224" customWidth="1"/>
    <col min="5" max="5" width="14.140625" style="224" customWidth="1"/>
    <col min="6" max="6" width="15.140625" style="224" customWidth="1"/>
    <col min="7" max="7" width="14.8515625" style="224" customWidth="1"/>
    <col min="8" max="8" width="16.28125" style="224" bestFit="1" customWidth="1"/>
    <col min="9" max="9" width="17.8515625" style="224" customWidth="1"/>
    <col min="10" max="10" width="15.28125" style="224" customWidth="1"/>
    <col min="11" max="11" width="21.57421875" style="224" customWidth="1"/>
    <col min="12" max="12" width="2.8515625" style="224" customWidth="1"/>
    <col min="13" max="13" width="13.28125" style="224" bestFit="1" customWidth="1"/>
    <col min="14" max="16384" width="11.421875" style="224" customWidth="1"/>
  </cols>
  <sheetData>
    <row r="1" spans="1:7" ht="15">
      <c r="A1" s="821"/>
      <c r="B1" s="821"/>
      <c r="C1" s="821"/>
      <c r="D1" s="822" t="s">
        <v>723</v>
      </c>
      <c r="E1" s="821"/>
      <c r="F1" s="821"/>
      <c r="G1" s="824"/>
    </row>
    <row r="2" spans="1:7" ht="14.25">
      <c r="A2" s="821"/>
      <c r="B2" s="821"/>
      <c r="C2" s="821"/>
      <c r="D2" s="823" t="s">
        <v>724</v>
      </c>
      <c r="E2" s="821"/>
      <c r="F2" s="821"/>
      <c r="G2" s="824"/>
    </row>
    <row r="3" spans="1:7" ht="14.25">
      <c r="A3" s="821"/>
      <c r="B3" s="823"/>
      <c r="C3" s="821"/>
      <c r="D3" s="821"/>
      <c r="E3" s="821"/>
      <c r="F3" s="821"/>
      <c r="G3" s="824"/>
    </row>
    <row r="4" spans="1:6" ht="15">
      <c r="A4" s="821" t="s">
        <v>586</v>
      </c>
      <c r="B4" s="821"/>
      <c r="C4" s="821"/>
      <c r="D4" s="826">
        <v>42339</v>
      </c>
      <c r="E4" s="821"/>
      <c r="F4" s="821"/>
    </row>
    <row r="5" spans="1:6" ht="15">
      <c r="A5" s="821" t="s">
        <v>722</v>
      </c>
      <c r="B5" s="821"/>
      <c r="C5" s="821"/>
      <c r="D5" s="825" t="s">
        <v>725</v>
      </c>
      <c r="E5" s="821"/>
      <c r="F5" s="821"/>
    </row>
    <row r="6" ht="13.5" thickBot="1"/>
    <row r="7" spans="1:11" ht="42" customHeight="1">
      <c r="A7" s="1043" t="s">
        <v>452</v>
      </c>
      <c r="B7" s="1044"/>
      <c r="C7" s="1044"/>
      <c r="D7" s="1044"/>
      <c r="E7" s="1044"/>
      <c r="F7" s="1044"/>
      <c r="G7" s="1044"/>
      <c r="H7" s="1044"/>
      <c r="I7" s="1044"/>
      <c r="J7" s="1045">
        <f>CPYG!D7</f>
        <v>2016</v>
      </c>
      <c r="K7" s="1046"/>
    </row>
    <row r="8" spans="1:11" ht="51" customHeight="1">
      <c r="A8" s="1050" t="str">
        <f>CPYG!A8</f>
        <v>SINPROMI, S.L.</v>
      </c>
      <c r="B8" s="1051"/>
      <c r="C8" s="1051"/>
      <c r="D8" s="1051"/>
      <c r="E8" s="1051"/>
      <c r="F8" s="1051"/>
      <c r="G8" s="1051"/>
      <c r="H8" s="1051"/>
      <c r="I8" s="1051"/>
      <c r="J8" s="1035" t="s">
        <v>442</v>
      </c>
      <c r="K8" s="1036"/>
    </row>
    <row r="9" spans="1:11" s="225" customFormat="1" ht="27" customHeight="1">
      <c r="A9" s="1047" t="s">
        <v>151</v>
      </c>
      <c r="B9" s="1048"/>
      <c r="C9" s="1048"/>
      <c r="D9" s="1048"/>
      <c r="E9" s="1048"/>
      <c r="F9" s="1048"/>
      <c r="G9" s="1048"/>
      <c r="H9" s="1048"/>
      <c r="I9" s="1048"/>
      <c r="J9" s="1048"/>
      <c r="K9" s="1049"/>
    </row>
    <row r="10" spans="1:11" ht="19.5" customHeight="1">
      <c r="A10" s="1040" t="s">
        <v>9</v>
      </c>
      <c r="B10" s="1041" t="s">
        <v>8</v>
      </c>
      <c r="C10" s="545"/>
      <c r="D10" s="1041"/>
      <c r="E10" s="1041"/>
      <c r="F10" s="1041"/>
      <c r="G10" s="1041"/>
      <c r="H10" s="1041"/>
      <c r="I10" s="1041"/>
      <c r="J10" s="1041" t="s">
        <v>625</v>
      </c>
      <c r="K10" s="1042" t="s">
        <v>690</v>
      </c>
    </row>
    <row r="11" spans="1:11" ht="64.5" customHeight="1">
      <c r="A11" s="1040"/>
      <c r="B11" s="1041"/>
      <c r="C11" s="545" t="s">
        <v>691</v>
      </c>
      <c r="D11" s="545" t="s">
        <v>759</v>
      </c>
      <c r="E11" s="545" t="s">
        <v>692</v>
      </c>
      <c r="F11" s="545" t="s">
        <v>42</v>
      </c>
      <c r="G11" s="545" t="s">
        <v>693</v>
      </c>
      <c r="H11" s="545" t="s">
        <v>694</v>
      </c>
      <c r="I11" s="545" t="s">
        <v>695</v>
      </c>
      <c r="J11" s="1041"/>
      <c r="K11" s="1042"/>
    </row>
    <row r="12" spans="1:11" ht="12.75">
      <c r="A12" s="1037"/>
      <c r="B12" s="1038"/>
      <c r="C12" s="1038"/>
      <c r="D12" s="1038"/>
      <c r="E12" s="1038"/>
      <c r="F12" s="1038"/>
      <c r="G12" s="1038"/>
      <c r="H12" s="1038"/>
      <c r="I12" s="1038"/>
      <c r="J12" s="1038"/>
      <c r="K12" s="1039"/>
    </row>
    <row r="13" spans="1:11" ht="33" customHeight="1">
      <c r="A13" s="546" t="s">
        <v>696</v>
      </c>
      <c r="B13" s="586">
        <f>ACTIVO!B12</f>
        <v>4935.55</v>
      </c>
      <c r="C13" s="577"/>
      <c r="D13" s="577"/>
      <c r="E13" s="577"/>
      <c r="F13" s="577">
        <f>-(ACTIVO!B12-ACTIVO!C12)</f>
        <v>-4706.2300000000005</v>
      </c>
      <c r="G13" s="577"/>
      <c r="H13" s="577"/>
      <c r="I13" s="577"/>
      <c r="J13" s="586">
        <f>SUM(B13:I13)</f>
        <v>229.3199999999997</v>
      </c>
      <c r="K13" s="578"/>
    </row>
    <row r="14" spans="1:11" ht="39" customHeight="1">
      <c r="A14" s="546" t="s">
        <v>301</v>
      </c>
      <c r="B14" s="586">
        <f>ACTIVO!B17</f>
        <v>562409.12</v>
      </c>
      <c r="C14" s="577"/>
      <c r="D14" s="577"/>
      <c r="E14" s="577"/>
      <c r="F14" s="577">
        <f>-(B14-ACTIVO!C17)</f>
        <v>-78956.38</v>
      </c>
      <c r="G14" s="577"/>
      <c r="H14" s="577"/>
      <c r="I14" s="577"/>
      <c r="J14" s="586">
        <f>SUM(B14:I14)</f>
        <v>483452.74</v>
      </c>
      <c r="K14" s="578"/>
    </row>
    <row r="15" spans="1:11" ht="45" customHeight="1">
      <c r="A15" s="547" t="s">
        <v>697</v>
      </c>
      <c r="B15" s="586"/>
      <c r="C15" s="577"/>
      <c r="D15" s="577"/>
      <c r="E15" s="577"/>
      <c r="F15" s="577"/>
      <c r="G15" s="577"/>
      <c r="H15" s="577"/>
      <c r="I15" s="577"/>
      <c r="J15" s="586">
        <f>SUM(B15:I15)</f>
        <v>0</v>
      </c>
      <c r="K15" s="579"/>
    </row>
    <row r="16" spans="1:13" ht="20.25" customHeight="1">
      <c r="A16" s="547" t="s">
        <v>698</v>
      </c>
      <c r="B16" s="586"/>
      <c r="C16" s="577"/>
      <c r="D16" s="577"/>
      <c r="E16" s="577"/>
      <c r="F16" s="577"/>
      <c r="G16" s="577"/>
      <c r="H16" s="577"/>
      <c r="I16" s="577"/>
      <c r="J16" s="586">
        <f>SUM(B16:I16)</f>
        <v>0</v>
      </c>
      <c r="K16" s="579"/>
      <c r="M16" s="226"/>
    </row>
    <row r="17" spans="1:11" s="227" customFormat="1" ht="23.25" customHeight="1">
      <c r="A17" s="547" t="s">
        <v>389</v>
      </c>
      <c r="B17" s="587">
        <f>SUM(B13:B16)</f>
        <v>567344.67</v>
      </c>
      <c r="C17" s="587">
        <f aca="true" t="shared" si="0" ref="C17:J17">SUM(C13:C16)</f>
        <v>0</v>
      </c>
      <c r="D17" s="587">
        <f t="shared" si="0"/>
        <v>0</v>
      </c>
      <c r="E17" s="587">
        <f t="shared" si="0"/>
        <v>0</v>
      </c>
      <c r="F17" s="587">
        <f t="shared" si="0"/>
        <v>-83662.61</v>
      </c>
      <c r="G17" s="587">
        <f t="shared" si="0"/>
        <v>0</v>
      </c>
      <c r="H17" s="587">
        <f t="shared" si="0"/>
        <v>0</v>
      </c>
      <c r="I17" s="587">
        <f t="shared" si="0"/>
        <v>0</v>
      </c>
      <c r="J17" s="587">
        <f t="shared" si="0"/>
        <v>483682.06</v>
      </c>
      <c r="K17" s="580"/>
    </row>
    <row r="18" spans="1:13" ht="20.25" customHeight="1">
      <c r="A18" s="547" t="s">
        <v>699</v>
      </c>
      <c r="B18" s="586">
        <f>ACTIVO!B35</f>
        <v>43386.49</v>
      </c>
      <c r="C18" s="577"/>
      <c r="D18" s="577"/>
      <c r="E18" s="577"/>
      <c r="F18" s="577"/>
      <c r="G18" s="577"/>
      <c r="H18" s="577">
        <f>-(B18-J18)</f>
        <v>-23059.98</v>
      </c>
      <c r="I18" s="577"/>
      <c r="J18" s="586">
        <f>ACTIVO!D35</f>
        <v>20326.51</v>
      </c>
      <c r="K18" s="579"/>
      <c r="M18" s="226"/>
    </row>
    <row r="19" spans="1:11" ht="26.25" customHeight="1">
      <c r="A19" s="548"/>
      <c r="B19" s="581"/>
      <c r="C19" s="581"/>
      <c r="D19" s="581"/>
      <c r="E19" s="581"/>
      <c r="F19" s="581"/>
      <c r="G19" s="581"/>
      <c r="H19" s="581"/>
      <c r="I19" s="581"/>
      <c r="J19" s="582"/>
      <c r="K19" s="583"/>
    </row>
    <row r="20" spans="1:11" ht="19.5" customHeight="1">
      <c r="A20" s="1040" t="s">
        <v>4</v>
      </c>
      <c r="B20" s="1041" t="s">
        <v>10</v>
      </c>
      <c r="C20" s="545"/>
      <c r="D20" s="1041"/>
      <c r="E20" s="1041"/>
      <c r="F20" s="1041"/>
      <c r="G20" s="1041"/>
      <c r="H20" s="1041"/>
      <c r="I20" s="1041"/>
      <c r="J20" s="1041" t="s">
        <v>11</v>
      </c>
      <c r="K20" s="1042" t="s">
        <v>690</v>
      </c>
    </row>
    <row r="21" spans="1:11" ht="63.75">
      <c r="A21" s="1040"/>
      <c r="B21" s="1041"/>
      <c r="C21" s="545" t="s">
        <v>691</v>
      </c>
      <c r="D21" s="545" t="s">
        <v>759</v>
      </c>
      <c r="E21" s="545" t="s">
        <v>692</v>
      </c>
      <c r="F21" s="545" t="s">
        <v>42</v>
      </c>
      <c r="G21" s="545" t="s">
        <v>693</v>
      </c>
      <c r="H21" s="545" t="s">
        <v>694</v>
      </c>
      <c r="I21" s="545" t="s">
        <v>695</v>
      </c>
      <c r="J21" s="1041"/>
      <c r="K21" s="1042"/>
    </row>
    <row r="22" spans="1:11" ht="12.75">
      <c r="A22" s="1037"/>
      <c r="B22" s="1038"/>
      <c r="C22" s="1038"/>
      <c r="D22" s="1038"/>
      <c r="E22" s="1038"/>
      <c r="F22" s="1038"/>
      <c r="G22" s="1038"/>
      <c r="H22" s="1038"/>
      <c r="I22" s="1038"/>
      <c r="J22" s="1038"/>
      <c r="K22" s="1039"/>
    </row>
    <row r="23" spans="1:11" ht="36.75" customHeight="1">
      <c r="A23" s="546" t="s">
        <v>696</v>
      </c>
      <c r="B23" s="586">
        <f>J13</f>
        <v>229.3199999999997</v>
      </c>
      <c r="C23" s="735">
        <v>18000</v>
      </c>
      <c r="D23" s="735"/>
      <c r="E23" s="735"/>
      <c r="F23" s="735">
        <f>-(C23*0.25)</f>
        <v>-4500</v>
      </c>
      <c r="G23" s="735"/>
      <c r="H23" s="735"/>
      <c r="I23" s="735"/>
      <c r="J23" s="586">
        <f>SUM(B23:I23)</f>
        <v>13729.32</v>
      </c>
      <c r="K23" s="578"/>
    </row>
    <row r="24" spans="1:11" ht="39" customHeight="1">
      <c r="A24" s="546" t="s">
        <v>301</v>
      </c>
      <c r="B24" s="586">
        <f>J14</f>
        <v>483452.74</v>
      </c>
      <c r="C24" s="735">
        <v>10000</v>
      </c>
      <c r="D24" s="735"/>
      <c r="E24" s="735"/>
      <c r="F24" s="735">
        <f>F14-(0.25*C24)</f>
        <v>-81456.38</v>
      </c>
      <c r="G24" s="735"/>
      <c r="H24" s="735"/>
      <c r="I24" s="735"/>
      <c r="J24" s="586">
        <f>SUM(B24:I24)</f>
        <v>411996.36</v>
      </c>
      <c r="K24" s="578"/>
    </row>
    <row r="25" spans="1:11" ht="38.25">
      <c r="A25" s="547" t="s">
        <v>697</v>
      </c>
      <c r="B25" s="586"/>
      <c r="C25" s="735"/>
      <c r="D25" s="735"/>
      <c r="E25" s="735"/>
      <c r="F25" s="735"/>
      <c r="G25" s="735"/>
      <c r="H25" s="735"/>
      <c r="I25" s="735"/>
      <c r="J25" s="586">
        <f>SUM(B25:I25)</f>
        <v>0</v>
      </c>
      <c r="K25" s="579"/>
    </row>
    <row r="26" spans="1:11" ht="21.75" customHeight="1">
      <c r="A26" s="547" t="s">
        <v>698</v>
      </c>
      <c r="B26" s="586"/>
      <c r="C26" s="735"/>
      <c r="D26" s="735"/>
      <c r="E26" s="735"/>
      <c r="F26" s="735"/>
      <c r="G26" s="735"/>
      <c r="H26" s="735"/>
      <c r="I26" s="735"/>
      <c r="J26" s="586">
        <f>SUM(B26:I26)</f>
        <v>0</v>
      </c>
      <c r="K26" s="579"/>
    </row>
    <row r="27" spans="1:11" s="227" customFormat="1" ht="22.5" customHeight="1">
      <c r="A27" s="547" t="s">
        <v>389</v>
      </c>
      <c r="B27" s="587">
        <f aca="true" t="shared" si="1" ref="B27:H27">SUM(B23:B26)</f>
        <v>483682.06</v>
      </c>
      <c r="C27" s="608">
        <f t="shared" si="1"/>
        <v>28000</v>
      </c>
      <c r="D27" s="608">
        <f t="shared" si="1"/>
        <v>0</v>
      </c>
      <c r="E27" s="608">
        <f t="shared" si="1"/>
        <v>0</v>
      </c>
      <c r="F27" s="608">
        <f t="shared" si="1"/>
        <v>-85956.38</v>
      </c>
      <c r="G27" s="608">
        <f t="shared" si="1"/>
        <v>0</v>
      </c>
      <c r="H27" s="608">
        <f t="shared" si="1"/>
        <v>0</v>
      </c>
      <c r="I27" s="608">
        <f>SUM(I23:I26)</f>
        <v>0</v>
      </c>
      <c r="J27" s="608">
        <f>SUM(J23:J26)</f>
        <v>425725.68</v>
      </c>
      <c r="K27" s="584"/>
    </row>
    <row r="28" spans="1:13" ht="20.25" customHeight="1" thickBot="1">
      <c r="A28" s="549" t="s">
        <v>699</v>
      </c>
      <c r="B28" s="588">
        <f>J18</f>
        <v>20326.51</v>
      </c>
      <c r="C28" s="736"/>
      <c r="D28" s="736"/>
      <c r="E28" s="736"/>
      <c r="F28" s="736"/>
      <c r="G28" s="736"/>
      <c r="H28" s="736"/>
      <c r="I28" s="736"/>
      <c r="J28" s="588">
        <f>SUM(B28:I28)</f>
        <v>20326.51</v>
      </c>
      <c r="K28" s="585"/>
      <c r="M28" s="226"/>
    </row>
    <row r="30" spans="1:11" ht="12.75">
      <c r="A30" s="223"/>
      <c r="B30" s="229"/>
      <c r="K30" s="230"/>
    </row>
    <row r="31" spans="1:11" ht="12.75">
      <c r="A31" s="1034"/>
      <c r="B31" s="1034"/>
      <c r="C31" s="1034"/>
      <c r="D31" s="1034"/>
      <c r="E31" s="1034"/>
      <c r="F31" s="1034"/>
      <c r="G31" s="1034"/>
      <c r="H31" s="1034"/>
      <c r="I31" s="1034"/>
      <c r="J31" s="1034"/>
      <c r="K31" s="1034"/>
    </row>
    <row r="32" spans="1:11" ht="12.75">
      <c r="A32" s="1034"/>
      <c r="B32" s="1034"/>
      <c r="C32" s="1034"/>
      <c r="D32" s="1034"/>
      <c r="E32" s="1034"/>
      <c r="F32" s="1034"/>
      <c r="G32" s="1034"/>
      <c r="H32" s="1034"/>
      <c r="I32" s="1034"/>
      <c r="J32" s="1034"/>
      <c r="K32" s="1034"/>
    </row>
    <row r="33" spans="1:11" ht="12.75">
      <c r="A33" s="1034"/>
      <c r="B33" s="1034"/>
      <c r="C33" s="1034"/>
      <c r="D33" s="1034"/>
      <c r="E33" s="1034"/>
      <c r="F33" s="1034"/>
      <c r="G33" s="1034"/>
      <c r="H33" s="1034"/>
      <c r="I33" s="1034"/>
      <c r="J33" s="1034"/>
      <c r="K33" s="1034"/>
    </row>
    <row r="34" spans="1:11" ht="12.75">
      <c r="A34" s="1034"/>
      <c r="B34" s="1034"/>
      <c r="C34" s="1034"/>
      <c r="D34" s="1034"/>
      <c r="E34" s="1034"/>
      <c r="F34" s="1034"/>
      <c r="G34" s="1034"/>
      <c r="H34" s="1034"/>
      <c r="I34" s="1034"/>
      <c r="J34" s="1034"/>
      <c r="K34" s="1034"/>
    </row>
    <row r="35" spans="1:11" ht="12.75">
      <c r="A35" s="1034"/>
      <c r="B35" s="1034"/>
      <c r="C35" s="1034"/>
      <c r="D35" s="1034"/>
      <c r="E35" s="1034"/>
      <c r="F35" s="1034"/>
      <c r="G35" s="1034"/>
      <c r="H35" s="1034"/>
      <c r="I35" s="1034"/>
      <c r="J35" s="1034"/>
      <c r="K35" s="1034"/>
    </row>
    <row r="36" spans="1:11" ht="12.75">
      <c r="A36" s="1034"/>
      <c r="B36" s="1034"/>
      <c r="C36" s="1034"/>
      <c r="D36" s="1034"/>
      <c r="E36" s="1034"/>
      <c r="F36" s="1034"/>
      <c r="G36" s="1034"/>
      <c r="H36" s="1034"/>
      <c r="I36" s="1034"/>
      <c r="J36" s="1034"/>
      <c r="K36" s="1034"/>
    </row>
    <row r="37" spans="1:11" ht="12.75">
      <c r="A37" s="1034"/>
      <c r="B37" s="1034"/>
      <c r="C37" s="1034"/>
      <c r="D37" s="1034"/>
      <c r="E37" s="1034"/>
      <c r="F37" s="1034"/>
      <c r="G37" s="1034"/>
      <c r="H37" s="1034"/>
      <c r="I37" s="1034"/>
      <c r="J37" s="1034"/>
      <c r="K37" s="1034"/>
    </row>
    <row r="38" spans="1:11" ht="12.75">
      <c r="A38" s="1034"/>
      <c r="B38" s="1034"/>
      <c r="C38" s="1034"/>
      <c r="D38" s="1034"/>
      <c r="E38" s="1034"/>
      <c r="F38" s="1034"/>
      <c r="G38" s="1034"/>
      <c r="H38" s="1034"/>
      <c r="I38" s="1034"/>
      <c r="J38" s="1034"/>
      <c r="K38" s="1034"/>
    </row>
    <row r="39" spans="1:11" ht="12.75">
      <c r="A39" s="1034"/>
      <c r="B39" s="1034"/>
      <c r="C39" s="1034"/>
      <c r="D39" s="1034"/>
      <c r="E39" s="1034"/>
      <c r="F39" s="1034"/>
      <c r="G39" s="1034"/>
      <c r="H39" s="1034"/>
      <c r="I39" s="1034"/>
      <c r="J39" s="1034"/>
      <c r="K39" s="1034"/>
    </row>
    <row r="40" spans="1:11" ht="12.75">
      <c r="A40" s="1034"/>
      <c r="B40" s="1034"/>
      <c r="C40" s="1034"/>
      <c r="D40" s="1034"/>
      <c r="E40" s="1034"/>
      <c r="F40" s="1034"/>
      <c r="G40" s="1034"/>
      <c r="H40" s="1034"/>
      <c r="I40" s="1034"/>
      <c r="J40" s="1034"/>
      <c r="K40" s="1034"/>
    </row>
  </sheetData>
  <sheetProtection formatColumns="0" formatRows="0"/>
  <mergeCells count="27">
    <mergeCell ref="A7:I7"/>
    <mergeCell ref="J7:K7"/>
    <mergeCell ref="A9:K9"/>
    <mergeCell ref="A12:K12"/>
    <mergeCell ref="A10:A11"/>
    <mergeCell ref="B10:B11"/>
    <mergeCell ref="D10:I10"/>
    <mergeCell ref="J10:J11"/>
    <mergeCell ref="K10:K11"/>
    <mergeCell ref="A8:I8"/>
    <mergeCell ref="J8:K8"/>
    <mergeCell ref="A22:K22"/>
    <mergeCell ref="A31:K31"/>
    <mergeCell ref="A20:A21"/>
    <mergeCell ref="B20:B21"/>
    <mergeCell ref="D20:I20"/>
    <mergeCell ref="J20:J21"/>
    <mergeCell ref="K20:K21"/>
    <mergeCell ref="A33:K33"/>
    <mergeCell ref="A38:K38"/>
    <mergeCell ref="A32:K32"/>
    <mergeCell ref="A40:K40"/>
    <mergeCell ref="A34:K34"/>
    <mergeCell ref="A35:K35"/>
    <mergeCell ref="A36:K36"/>
    <mergeCell ref="A37:K37"/>
    <mergeCell ref="A39:K39"/>
  </mergeCells>
  <printOptions horizontalCentered="1" verticalCentered="1"/>
  <pageMargins left="0.7480314960629921" right="0.2362204724409449" top="0.54" bottom="0.85" header="0" footer="0"/>
  <pageSetup horizontalDpi="600" verticalDpi="600" orientation="landscape" paperSize="9" scale="60" r:id="rId2"/>
  <headerFooter alignWithMargins="0">
    <oddFooter>&amp;L&amp;7Plaza de España, 1
38003 Santa Cruz de Tenerife
Teléfono: 901 501 901
www.tenerife.es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0"/>
  <sheetViews>
    <sheetView zoomScale="40" zoomScaleNormal="40" zoomScalePageLayoutView="0" workbookViewId="0" topLeftCell="A1">
      <selection activeCell="D4" sqref="D4"/>
    </sheetView>
  </sheetViews>
  <sheetFormatPr defaultColWidth="11.421875" defaultRowHeight="12.75"/>
  <cols>
    <col min="1" max="1" width="1.8515625" style="133" customWidth="1"/>
    <col min="2" max="2" width="28.7109375" style="133" customWidth="1"/>
    <col min="3" max="3" width="30.7109375" style="133" customWidth="1"/>
    <col min="4" max="4" width="23.00390625" style="133" bestFit="1" customWidth="1"/>
    <col min="5" max="5" width="16.57421875" style="133" customWidth="1"/>
    <col min="6" max="6" width="25.421875" style="133" hidden="1" customWidth="1"/>
    <col min="7" max="7" width="20.28125" style="133" customWidth="1"/>
    <col min="8" max="8" width="22.00390625" style="133" bestFit="1" customWidth="1"/>
    <col min="9" max="9" width="23.00390625" style="133" bestFit="1" customWidth="1"/>
    <col min="10" max="11" width="20.421875" style="133" customWidth="1"/>
    <col min="12" max="12" width="17.7109375" style="133" customWidth="1"/>
    <col min="13" max="16384" width="11.421875" style="133" customWidth="1"/>
  </cols>
  <sheetData>
    <row r="1" spans="2:6" ht="15">
      <c r="B1" s="821"/>
      <c r="C1" s="821"/>
      <c r="D1" s="822" t="s">
        <v>723</v>
      </c>
      <c r="E1" s="832"/>
      <c r="F1" s="824"/>
    </row>
    <row r="2" spans="2:6" ht="14.25">
      <c r="B2" s="821"/>
      <c r="C2" s="821"/>
      <c r="D2" s="823" t="s">
        <v>724</v>
      </c>
      <c r="E2" s="832"/>
      <c r="F2" s="824"/>
    </row>
    <row r="3" spans="2:6" ht="14.25">
      <c r="B3" s="821"/>
      <c r="C3" s="823"/>
      <c r="D3" s="821"/>
      <c r="E3" s="821"/>
      <c r="F3" s="824"/>
    </row>
    <row r="4" spans="2:6" ht="15">
      <c r="B4" s="821" t="s">
        <v>586</v>
      </c>
      <c r="C4" s="821"/>
      <c r="D4" s="826">
        <v>42339</v>
      </c>
      <c r="E4" s="832"/>
      <c r="F4" s="824"/>
    </row>
    <row r="5" spans="2:6" ht="15">
      <c r="B5" s="821" t="s">
        <v>722</v>
      </c>
      <c r="C5" s="821"/>
      <c r="D5" s="825" t="s">
        <v>725</v>
      </c>
      <c r="E5" s="832"/>
      <c r="F5" s="824"/>
    </row>
    <row r="6" ht="20.25" customHeight="1" thickBot="1"/>
    <row r="7" spans="1:12" s="224" customFormat="1" ht="42" customHeight="1" thickBot="1">
      <c r="A7" s="1064" t="s">
        <v>452</v>
      </c>
      <c r="B7" s="1065"/>
      <c r="C7" s="1065"/>
      <c r="D7" s="1065"/>
      <c r="E7" s="1065"/>
      <c r="F7" s="1065"/>
      <c r="G7" s="1065"/>
      <c r="H7" s="1065"/>
      <c r="I7" s="1065"/>
      <c r="J7" s="1066"/>
      <c r="K7" s="1072">
        <f>CPYG!D7</f>
        <v>2016</v>
      </c>
      <c r="L7" s="1073"/>
    </row>
    <row r="8" spans="1:12" ht="35.25" customHeight="1" thickBot="1">
      <c r="A8" s="1067" t="str">
        <f>CPYG!A8</f>
        <v>SINPROMI, S.L.</v>
      </c>
      <c r="B8" s="1068"/>
      <c r="C8" s="1068"/>
      <c r="D8" s="1068"/>
      <c r="E8" s="1068"/>
      <c r="F8" s="1068"/>
      <c r="G8" s="1068"/>
      <c r="H8" s="1068"/>
      <c r="I8" s="1068"/>
      <c r="J8" s="1069"/>
      <c r="K8" s="1070" t="s">
        <v>443</v>
      </c>
      <c r="L8" s="1071"/>
    </row>
    <row r="9" spans="1:12" ht="18" customHeight="1">
      <c r="A9" s="1088" t="s">
        <v>721</v>
      </c>
      <c r="B9" s="1089"/>
      <c r="C9" s="1089"/>
      <c r="D9" s="1089"/>
      <c r="E9" s="1089"/>
      <c r="F9" s="1089"/>
      <c r="G9" s="1089"/>
      <c r="H9" s="1089"/>
      <c r="I9" s="1089"/>
      <c r="J9" s="1089"/>
      <c r="K9" s="1089"/>
      <c r="L9" s="1090"/>
    </row>
    <row r="10" spans="1:12" s="232" customFormat="1" ht="22.5" customHeight="1">
      <c r="A10" s="1078" t="s">
        <v>447</v>
      </c>
      <c r="B10" s="1079"/>
      <c r="C10" s="1079"/>
      <c r="D10" s="1079"/>
      <c r="E10" s="1079"/>
      <c r="F10" s="1079"/>
      <c r="G10" s="1079"/>
      <c r="H10" s="1079"/>
      <c r="I10" s="1079"/>
      <c r="J10" s="1079"/>
      <c r="K10" s="1079"/>
      <c r="L10" s="1080"/>
    </row>
    <row r="11" spans="1:12" ht="25.5" customHeight="1">
      <c r="A11" s="1060" t="s">
        <v>760</v>
      </c>
      <c r="B11" s="1061"/>
      <c r="C11" s="1059" t="s">
        <v>761</v>
      </c>
      <c r="D11" s="1059" t="s">
        <v>12</v>
      </c>
      <c r="E11" s="1059" t="s">
        <v>762</v>
      </c>
      <c r="F11" s="1059"/>
      <c r="G11" s="1059" t="s">
        <v>763</v>
      </c>
      <c r="H11" s="1059"/>
      <c r="I11" s="1057" t="s">
        <v>13</v>
      </c>
      <c r="J11" s="1057" t="s">
        <v>14</v>
      </c>
      <c r="K11" s="1057" t="s">
        <v>15</v>
      </c>
      <c r="L11" s="1056" t="s">
        <v>764</v>
      </c>
    </row>
    <row r="12" spans="1:12" ht="54" customHeight="1" thickBot="1">
      <c r="A12" s="1062"/>
      <c r="B12" s="1063"/>
      <c r="C12" s="1059"/>
      <c r="D12" s="1059"/>
      <c r="E12" s="231" t="s">
        <v>765</v>
      </c>
      <c r="F12" s="231" t="s">
        <v>766</v>
      </c>
      <c r="G12" s="231" t="s">
        <v>767</v>
      </c>
      <c r="H12" s="231" t="s">
        <v>768</v>
      </c>
      <c r="I12" s="1057"/>
      <c r="J12" s="1057"/>
      <c r="K12" s="1057"/>
      <c r="L12" s="1056"/>
    </row>
    <row r="13" spans="1:12" ht="21" customHeight="1" thickBot="1">
      <c r="A13" s="1081" t="s">
        <v>731</v>
      </c>
      <c r="B13" s="1082"/>
      <c r="C13" s="1082"/>
      <c r="D13" s="1082"/>
      <c r="E13" s="1082"/>
      <c r="F13" s="1082"/>
      <c r="G13" s="1082"/>
      <c r="H13" s="1082"/>
      <c r="I13" s="1082"/>
      <c r="J13" s="1082"/>
      <c r="K13" s="1082"/>
      <c r="L13" s="1083"/>
    </row>
    <row r="14" spans="1:12" ht="19.5" customHeight="1" thickBot="1">
      <c r="A14" s="1086"/>
      <c r="B14" s="1087"/>
      <c r="C14" s="558"/>
      <c r="D14" s="559"/>
      <c r="E14" s="560"/>
      <c r="F14" s="560"/>
      <c r="G14" s="560"/>
      <c r="H14" s="561"/>
      <c r="I14" s="576">
        <f>SUM(D14:H14)</f>
        <v>0</v>
      </c>
      <c r="J14" s="562"/>
      <c r="K14" s="563"/>
      <c r="L14" s="564"/>
    </row>
    <row r="15" spans="1:12" ht="19.5" customHeight="1" thickBot="1">
      <c r="A15" s="1074"/>
      <c r="B15" s="1075"/>
      <c r="C15" s="565"/>
      <c r="D15" s="560"/>
      <c r="E15" s="560"/>
      <c r="F15" s="560"/>
      <c r="G15" s="560"/>
      <c r="H15" s="560"/>
      <c r="I15" s="576">
        <f>SUM(D15:H15)</f>
        <v>0</v>
      </c>
      <c r="J15" s="566"/>
      <c r="K15" s="563"/>
      <c r="L15" s="564"/>
    </row>
    <row r="16" spans="1:12" ht="19.5" customHeight="1" thickBot="1">
      <c r="A16" s="1076"/>
      <c r="B16" s="1077"/>
      <c r="C16" s="565"/>
      <c r="D16" s="560"/>
      <c r="E16" s="560"/>
      <c r="F16" s="560"/>
      <c r="G16" s="560"/>
      <c r="H16" s="560"/>
      <c r="I16" s="576">
        <f>SUM(D16:H16)</f>
        <v>0</v>
      </c>
      <c r="J16" s="563"/>
      <c r="K16" s="563"/>
      <c r="L16" s="564"/>
    </row>
    <row r="17" spans="1:12" ht="19.5" customHeight="1" thickBot="1">
      <c r="A17" s="1076"/>
      <c r="B17" s="1077"/>
      <c r="C17" s="565"/>
      <c r="D17" s="560"/>
      <c r="E17" s="560"/>
      <c r="F17" s="560"/>
      <c r="G17" s="560"/>
      <c r="H17" s="560"/>
      <c r="I17" s="576">
        <f>SUM(D17:H17)</f>
        <v>0</v>
      </c>
      <c r="J17" s="563"/>
      <c r="K17" s="563"/>
      <c r="L17" s="564"/>
    </row>
    <row r="18" spans="1:12" ht="19.5" customHeight="1" thickBot="1">
      <c r="A18" s="1076"/>
      <c r="B18" s="1077"/>
      <c r="C18" s="565"/>
      <c r="D18" s="560"/>
      <c r="E18" s="560"/>
      <c r="F18" s="560"/>
      <c r="G18" s="560"/>
      <c r="H18" s="560"/>
      <c r="I18" s="576">
        <f>SUM(D18:H18)</f>
        <v>0</v>
      </c>
      <c r="J18" s="563"/>
      <c r="K18" s="563"/>
      <c r="L18" s="564"/>
    </row>
    <row r="19" spans="1:12" s="132" customFormat="1" ht="19.5" customHeight="1" thickBot="1">
      <c r="A19" s="1084" t="s">
        <v>389</v>
      </c>
      <c r="B19" s="1085"/>
      <c r="C19" s="567"/>
      <c r="D19" s="602">
        <f>SUM(D14:D18)</f>
        <v>0</v>
      </c>
      <c r="E19" s="602">
        <f>SUM(E14:E18)</f>
        <v>0</v>
      </c>
      <c r="F19" s="603"/>
      <c r="G19" s="602">
        <f>SUM(G14:G18)</f>
        <v>0</v>
      </c>
      <c r="H19" s="602">
        <f>SUM(H14:H18)</f>
        <v>0</v>
      </c>
      <c r="I19" s="602">
        <f>SUM(I14:I18)</f>
        <v>0</v>
      </c>
      <c r="J19" s="568"/>
      <c r="K19" s="604">
        <f>SUM(K14:K18)</f>
        <v>0</v>
      </c>
      <c r="L19" s="569"/>
    </row>
    <row r="20" spans="1:12" ht="19.5" customHeight="1" thickBot="1">
      <c r="A20" s="1052" t="s">
        <v>732</v>
      </c>
      <c r="B20" s="1053"/>
      <c r="C20" s="1053"/>
      <c r="D20" s="1053"/>
      <c r="E20" s="1053"/>
      <c r="F20" s="1053"/>
      <c r="G20" s="1053"/>
      <c r="H20" s="1053"/>
      <c r="I20" s="1053"/>
      <c r="J20" s="1053"/>
      <c r="K20" s="1053"/>
      <c r="L20" s="1054"/>
    </row>
    <row r="21" spans="1:12" ht="19.5" customHeight="1" thickBot="1">
      <c r="A21" s="1074"/>
      <c r="B21" s="1075"/>
      <c r="C21" s="565"/>
      <c r="D21" s="560"/>
      <c r="E21" s="560"/>
      <c r="F21" s="560"/>
      <c r="G21" s="560"/>
      <c r="H21" s="560"/>
      <c r="I21" s="576">
        <f>SUM(D21:H21)</f>
        <v>0</v>
      </c>
      <c r="J21" s="566"/>
      <c r="K21" s="563"/>
      <c r="L21" s="564"/>
    </row>
    <row r="22" spans="1:12" ht="19.5" customHeight="1" thickBot="1">
      <c r="A22" s="1074"/>
      <c r="B22" s="1075"/>
      <c r="C22" s="565"/>
      <c r="D22" s="560"/>
      <c r="E22" s="560"/>
      <c r="F22" s="560"/>
      <c r="G22" s="560"/>
      <c r="H22" s="560"/>
      <c r="I22" s="576">
        <f>SUM(D22:H22)</f>
        <v>0</v>
      </c>
      <c r="J22" s="566"/>
      <c r="K22" s="563"/>
      <c r="L22" s="564"/>
    </row>
    <row r="23" spans="1:12" ht="19.5" customHeight="1" thickBot="1">
      <c r="A23" s="1074"/>
      <c r="B23" s="1075"/>
      <c r="C23" s="565"/>
      <c r="D23" s="560"/>
      <c r="E23" s="560"/>
      <c r="F23" s="560"/>
      <c r="G23" s="560"/>
      <c r="H23" s="560"/>
      <c r="I23" s="576">
        <f>SUM(D23:H23)</f>
        <v>0</v>
      </c>
      <c r="J23" s="566"/>
      <c r="K23" s="563"/>
      <c r="L23" s="564"/>
    </row>
    <row r="24" spans="1:12" ht="19.5" customHeight="1" thickBot="1">
      <c r="A24" s="1074"/>
      <c r="B24" s="1075"/>
      <c r="C24" s="565"/>
      <c r="D24" s="560"/>
      <c r="E24" s="560"/>
      <c r="F24" s="560"/>
      <c r="G24" s="560"/>
      <c r="H24" s="560"/>
      <c r="I24" s="576">
        <f>SUM(D24:H24)</f>
        <v>0</v>
      </c>
      <c r="J24" s="566"/>
      <c r="K24" s="563"/>
      <c r="L24" s="564"/>
    </row>
    <row r="25" spans="1:12" ht="19.5" customHeight="1" thickBot="1">
      <c r="A25" s="1076"/>
      <c r="B25" s="1077"/>
      <c r="C25" s="565"/>
      <c r="D25" s="560"/>
      <c r="E25" s="560"/>
      <c r="F25" s="560"/>
      <c r="G25" s="560"/>
      <c r="H25" s="560"/>
      <c r="I25" s="576">
        <f>SUM(D25:H25)</f>
        <v>0</v>
      </c>
      <c r="J25" s="566"/>
      <c r="K25" s="563"/>
      <c r="L25" s="564"/>
    </row>
    <row r="26" spans="1:12" s="132" customFormat="1" ht="19.5" customHeight="1" thickBot="1">
      <c r="A26" s="1084" t="s">
        <v>389</v>
      </c>
      <c r="B26" s="1085"/>
      <c r="C26" s="567"/>
      <c r="D26" s="602">
        <f>SUM(D21:D25)</f>
        <v>0</v>
      </c>
      <c r="E26" s="602">
        <f>SUM(E21:E25)</f>
        <v>0</v>
      </c>
      <c r="F26" s="603"/>
      <c r="G26" s="602">
        <f>SUM(G21:G25)</f>
        <v>0</v>
      </c>
      <c r="H26" s="602">
        <f>SUM(H21:H25)</f>
        <v>0</v>
      </c>
      <c r="I26" s="602">
        <f>SUM(I22:I25)</f>
        <v>0</v>
      </c>
      <c r="J26" s="568"/>
      <c r="K26" s="604">
        <f>SUM(K21:K25)</f>
        <v>0</v>
      </c>
      <c r="L26" s="569"/>
    </row>
    <row r="27" spans="1:12" ht="12.75">
      <c r="A27" s="233"/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234"/>
    </row>
    <row r="28" spans="1:12" ht="18" customHeight="1">
      <c r="A28" s="1078" t="s">
        <v>448</v>
      </c>
      <c r="B28" s="1079"/>
      <c r="C28" s="1079"/>
      <c r="D28" s="1079"/>
      <c r="E28" s="1079"/>
      <c r="F28" s="1079"/>
      <c r="G28" s="1079"/>
      <c r="H28" s="1079"/>
      <c r="I28" s="1079"/>
      <c r="J28" s="1079"/>
      <c r="K28" s="1079"/>
      <c r="L28" s="1080"/>
    </row>
    <row r="29" spans="1:12" s="232" customFormat="1" ht="22.5" customHeight="1">
      <c r="A29" s="1078" t="s">
        <v>152</v>
      </c>
      <c r="B29" s="1079"/>
      <c r="C29" s="1079"/>
      <c r="D29" s="1079"/>
      <c r="E29" s="1079"/>
      <c r="F29" s="1079"/>
      <c r="G29" s="1079"/>
      <c r="H29" s="1079"/>
      <c r="I29" s="1079"/>
      <c r="J29" s="1079"/>
      <c r="K29" s="1079"/>
      <c r="L29" s="1080"/>
    </row>
    <row r="30" spans="1:12" ht="25.5" customHeight="1">
      <c r="A30" s="1060" t="s">
        <v>760</v>
      </c>
      <c r="B30" s="1061"/>
      <c r="C30" s="1059" t="s">
        <v>761</v>
      </c>
      <c r="D30" s="1059" t="s">
        <v>12</v>
      </c>
      <c r="E30" s="1059" t="s">
        <v>762</v>
      </c>
      <c r="F30" s="1059"/>
      <c r="G30" s="1059" t="s">
        <v>763</v>
      </c>
      <c r="H30" s="1059"/>
      <c r="I30" s="1057" t="s">
        <v>13</v>
      </c>
      <c r="J30" s="1057" t="s">
        <v>16</v>
      </c>
      <c r="K30" s="1057" t="s">
        <v>15</v>
      </c>
      <c r="L30" s="1056" t="s">
        <v>451</v>
      </c>
    </row>
    <row r="31" spans="1:12" ht="54" customHeight="1" thickBot="1">
      <c r="A31" s="1062"/>
      <c r="B31" s="1063"/>
      <c r="C31" s="1059"/>
      <c r="D31" s="1059"/>
      <c r="E31" s="231" t="s">
        <v>765</v>
      </c>
      <c r="F31" s="231" t="s">
        <v>766</v>
      </c>
      <c r="G31" s="231" t="s">
        <v>767</v>
      </c>
      <c r="H31" s="231" t="s">
        <v>768</v>
      </c>
      <c r="I31" s="1057"/>
      <c r="J31" s="1057"/>
      <c r="K31" s="1057"/>
      <c r="L31" s="1056"/>
    </row>
    <row r="32" spans="1:12" ht="13.5" thickBot="1">
      <c r="A32" s="1081" t="s">
        <v>449</v>
      </c>
      <c r="B32" s="1082"/>
      <c r="C32" s="1082"/>
      <c r="D32" s="1082"/>
      <c r="E32" s="1082"/>
      <c r="F32" s="1082"/>
      <c r="G32" s="1082"/>
      <c r="H32" s="1082"/>
      <c r="I32" s="1082"/>
      <c r="J32" s="1082"/>
      <c r="K32" s="1082"/>
      <c r="L32" s="1083"/>
    </row>
    <row r="33" spans="1:12" s="134" customFormat="1" ht="19.5" customHeight="1" thickBot="1">
      <c r="A33" s="1086"/>
      <c r="B33" s="1087"/>
      <c r="C33" s="558"/>
      <c r="D33" s="559"/>
      <c r="E33" s="565"/>
      <c r="F33" s="565"/>
      <c r="G33" s="565"/>
      <c r="H33" s="561"/>
      <c r="I33" s="576">
        <f>SUM(D33:H33)</f>
        <v>0</v>
      </c>
      <c r="J33" s="562"/>
      <c r="K33" s="563"/>
      <c r="L33" s="564"/>
    </row>
    <row r="34" spans="1:12" s="134" customFormat="1" ht="19.5" customHeight="1" thickBot="1">
      <c r="A34" s="1086"/>
      <c r="B34" s="1087"/>
      <c r="C34" s="558"/>
      <c r="D34" s="559"/>
      <c r="E34" s="565"/>
      <c r="F34" s="565"/>
      <c r="G34" s="565"/>
      <c r="H34" s="561"/>
      <c r="I34" s="576">
        <f>SUM(D34:H34)</f>
        <v>0</v>
      </c>
      <c r="J34" s="562"/>
      <c r="K34" s="563"/>
      <c r="L34" s="564"/>
    </row>
    <row r="35" spans="1:12" s="134" customFormat="1" ht="19.5" customHeight="1" thickBot="1">
      <c r="A35" s="1086"/>
      <c r="B35" s="1087"/>
      <c r="C35" s="558"/>
      <c r="D35" s="559"/>
      <c r="E35" s="565"/>
      <c r="F35" s="565"/>
      <c r="G35" s="565"/>
      <c r="H35" s="561"/>
      <c r="I35" s="576">
        <f>SUM(D35:H35)</f>
        <v>0</v>
      </c>
      <c r="J35" s="562"/>
      <c r="K35" s="563"/>
      <c r="L35" s="564"/>
    </row>
    <row r="36" spans="1:12" s="134" customFormat="1" ht="19.5" customHeight="1" thickBot="1">
      <c r="A36" s="1074"/>
      <c r="B36" s="1075"/>
      <c r="C36" s="565"/>
      <c r="D36" s="561"/>
      <c r="E36" s="565"/>
      <c r="F36" s="565"/>
      <c r="G36" s="565"/>
      <c r="H36" s="565"/>
      <c r="I36" s="576">
        <f>SUM(D36:H36)</f>
        <v>0</v>
      </c>
      <c r="J36" s="566"/>
      <c r="K36" s="563"/>
      <c r="L36" s="564"/>
    </row>
    <row r="37" spans="1:12" s="134" customFormat="1" ht="19.5" customHeight="1" thickBot="1">
      <c r="A37" s="1076"/>
      <c r="B37" s="1077"/>
      <c r="C37" s="565"/>
      <c r="D37" s="561"/>
      <c r="E37" s="565"/>
      <c r="F37" s="565"/>
      <c r="G37" s="565"/>
      <c r="H37" s="565"/>
      <c r="I37" s="576">
        <f>SUM(D37:H37)</f>
        <v>0</v>
      </c>
      <c r="J37" s="563"/>
      <c r="K37" s="563"/>
      <c r="L37" s="564"/>
    </row>
    <row r="38" spans="1:12" s="132" customFormat="1" ht="19.5" customHeight="1" thickBot="1">
      <c r="A38" s="1084" t="s">
        <v>389</v>
      </c>
      <c r="B38" s="1085"/>
      <c r="C38" s="567"/>
      <c r="D38" s="602">
        <f>SUM(D33:D37)</f>
        <v>0</v>
      </c>
      <c r="E38" s="602">
        <f>SUM(E33:E37)</f>
        <v>0</v>
      </c>
      <c r="F38" s="603"/>
      <c r="G38" s="602">
        <f>SUM(G33:G37)</f>
        <v>0</v>
      </c>
      <c r="H38" s="602">
        <f>SUM(H33:H37)</f>
        <v>0</v>
      </c>
      <c r="I38" s="602">
        <f>SUM(I33:I37)</f>
        <v>0</v>
      </c>
      <c r="J38" s="568"/>
      <c r="K38" s="604">
        <f>SUM(K32:K37)</f>
        <v>0</v>
      </c>
      <c r="L38" s="569"/>
    </row>
    <row r="39" spans="1:12" s="134" customFormat="1" ht="19.5" customHeight="1" thickBot="1">
      <c r="A39" s="1052" t="s">
        <v>450</v>
      </c>
      <c r="B39" s="1053"/>
      <c r="C39" s="1053"/>
      <c r="D39" s="1053"/>
      <c r="E39" s="1053"/>
      <c r="F39" s="1053"/>
      <c r="G39" s="1053"/>
      <c r="H39" s="1053"/>
      <c r="I39" s="1053"/>
      <c r="J39" s="1053"/>
      <c r="K39" s="1053"/>
      <c r="L39" s="1054"/>
    </row>
    <row r="40" spans="1:12" s="134" customFormat="1" ht="19.5" customHeight="1" thickBot="1">
      <c r="A40" s="1074"/>
      <c r="B40" s="1075"/>
      <c r="C40" s="565"/>
      <c r="D40" s="560"/>
      <c r="E40" s="565"/>
      <c r="F40" s="565"/>
      <c r="G40" s="561"/>
      <c r="H40" s="565"/>
      <c r="I40" s="576">
        <f>SUM(D40:H40)</f>
        <v>0</v>
      </c>
      <c r="J40" s="563"/>
      <c r="K40" s="563"/>
      <c r="L40" s="564"/>
    </row>
    <row r="41" spans="1:12" s="134" customFormat="1" ht="19.5" customHeight="1" thickBot="1">
      <c r="A41" s="1074"/>
      <c r="B41" s="1075"/>
      <c r="C41" s="565"/>
      <c r="D41" s="560"/>
      <c r="E41" s="561"/>
      <c r="F41" s="565"/>
      <c r="G41" s="561"/>
      <c r="H41" s="565"/>
      <c r="I41" s="576">
        <f>SUM(D41:H41)</f>
        <v>0</v>
      </c>
      <c r="J41" s="563"/>
      <c r="K41" s="563"/>
      <c r="L41" s="564"/>
    </row>
    <row r="42" spans="1:12" s="134" customFormat="1" ht="19.5" customHeight="1" thickBot="1">
      <c r="A42" s="1074"/>
      <c r="B42" s="1075"/>
      <c r="C42" s="565"/>
      <c r="D42" s="560"/>
      <c r="E42" s="565"/>
      <c r="F42" s="565"/>
      <c r="G42" s="565"/>
      <c r="H42" s="565"/>
      <c r="I42" s="576">
        <f>SUM(D42:H42)</f>
        <v>0</v>
      </c>
      <c r="J42" s="563"/>
      <c r="K42" s="563"/>
      <c r="L42" s="564"/>
    </row>
    <row r="43" spans="1:12" s="134" customFormat="1" ht="19.5" customHeight="1" thickBot="1">
      <c r="A43" s="1074"/>
      <c r="B43" s="1075"/>
      <c r="C43" s="565"/>
      <c r="D43" s="560"/>
      <c r="E43" s="565"/>
      <c r="F43" s="565"/>
      <c r="G43" s="565"/>
      <c r="H43" s="565"/>
      <c r="I43" s="576">
        <f>SUM(D43:H43)</f>
        <v>0</v>
      </c>
      <c r="J43" s="563"/>
      <c r="K43" s="563"/>
      <c r="L43" s="564"/>
    </row>
    <row r="44" spans="1:12" s="134" customFormat="1" ht="19.5" customHeight="1" thickBot="1">
      <c r="A44" s="1076"/>
      <c r="B44" s="1077"/>
      <c r="C44" s="565"/>
      <c r="D44" s="560"/>
      <c r="E44" s="570"/>
      <c r="F44" s="570"/>
      <c r="G44" s="570"/>
      <c r="H44" s="570"/>
      <c r="I44" s="576">
        <f>SUM(D44:H44)</f>
        <v>0</v>
      </c>
      <c r="J44" s="571"/>
      <c r="K44" s="571"/>
      <c r="L44" s="572"/>
    </row>
    <row r="45" spans="1:12" s="132" customFormat="1" ht="19.5" customHeight="1" thickBot="1">
      <c r="A45" s="1091" t="s">
        <v>389</v>
      </c>
      <c r="B45" s="1092"/>
      <c r="C45" s="573"/>
      <c r="D45" s="605">
        <f>SUM(D40:D44)</f>
        <v>0</v>
      </c>
      <c r="E45" s="605">
        <f>SUM(E40:E44)</f>
        <v>0</v>
      </c>
      <c r="F45" s="606"/>
      <c r="G45" s="605">
        <f>SUM(G40:G44)</f>
        <v>0</v>
      </c>
      <c r="H45" s="605">
        <f>SUM(H40:H44)</f>
        <v>0</v>
      </c>
      <c r="I45" s="605">
        <f>SUM(I40:I44)</f>
        <v>0</v>
      </c>
      <c r="J45" s="574"/>
      <c r="K45" s="607">
        <f>SUM(K40:K44)</f>
        <v>0</v>
      </c>
      <c r="L45" s="575"/>
    </row>
    <row r="48" spans="1:12" ht="12.75">
      <c r="A48" s="1058"/>
      <c r="B48" s="1058"/>
      <c r="C48" s="1058"/>
      <c r="D48" s="1058"/>
      <c r="E48" s="1058"/>
      <c r="F48" s="1058"/>
      <c r="G48" s="1058"/>
      <c r="H48" s="1058"/>
      <c r="I48" s="1058"/>
      <c r="J48" s="1058"/>
      <c r="K48" s="1058"/>
      <c r="L48" s="1058"/>
    </row>
    <row r="49" spans="1:12" ht="12.75">
      <c r="A49" s="1055"/>
      <c r="B49" s="1055"/>
      <c r="C49" s="1055"/>
      <c r="D49" s="1055"/>
      <c r="E49" s="1055"/>
      <c r="F49" s="1055"/>
      <c r="G49" s="1055"/>
      <c r="H49" s="1055"/>
      <c r="I49" s="1055"/>
      <c r="J49" s="1055"/>
      <c r="K49" s="1055"/>
      <c r="L49" s="1055"/>
    </row>
    <row r="50" spans="1:12" ht="12.75">
      <c r="A50" s="1055"/>
      <c r="B50" s="1055"/>
      <c r="C50" s="1055"/>
      <c r="D50" s="1055"/>
      <c r="E50" s="1055"/>
      <c r="F50" s="1055"/>
      <c r="G50" s="1055"/>
      <c r="H50" s="1055"/>
      <c r="I50" s="1055"/>
      <c r="J50" s="1055"/>
      <c r="K50" s="1055"/>
      <c r="L50" s="1055"/>
    </row>
    <row r="51" spans="1:12" ht="12.75">
      <c r="A51" s="1055"/>
      <c r="B51" s="1055"/>
      <c r="C51" s="1055"/>
      <c r="D51" s="1055"/>
      <c r="E51" s="1055"/>
      <c r="F51" s="1055"/>
      <c r="G51" s="1055"/>
      <c r="H51" s="1055"/>
      <c r="I51" s="1055"/>
      <c r="J51" s="1055"/>
      <c r="K51" s="1055"/>
      <c r="L51" s="1055"/>
    </row>
    <row r="52" spans="1:12" ht="12.75">
      <c r="A52" s="1055"/>
      <c r="B52" s="1055"/>
      <c r="C52" s="1055"/>
      <c r="D52" s="1055"/>
      <c r="E52" s="1055"/>
      <c r="F52" s="1055"/>
      <c r="G52" s="1055"/>
      <c r="H52" s="1055"/>
      <c r="I52" s="1055"/>
      <c r="J52" s="1055"/>
      <c r="K52" s="1055"/>
      <c r="L52" s="1055"/>
    </row>
    <row r="53" spans="1:12" ht="12.75">
      <c r="A53" s="1055"/>
      <c r="B53" s="1055"/>
      <c r="C53" s="1055"/>
      <c r="D53" s="1055"/>
      <c r="E53" s="1055"/>
      <c r="F53" s="1055"/>
      <c r="G53" s="1055"/>
      <c r="H53" s="1055"/>
      <c r="I53" s="1055"/>
      <c r="J53" s="1055"/>
      <c r="K53" s="1055"/>
      <c r="L53" s="1055"/>
    </row>
    <row r="54" spans="1:12" ht="12.75">
      <c r="A54" s="1055"/>
      <c r="B54" s="1055"/>
      <c r="C54" s="1055"/>
      <c r="D54" s="1055"/>
      <c r="E54" s="1055"/>
      <c r="F54" s="1055"/>
      <c r="G54" s="1055"/>
      <c r="H54" s="1055"/>
      <c r="I54" s="1055"/>
      <c r="J54" s="1055"/>
      <c r="K54" s="1055"/>
      <c r="L54" s="1055"/>
    </row>
    <row r="55" spans="1:12" ht="12.75">
      <c r="A55" s="1055"/>
      <c r="B55" s="1055"/>
      <c r="C55" s="1055"/>
      <c r="D55" s="1055"/>
      <c r="E55" s="1055"/>
      <c r="F55" s="1055"/>
      <c r="G55" s="1055"/>
      <c r="H55" s="1055"/>
      <c r="I55" s="1055"/>
      <c r="J55" s="1055"/>
      <c r="K55" s="1055"/>
      <c r="L55" s="1055"/>
    </row>
    <row r="56" spans="1:12" ht="12.75">
      <c r="A56" s="1055"/>
      <c r="B56" s="1055"/>
      <c r="C56" s="1055"/>
      <c r="D56" s="1055"/>
      <c r="E56" s="1055"/>
      <c r="F56" s="1055"/>
      <c r="G56" s="1055"/>
      <c r="H56" s="1055"/>
      <c r="I56" s="1055"/>
      <c r="J56" s="1055"/>
      <c r="K56" s="1055"/>
      <c r="L56" s="1055"/>
    </row>
    <row r="57" spans="1:12" ht="12.75">
      <c r="A57" s="1055"/>
      <c r="B57" s="1055"/>
      <c r="C57" s="1055"/>
      <c r="D57" s="1055"/>
      <c r="E57" s="1055"/>
      <c r="F57" s="1055"/>
      <c r="G57" s="1055"/>
      <c r="H57" s="1055"/>
      <c r="I57" s="1055"/>
      <c r="J57" s="1055"/>
      <c r="K57" s="1055"/>
      <c r="L57" s="1055"/>
    </row>
    <row r="58" spans="1:12" ht="12.75">
      <c r="A58" s="1055"/>
      <c r="B58" s="1055"/>
      <c r="C58" s="1055"/>
      <c r="D58" s="1055"/>
      <c r="E58" s="1055"/>
      <c r="F58" s="1055"/>
      <c r="G58" s="1055"/>
      <c r="H58" s="1055"/>
      <c r="I58" s="1055"/>
      <c r="J58" s="1055"/>
      <c r="K58" s="1055"/>
      <c r="L58" s="1055"/>
    </row>
    <row r="59" spans="4:7" ht="12.75" hidden="1">
      <c r="D59" s="235"/>
      <c r="E59" s="235"/>
      <c r="F59" s="235"/>
      <c r="G59" s="235"/>
    </row>
    <row r="60" spans="3:7" ht="12.75" hidden="1">
      <c r="C60" s="236"/>
      <c r="D60" s="237"/>
      <c r="E60" s="237"/>
      <c r="F60" s="237"/>
      <c r="G60" s="237"/>
    </row>
    <row r="61" ht="12.75" hidden="1"/>
    <row r="62" ht="12.75" hidden="1"/>
    <row r="63" ht="12.75" hidden="1"/>
    <row r="64" ht="12.75" hidden="1"/>
  </sheetData>
  <sheetProtection formatColumns="0" formatRows="0"/>
  <mergeCells count="65">
    <mergeCell ref="A33:B33"/>
    <mergeCell ref="A21:B21"/>
    <mergeCell ref="A18:B18"/>
    <mergeCell ref="A16:B16"/>
    <mergeCell ref="A28:L28"/>
    <mergeCell ref="E30:F30"/>
    <mergeCell ref="I30:I31"/>
    <mergeCell ref="J30:J31"/>
    <mergeCell ref="A23:B23"/>
    <mergeCell ref="A26:B26"/>
    <mergeCell ref="A36:B36"/>
    <mergeCell ref="A35:B35"/>
    <mergeCell ref="A34:B34"/>
    <mergeCell ref="A45:B45"/>
    <mergeCell ref="A44:B44"/>
    <mergeCell ref="A42:B42"/>
    <mergeCell ref="A38:B38"/>
    <mergeCell ref="A40:B40"/>
    <mergeCell ref="A41:B41"/>
    <mergeCell ref="A43:B43"/>
    <mergeCell ref="A9:L9"/>
    <mergeCell ref="A10:L10"/>
    <mergeCell ref="C11:C12"/>
    <mergeCell ref="D11:D12"/>
    <mergeCell ref="E11:F11"/>
    <mergeCell ref="L11:L12"/>
    <mergeCell ref="I11:I12"/>
    <mergeCell ref="J11:J12"/>
    <mergeCell ref="A37:B37"/>
    <mergeCell ref="A20:L20"/>
    <mergeCell ref="A15:B15"/>
    <mergeCell ref="A11:B12"/>
    <mergeCell ref="A13:L13"/>
    <mergeCell ref="A19:B19"/>
    <mergeCell ref="A32:L32"/>
    <mergeCell ref="A17:B17"/>
    <mergeCell ref="A22:B22"/>
    <mergeCell ref="A14:B14"/>
    <mergeCell ref="A30:B31"/>
    <mergeCell ref="A7:J7"/>
    <mergeCell ref="A8:J8"/>
    <mergeCell ref="K8:L8"/>
    <mergeCell ref="K7:L7"/>
    <mergeCell ref="G11:H11"/>
    <mergeCell ref="K11:K12"/>
    <mergeCell ref="A24:B24"/>
    <mergeCell ref="A25:B25"/>
    <mergeCell ref="A29:L29"/>
    <mergeCell ref="L30:L31"/>
    <mergeCell ref="K30:K31"/>
    <mergeCell ref="A53:L53"/>
    <mergeCell ref="A48:L48"/>
    <mergeCell ref="A49:L49"/>
    <mergeCell ref="A50:L50"/>
    <mergeCell ref="A51:L51"/>
    <mergeCell ref="C30:C31"/>
    <mergeCell ref="D30:D31"/>
    <mergeCell ref="G30:H30"/>
    <mergeCell ref="A39:L39"/>
    <mergeCell ref="A58:L58"/>
    <mergeCell ref="A54:L54"/>
    <mergeCell ref="A55:L55"/>
    <mergeCell ref="A56:L56"/>
    <mergeCell ref="A57:L57"/>
    <mergeCell ref="A52:L52"/>
  </mergeCells>
  <dataValidations count="8">
    <dataValidation allowBlank="1" showInputMessage="1" showErrorMessage="1" promptTitle="ENTIDAD BENEFICIARIA:" prompt=" Entidad del grupo,asociada o cualquier otra en la cual se realiza la inversión." sqref="A21:A23 A40:A42"/>
    <dataValidation allowBlank="1" showInputMessage="1" showErrorMessage="1" promptTitle="ENTIDAD BENEFICIARIA:" prompt=" Entidad del grupo o asociada en la cual se realiza la inversión." sqref="A15 A36"/>
    <dataValidation allowBlank="1" showInputMessage="1" showErrorMessage="1" promptTitle="SALDO INICIAL:" prompt=" Saldo a 1 de enero del período al que están referidas las estimaciones." sqref="D15:D18 D33:D37 D21:D25 D40:D44"/>
    <dataValidation allowBlank="1" showInputMessage="1" showErrorMessage="1" promptTitle="ADQUISICIONES:" prompt=" se incluirán los aumentos de valor,en términos brutos, como consecuencia de la adquisición o suscripción de participaciones o formalización de préstamos a favor de empresas del grupo o asociadas." sqref="E14:E19 E33:E37 D19 E40:E44 E23:E25"/>
    <dataValidation allowBlank="1" showInputMessage="1" showErrorMessage="1" promptTitle="REVALORIZACIONES Y OTROS:" prompt=" expresa el incremento de valor de las inversiones financieras como consecuencia de revalorizaciones u otras causas no incluidas dentro del apartado 4." sqref="F14:F19 F33:F38 F21:F25 F40:F44"/>
    <dataValidation allowBlank="1" showInputMessage="1" showErrorMessage="1" promptTitle="ENAJENACIONES:" prompt=" se incluirá, en términos brutos, las ventas de participaciones en entidades o el cobro por la entidad de los créditos y préstamos concedidos a entidades de grupo o asociadas o de valores representativos de deuda emitidos por éstas." sqref="G14:G19 H38:I38 D38:E38 G33:G38 G40:G44 G21:G25 E21:E22"/>
    <dataValidation allowBlank="1" showInputMessage="1" showErrorMessage="1" promptTitle="PERDIDAS DE VALOR Y OTROS:" prompt=" expresa la disminución de valor de las inversiones como consecuencia de pérdidas, bajas en el balance u otras causas no incluidas dentro del apartado 6." sqref="H14:H19 H33:H37 H21:H25 H40:H44"/>
    <dataValidation allowBlank="1" showInputMessage="1" showErrorMessage="1" promptTitle="SALDO FINAL: " prompt="Saldo a 31 de diciembre del ejercicio al que está referidas las estimaciones." sqref="I14:I19 I33:I37 I21:I25 I40:I44"/>
  </dataValidations>
  <printOptions horizontalCentered="1" verticalCentered="1"/>
  <pageMargins left="0.7480314960629921" right="0.2362204724409449" top="0.49" bottom="0.78" header="0" footer="0"/>
  <pageSetup horizontalDpi="600" verticalDpi="600" orientation="landscape" paperSize="9" scale="45" r:id="rId2"/>
  <headerFooter alignWithMargins="0">
    <oddFooter>&amp;L&amp;7Plaza de España, 1
38003 Santa Cruz de Tenerife
Teléfono: 901 501 901
www.tenerife.es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113"/>
  <sheetViews>
    <sheetView showGridLines="0" view="pageBreakPreview" zoomScale="60" zoomScalePageLayoutView="0" workbookViewId="0" topLeftCell="A7">
      <selection activeCell="A22" sqref="A22"/>
    </sheetView>
  </sheetViews>
  <sheetFormatPr defaultColWidth="11.421875" defaultRowHeight="12.75"/>
  <cols>
    <col min="1" max="1" width="108.421875" style="1" customWidth="1"/>
    <col min="2" max="2" width="15.140625" style="1" customWidth="1"/>
    <col min="3" max="3" width="16.421875" style="1" customWidth="1"/>
    <col min="4" max="4" width="15.00390625" style="1" customWidth="1"/>
    <col min="5" max="16384" width="11.57421875" style="1" customWidth="1"/>
  </cols>
  <sheetData>
    <row r="1" spans="1:4" ht="49.5" customHeight="1">
      <c r="A1" s="1093" t="s">
        <v>376</v>
      </c>
      <c r="B1" s="1094"/>
      <c r="C1" s="1095"/>
      <c r="D1" s="16" t="e">
        <f>#REF!</f>
        <v>#REF!</v>
      </c>
    </row>
    <row r="2" spans="1:4" ht="25.5" customHeight="1">
      <c r="A2" s="1096" t="s">
        <v>43</v>
      </c>
      <c r="B2" s="1097"/>
      <c r="C2" s="1098"/>
      <c r="D2" s="13" t="s">
        <v>41</v>
      </c>
    </row>
    <row r="3" spans="1:4" ht="25.5" customHeight="1">
      <c r="A3" s="1099" t="s">
        <v>150</v>
      </c>
      <c r="B3" s="1100"/>
      <c r="C3" s="1100"/>
      <c r="D3" s="1101"/>
    </row>
    <row r="4" spans="1:4" ht="31.5" customHeight="1">
      <c r="A4" s="19" t="s">
        <v>386</v>
      </c>
      <c r="B4" s="9" t="str">
        <f>ACTIVO!B10</f>
        <v>REAL 2014</v>
      </c>
      <c r="C4" s="17" t="str">
        <f>ACTIVO!C10</f>
        <v>ESTIMACIÓN 2015</v>
      </c>
      <c r="D4" s="18" t="str">
        <f>ACTIVO!D10</f>
        <v>PREVISIÓN 2016</v>
      </c>
    </row>
    <row r="5" spans="1:4" s="3" customFormat="1" ht="19.5" customHeight="1">
      <c r="A5" s="5" t="s">
        <v>420</v>
      </c>
      <c r="B5" s="21"/>
      <c r="C5" s="21"/>
      <c r="D5" s="22"/>
    </row>
    <row r="6" spans="1:4" s="3" customFormat="1" ht="19.5" customHeight="1">
      <c r="A6" s="5" t="s">
        <v>94</v>
      </c>
      <c r="B6" s="23" t="str">
        <f>CPYG!A11</f>
        <v>A) OPERACIONES CONTINUADAS</v>
      </c>
      <c r="C6" s="23" t="e">
        <f>CPYG!#REF!</f>
        <v>#REF!</v>
      </c>
      <c r="D6" s="24">
        <f>CPYG!B11</f>
        <v>0</v>
      </c>
    </row>
    <row r="7" spans="1:4" s="3" customFormat="1" ht="19.5" customHeight="1">
      <c r="A7" s="10" t="s">
        <v>387</v>
      </c>
      <c r="B7" s="25" t="str">
        <f>CPYG!A12</f>
        <v>1.  IMPORTE NETO DE LA CIFRA DE NEGOCIOS.</v>
      </c>
      <c r="C7" s="25" t="e">
        <f>CPYG!#REF!</f>
        <v>#REF!</v>
      </c>
      <c r="D7" s="26">
        <f>CPYG!B12</f>
        <v>3824860.9699999997</v>
      </c>
    </row>
    <row r="8" spans="1:4" s="3" customFormat="1" ht="19.5" customHeight="1">
      <c r="A8" s="10" t="s">
        <v>421</v>
      </c>
      <c r="B8" s="25" t="str">
        <f>CPYG!A13</f>
        <v>          a) Ventas</v>
      </c>
      <c r="C8" s="25" t="e">
        <f>CPYG!#REF!</f>
        <v>#REF!</v>
      </c>
      <c r="D8" s="26">
        <f>CPYG!B13</f>
        <v>250081.26</v>
      </c>
    </row>
    <row r="9" spans="1:4" s="3" customFormat="1" ht="19.5" customHeight="1">
      <c r="A9" s="10" t="s">
        <v>95</v>
      </c>
      <c r="B9" s="25" t="str">
        <f>CPYG!A14</f>
        <v>          a.1) Al sector público</v>
      </c>
      <c r="C9" s="25" t="e">
        <f>CPYG!#REF!</f>
        <v>#REF!</v>
      </c>
      <c r="D9" s="26">
        <f>CPYG!B14</f>
        <v>0</v>
      </c>
    </row>
    <row r="10" spans="1:4" s="3" customFormat="1" ht="19.5" customHeight="1">
      <c r="A10" s="10" t="s">
        <v>96</v>
      </c>
      <c r="B10" s="25" t="str">
        <f>CPYG!A15</f>
        <v>          a.1.1.) A la Entidad Local o a sus unidades dependientes.(1)</v>
      </c>
      <c r="C10" s="27" t="e">
        <f>CPYG!#REF!</f>
        <v>#REF!</v>
      </c>
      <c r="D10" s="26">
        <f>CPYG!B15</f>
        <v>0</v>
      </c>
    </row>
    <row r="11" spans="1:4" s="3" customFormat="1" ht="19.5" customHeight="1">
      <c r="A11" s="10" t="s">
        <v>97</v>
      </c>
      <c r="B11" s="25" t="str">
        <f>CPYG!A16</f>
        <v>          a.1.2.) A otras Administraciones Públicas.(1)</v>
      </c>
      <c r="C11" s="27" t="e">
        <f>CPYG!#REF!</f>
        <v>#REF!</v>
      </c>
      <c r="D11" s="26">
        <f>CPYG!B16</f>
        <v>0</v>
      </c>
    </row>
    <row r="12" spans="1:4" s="3" customFormat="1" ht="19.5" customHeight="1">
      <c r="A12" s="10" t="s">
        <v>423</v>
      </c>
      <c r="B12" s="25" t="str">
        <f>CPYG!A17</f>
        <v>          a.1.3.) A empresas y Entes Públicos.(1)</v>
      </c>
      <c r="C12" s="27" t="e">
        <f>CPYG!#REF!</f>
        <v>#REF!</v>
      </c>
      <c r="D12" s="26">
        <f>CPYG!B17</f>
        <v>0</v>
      </c>
    </row>
    <row r="13" spans="1:4" s="3" customFormat="1" ht="19.5" customHeight="1">
      <c r="A13" s="10" t="s">
        <v>98</v>
      </c>
      <c r="B13" s="25" t="str">
        <f>CPYG!A18</f>
        <v>          a.2) Al sector privado</v>
      </c>
      <c r="C13" s="25" t="e">
        <f>CPYG!#REF!</f>
        <v>#REF!</v>
      </c>
      <c r="D13" s="26">
        <f>CPYG!B18</f>
        <v>250081.26</v>
      </c>
    </row>
    <row r="14" spans="1:4" s="3" customFormat="1" ht="19.5" customHeight="1">
      <c r="A14" s="10" t="s">
        <v>424</v>
      </c>
      <c r="B14" s="25" t="str">
        <f>CPYG!A19</f>
        <v>          b) Prestaciones de Servicios.</v>
      </c>
      <c r="C14" s="25" t="e">
        <f>CPYG!#REF!</f>
        <v>#REF!</v>
      </c>
      <c r="D14" s="26">
        <f>CPYG!B19</f>
        <v>3574779.71</v>
      </c>
    </row>
    <row r="15" spans="1:4" s="3" customFormat="1" ht="19.5" customHeight="1">
      <c r="A15" s="10" t="s">
        <v>100</v>
      </c>
      <c r="B15" s="25" t="str">
        <f>CPYG!A20</f>
        <v>          b.1) Al sector público</v>
      </c>
      <c r="C15" s="27" t="e">
        <f>CPYG!#REF!</f>
        <v>#REF!</v>
      </c>
      <c r="D15" s="26">
        <f>CPYG!B20</f>
        <v>3574779.71</v>
      </c>
    </row>
    <row r="16" spans="1:4" s="3" customFormat="1" ht="19.5" customHeight="1">
      <c r="A16" s="10" t="s">
        <v>101</v>
      </c>
      <c r="B16" s="25" t="str">
        <f>CPYG!A21</f>
        <v>          b.1.1.) A la Entidad Local o a sus unidades dependientes.(1)</v>
      </c>
      <c r="C16" s="27" t="e">
        <f>CPYG!#REF!</f>
        <v>#REF!</v>
      </c>
      <c r="D16" s="26">
        <f>CPYG!B21</f>
        <v>3574779.71</v>
      </c>
    </row>
    <row r="17" spans="1:4" s="3" customFormat="1" ht="19.5" customHeight="1">
      <c r="A17" s="10" t="s">
        <v>102</v>
      </c>
      <c r="B17" s="25" t="str">
        <f>CPYG!A22</f>
        <v>          b.1.2.) A otras Administraciones Públicas.(1)</v>
      </c>
      <c r="C17" s="27" t="e">
        <f>CPYG!#REF!</f>
        <v>#REF!</v>
      </c>
      <c r="D17" s="26">
        <f>CPYG!B22</f>
        <v>0</v>
      </c>
    </row>
    <row r="18" spans="1:4" s="3" customFormat="1" ht="19.5" customHeight="1">
      <c r="A18" s="10" t="s">
        <v>425</v>
      </c>
      <c r="B18" s="25" t="str">
        <f>CPYG!A23</f>
        <v>          b.1.3.) A empresas y Entes Públicos.(1)</v>
      </c>
      <c r="C18" s="27" t="e">
        <f>CPYG!#REF!</f>
        <v>#REF!</v>
      </c>
      <c r="D18" s="26">
        <f>CPYG!B23</f>
        <v>0</v>
      </c>
    </row>
    <row r="19" spans="1:4" s="3" customFormat="1" ht="19.5" customHeight="1">
      <c r="A19" s="5" t="s">
        <v>673</v>
      </c>
      <c r="B19" s="23" t="str">
        <f>CPYG!A24</f>
        <v>          b.2.) Al sector privado</v>
      </c>
      <c r="C19" s="23" t="e">
        <f>CPYG!#REF!</f>
        <v>#REF!</v>
      </c>
      <c r="D19" s="24">
        <f>CPYG!B24</f>
        <v>0</v>
      </c>
    </row>
    <row r="20" spans="1:4" s="3" customFormat="1" ht="19.5" customHeight="1">
      <c r="A20" s="5" t="s">
        <v>103</v>
      </c>
      <c r="B20" s="23" t="str">
        <f>CPYG!A25</f>
        <v>2. VARIACIÓN DE EXISTENCIAS DE PRODUCTOS TERMINADOS Y EN CURSO DE FABRICACIÓN</v>
      </c>
      <c r="C20" s="23" t="e">
        <f>CPYG!#REF!</f>
        <v>#REF!</v>
      </c>
      <c r="D20" s="24">
        <f>CPYG!B25</f>
        <v>0</v>
      </c>
    </row>
    <row r="21" spans="1:4" s="3" customFormat="1" ht="19.5" customHeight="1">
      <c r="A21" s="5" t="s">
        <v>104</v>
      </c>
      <c r="B21" s="23" t="str">
        <f>CPYG!A28</f>
        <v>3. TRABAJOS REALIZADOS POR LA EMPRESA PARA SU ACTIVO.</v>
      </c>
      <c r="C21" s="23" t="e">
        <f>CPYG!#REF!</f>
        <v>#REF!</v>
      </c>
      <c r="D21" s="24">
        <f>CPYG!B28</f>
        <v>0</v>
      </c>
    </row>
    <row r="22" spans="1:4" s="3" customFormat="1" ht="19.5" customHeight="1">
      <c r="A22" s="10" t="s">
        <v>105</v>
      </c>
      <c r="B22" s="25" t="str">
        <f>CPYG!A29</f>
        <v>4. APROVISIONAMIENTOS.</v>
      </c>
      <c r="C22" s="25" t="e">
        <f>CPYG!#REF!</f>
        <v>#REF!</v>
      </c>
      <c r="D22" s="26">
        <f>CPYG!B29</f>
        <v>-290032.42</v>
      </c>
    </row>
    <row r="23" spans="1:4" s="3" customFormat="1" ht="19.5" customHeight="1">
      <c r="A23" s="10" t="s">
        <v>106</v>
      </c>
      <c r="B23" s="25" t="str">
        <f>CPYG!A30</f>
        <v>         a) Consumo de mercaderías.</v>
      </c>
      <c r="C23" s="27" t="e">
        <f>CPYG!#REF!</f>
        <v>#REF!</v>
      </c>
      <c r="D23" s="26">
        <f>CPYG!B30</f>
        <v>0</v>
      </c>
    </row>
    <row r="24" spans="1:4" s="3" customFormat="1" ht="19.5" customHeight="1">
      <c r="A24" s="10" t="s">
        <v>107</v>
      </c>
      <c r="B24" s="25" t="str">
        <f>CPYG!A31</f>
        <v>          b) Consumo de materias primas y otras materias consumibles.</v>
      </c>
      <c r="C24" s="27" t="e">
        <f>CPYG!#REF!</f>
        <v>#REF!</v>
      </c>
      <c r="D24" s="26">
        <f>CPYG!B31</f>
        <v>0</v>
      </c>
    </row>
    <row r="25" spans="1:4" s="3" customFormat="1" ht="19.5" customHeight="1">
      <c r="A25" s="10" t="s">
        <v>108</v>
      </c>
      <c r="B25" s="25" t="str">
        <f>CPYG!A32</f>
        <v>          c) Trabajos realizados por otras empresas.</v>
      </c>
      <c r="C25" s="27" t="e">
        <f>CPYG!#REF!</f>
        <v>#REF!</v>
      </c>
      <c r="D25" s="26">
        <f>CPYG!B32</f>
        <v>-290032.42</v>
      </c>
    </row>
    <row r="26" spans="1:4" s="3" customFormat="1" ht="19.5" customHeight="1">
      <c r="A26" s="5" t="s">
        <v>109</v>
      </c>
      <c r="B26" s="23" t="str">
        <f>CPYG!A33</f>
        <v>          d) Deterioro de mercaderías, materias primas y otros aprovisionamientos.</v>
      </c>
      <c r="C26" s="23" t="e">
        <f>CPYG!#REF!</f>
        <v>#REF!</v>
      </c>
      <c r="D26" s="24">
        <f>CPYG!B33</f>
        <v>0</v>
      </c>
    </row>
    <row r="27" spans="1:4" s="3" customFormat="1" ht="19.5" customHeight="1">
      <c r="A27" s="10" t="s">
        <v>110</v>
      </c>
      <c r="B27" s="25" t="str">
        <f>CPYG!A34</f>
        <v>5. OTROS INGRESOS DE EXPLOTACIÓN.</v>
      </c>
      <c r="C27" s="25" t="e">
        <f>CPYG!#REF!</f>
        <v>#REF!</v>
      </c>
      <c r="D27" s="26">
        <f>CPYG!B34</f>
        <v>1043667.41</v>
      </c>
    </row>
    <row r="28" spans="1:4" s="3" customFormat="1" ht="19.5" customHeight="1">
      <c r="A28" s="10" t="s">
        <v>112</v>
      </c>
      <c r="B28" s="25" t="str">
        <f>CPYG!A35</f>
        <v>      a) Ingresos accesorios y otros de gestión corriente.</v>
      </c>
      <c r="C28" s="25" t="e">
        <f>CPYG!#REF!</f>
        <v>#REF!</v>
      </c>
      <c r="D28" s="26">
        <f>CPYG!B35</f>
        <v>59891.51</v>
      </c>
    </row>
    <row r="29" spans="1:4" s="3" customFormat="1" ht="19.5" customHeight="1">
      <c r="A29" s="10" t="s">
        <v>113</v>
      </c>
      <c r="B29" s="25" t="str">
        <f>CPYG!A39</f>
        <v>      b) Subvenciones de explotación incorporadas al resultado del ejercicio.</v>
      </c>
      <c r="C29" s="27" t="e">
        <f>CPYG!#REF!</f>
        <v>#REF!</v>
      </c>
      <c r="D29" s="28">
        <f>CPYG!B39</f>
        <v>983775.9</v>
      </c>
    </row>
    <row r="30" spans="1:4" s="3" customFormat="1" ht="19.5" customHeight="1">
      <c r="A30" s="10" t="s">
        <v>674</v>
      </c>
      <c r="B30" s="25" t="str">
        <f>CPYG!A40</f>
        <v>          b.1.) Estado.</v>
      </c>
      <c r="C30" s="27" t="e">
        <f>CPYG!#REF!</f>
        <v>#REF!</v>
      </c>
      <c r="D30" s="28">
        <f>CPYG!B40</f>
        <v>983775.9</v>
      </c>
    </row>
    <row r="31" spans="1:4" s="3" customFormat="1" ht="19.5" customHeight="1">
      <c r="A31" s="10" t="s">
        <v>675</v>
      </c>
      <c r="B31" s="25" t="str">
        <f>CPYG!A41</f>
        <v>          b.2.) Comunidad Autónoma</v>
      </c>
      <c r="C31" s="27" t="e">
        <f>CPYG!#REF!</f>
        <v>#REF!</v>
      </c>
      <c r="D31" s="26">
        <f>CPYG!B41</f>
        <v>0</v>
      </c>
    </row>
    <row r="32" spans="1:4" s="3" customFormat="1" ht="19.5" customHeight="1">
      <c r="A32" s="10" t="s">
        <v>114</v>
      </c>
      <c r="B32" s="25" t="str">
        <f>CPYG!A42</f>
        <v>          b.3. ) Corporaciones Locales</v>
      </c>
      <c r="C32" s="25" t="e">
        <f>CPYG!#REF!</f>
        <v>#REF!</v>
      </c>
      <c r="D32" s="26">
        <f>CPYG!B42</f>
        <v>0</v>
      </c>
    </row>
    <row r="33" spans="1:4" s="3" customFormat="1" ht="19.5" customHeight="1">
      <c r="A33" s="10" t="s">
        <v>115</v>
      </c>
      <c r="B33" s="25" t="str">
        <f>CPYG!A43</f>
        <v>          b.4. ) Cabildo Insular de Tenerife.</v>
      </c>
      <c r="C33" s="27" t="e">
        <f>CPYG!#REF!</f>
        <v>#REF!</v>
      </c>
      <c r="D33" s="26">
        <f>CPYG!B43</f>
        <v>0</v>
      </c>
    </row>
    <row r="34" spans="1:4" s="3" customFormat="1" ht="19.5" customHeight="1">
      <c r="A34" s="10" t="s">
        <v>116</v>
      </c>
      <c r="B34" s="25" t="str">
        <f>CPYG!A44</f>
        <v>          b.5. ) Otros Entes.</v>
      </c>
      <c r="C34" s="27" t="e">
        <f>CPYG!#REF!</f>
        <v>#REF!</v>
      </c>
      <c r="D34" s="26">
        <f>CPYG!B44</f>
        <v>0</v>
      </c>
    </row>
    <row r="35" spans="1:4" s="3" customFormat="1" ht="19.5" customHeight="1">
      <c r="A35" s="5" t="s">
        <v>117</v>
      </c>
      <c r="B35" s="23" t="str">
        <f>CPYG!A45</f>
        <v>          b.6. ) Imputación de subvenciones de explotación de ejercicios anteriores.</v>
      </c>
      <c r="C35" s="23" t="e">
        <f>CPYG!#REF!</f>
        <v>#REF!</v>
      </c>
      <c r="D35" s="24">
        <f>CPYG!B45</f>
        <v>0</v>
      </c>
    </row>
    <row r="36" spans="1:5" s="3" customFormat="1" ht="19.5" customHeight="1">
      <c r="A36" s="10" t="s">
        <v>118</v>
      </c>
      <c r="B36" s="25" t="str">
        <f>CPYG!A46</f>
        <v>6. GASTOS DE PERSONAL.</v>
      </c>
      <c r="C36" s="25" t="e">
        <f>CPYG!#REF!</f>
        <v>#REF!</v>
      </c>
      <c r="D36" s="26">
        <f>CPYG!B46</f>
        <v>-4237176.07</v>
      </c>
      <c r="E36" s="40"/>
    </row>
    <row r="37" spans="1:4" s="3" customFormat="1" ht="19.5" customHeight="1">
      <c r="A37" s="10" t="s">
        <v>676</v>
      </c>
      <c r="B37" s="25" t="str">
        <f>CPYG!A47</f>
        <v>      a) Sueldos, Salarios y Asimilados. (sin indem)</v>
      </c>
      <c r="C37" s="27" t="e">
        <f>CPYG!#REF!</f>
        <v>#REF!</v>
      </c>
      <c r="D37" s="26">
        <f>CPYG!B47</f>
        <v>-3463562.62</v>
      </c>
    </row>
    <row r="38" spans="1:4" s="3" customFormat="1" ht="19.5" customHeight="1">
      <c r="A38" s="10" t="s">
        <v>677</v>
      </c>
      <c r="B38" s="25" t="str">
        <f>CPYG!A48</f>
        <v>      b) Indemnizaciones</v>
      </c>
      <c r="C38" s="27" t="e">
        <f>CPYG!#REF!</f>
        <v>#REF!</v>
      </c>
      <c r="D38" s="26">
        <f>CPYG!B48</f>
        <v>-52115.71</v>
      </c>
    </row>
    <row r="39" spans="1:4" s="3" customFormat="1" ht="19.5" customHeight="1">
      <c r="A39" s="10" t="s">
        <v>678</v>
      </c>
      <c r="B39" s="25" t="str">
        <f>CPYG!A49</f>
        <v>      c) Seguridad Social a cargo de la empresa</v>
      </c>
      <c r="C39" s="27" t="e">
        <f>CPYG!#REF!</f>
        <v>#REF!</v>
      </c>
      <c r="D39" s="26">
        <f>CPYG!B49</f>
        <v>-691739.95</v>
      </c>
    </row>
    <row r="40" spans="1:4" s="3" customFormat="1" ht="19.5" customHeight="1">
      <c r="A40" s="10" t="s">
        <v>679</v>
      </c>
      <c r="B40" s="25" t="str">
        <f>CPYG!A50</f>
        <v>      d) Aportaciones a Planes de Pensiones u otros de aportación definida</v>
      </c>
      <c r="C40" s="27" t="e">
        <f>CPYG!#REF!</f>
        <v>#REF!</v>
      </c>
      <c r="D40" s="26">
        <f>CPYG!B50</f>
        <v>0</v>
      </c>
    </row>
    <row r="41" spans="1:4" s="3" customFormat="1" ht="19.5" customHeight="1">
      <c r="A41" s="10" t="s">
        <v>680</v>
      </c>
      <c r="B41" s="25" t="str">
        <f>CPYG!A51</f>
        <v>      e) Otros Gastos Sociales</v>
      </c>
      <c r="C41" s="27" t="e">
        <f>CPYG!#REF!</f>
        <v>#REF!</v>
      </c>
      <c r="D41" s="26">
        <f>CPYG!B51</f>
        <v>-29757.79</v>
      </c>
    </row>
    <row r="42" spans="1:4" s="3" customFormat="1" ht="19.5" customHeight="1">
      <c r="A42" s="5" t="s">
        <v>119</v>
      </c>
      <c r="B42" s="23" t="str">
        <f>CPYG!A52</f>
        <v>      f) Provisiones</v>
      </c>
      <c r="C42" s="23" t="e">
        <f>CPYG!#REF!</f>
        <v>#REF!</v>
      </c>
      <c r="D42" s="24">
        <f>CPYG!B52</f>
        <v>0</v>
      </c>
    </row>
    <row r="43" spans="1:4" s="3" customFormat="1" ht="19.5" customHeight="1">
      <c r="A43" s="10" t="s">
        <v>681</v>
      </c>
      <c r="B43" s="25" t="str">
        <f>CPYG!A54</f>
        <v>7. OTROS GASTOS DE EXPLOTACIÓN.</v>
      </c>
      <c r="C43" s="27" t="e">
        <f>CPYG!#REF!</f>
        <v>#REF!</v>
      </c>
      <c r="D43" s="26">
        <f>CPYG!B54</f>
        <v>-2176918.4</v>
      </c>
    </row>
    <row r="44" spans="1:4" s="3" customFormat="1" ht="19.5" customHeight="1">
      <c r="A44" s="10" t="s">
        <v>682</v>
      </c>
      <c r="B44" s="25" t="str">
        <f>CPYG!A55</f>
        <v>      a) Servicios Exteriores</v>
      </c>
      <c r="C44" s="27" t="e">
        <f>CPYG!#REF!</f>
        <v>#REF!</v>
      </c>
      <c r="D44" s="26">
        <f>CPYG!B55</f>
        <v>-1891403.38</v>
      </c>
    </row>
    <row r="45" spans="1:4" s="3" customFormat="1" ht="19.5" customHeight="1">
      <c r="A45" s="10" t="s">
        <v>120</v>
      </c>
      <c r="B45" s="25" t="str">
        <f>CPYG!A56</f>
        <v>      b) Tributos</v>
      </c>
      <c r="C45" s="25" t="e">
        <f>CPYG!#REF!</f>
        <v>#REF!</v>
      </c>
      <c r="D45" s="26">
        <f>CPYG!B56</f>
        <v>-81987.5</v>
      </c>
    </row>
    <row r="46" spans="1:4" s="3" customFormat="1" ht="19.5" customHeight="1">
      <c r="A46" s="10" t="s">
        <v>121</v>
      </c>
      <c r="B46" s="25" t="str">
        <f>CPYG!A57</f>
        <v>      c) Pérdidas, deterioro y variación de provisiones por operac. Comerciales.</v>
      </c>
      <c r="C46" s="27" t="e">
        <f>CPYG!#REF!</f>
        <v>#REF!</v>
      </c>
      <c r="D46" s="26">
        <f>CPYG!B57</f>
        <v>-193915.54</v>
      </c>
    </row>
    <row r="47" spans="1:4" s="3" customFormat="1" ht="19.5" customHeight="1">
      <c r="A47" s="10" t="s">
        <v>122</v>
      </c>
      <c r="B47" s="25" t="e">
        <f>CPYG!#REF!</f>
        <v>#REF!</v>
      </c>
      <c r="C47" s="27" t="e">
        <f>CPYG!#REF!</f>
        <v>#REF!</v>
      </c>
      <c r="D47" s="26" t="e">
        <f>CPYG!#REF!</f>
        <v>#REF!</v>
      </c>
    </row>
    <row r="48" spans="1:4" s="3" customFormat="1" ht="19.5" customHeight="1">
      <c r="A48" s="10" t="s">
        <v>123</v>
      </c>
      <c r="B48" s="21" t="e">
        <f>CPYG!#REF!</f>
        <v>#REF!</v>
      </c>
      <c r="C48" s="21" t="e">
        <f>CPYG!#REF!</f>
        <v>#REF!</v>
      </c>
      <c r="D48" s="22" t="e">
        <f>CPYG!#REF!</f>
        <v>#REF!</v>
      </c>
    </row>
    <row r="49" spans="1:4" s="3" customFormat="1" ht="19.5" customHeight="1">
      <c r="A49" s="5" t="s">
        <v>124</v>
      </c>
      <c r="B49" s="23" t="str">
        <f>CPYG!A58</f>
        <v>      d) Otros gastos de gestión corriente.</v>
      </c>
      <c r="C49" s="39" t="e">
        <f>CPYG!#REF!</f>
        <v>#REF!</v>
      </c>
      <c r="D49" s="24">
        <f>CPYG!B58</f>
        <v>-9611.98</v>
      </c>
    </row>
    <row r="50" spans="1:4" s="3" customFormat="1" ht="19.5" customHeight="1">
      <c r="A50" s="5" t="s">
        <v>125</v>
      </c>
      <c r="B50" s="23" t="str">
        <f>CPYG!A59</f>
        <v>8. AMORTIZACIÓN DEL INMOVILIZADO.</v>
      </c>
      <c r="C50" s="23" t="e">
        <f>CPYG!#REF!</f>
        <v>#REF!</v>
      </c>
      <c r="D50" s="24">
        <f>CPYG!B59</f>
        <v>-83662.61</v>
      </c>
    </row>
    <row r="51" spans="1:4" s="3" customFormat="1" ht="19.5" customHeight="1">
      <c r="A51" s="5" t="s">
        <v>126</v>
      </c>
      <c r="B51" s="23" t="str">
        <f>CPYG!A63</f>
        <v>9. IMPUTACIÓN DE SUBVENCIONES DE INMOVILIZADO NO FINANCIERO Y OTRAS. (2)</v>
      </c>
      <c r="C51" s="23" t="e">
        <f>CPYG!#REF!</f>
        <v>#REF!</v>
      </c>
      <c r="D51" s="24">
        <f>CPYG!B63</f>
        <v>83662.61</v>
      </c>
    </row>
    <row r="52" spans="1:4" s="3" customFormat="1" ht="19.5" customHeight="1">
      <c r="A52" s="5" t="s">
        <v>127</v>
      </c>
      <c r="B52" s="23" t="str">
        <f>CPYG!A64</f>
        <v>10. EXCESOS DE PROVISIONES.</v>
      </c>
      <c r="C52" s="23" t="e">
        <f>CPYG!#REF!</f>
        <v>#REF!</v>
      </c>
      <c r="D52" s="24">
        <f>CPYG!B64</f>
        <v>0</v>
      </c>
    </row>
    <row r="53" spans="1:4" s="3" customFormat="1" ht="19.5" customHeight="1">
      <c r="A53" s="10" t="s">
        <v>372</v>
      </c>
      <c r="B53" s="25" t="str">
        <f>CPYG!A65</f>
        <v>11. DETERIORO Y RESULTADO POR ENAJENACIONES DEL INMOVILIZADO.</v>
      </c>
      <c r="C53" s="27" t="e">
        <f>CPYG!#REF!</f>
        <v>#REF!</v>
      </c>
      <c r="D53" s="26">
        <f>CPYG!B65</f>
        <v>0</v>
      </c>
    </row>
    <row r="54" spans="1:4" s="3" customFormat="1" ht="19.5" customHeight="1">
      <c r="A54" s="10" t="s">
        <v>683</v>
      </c>
      <c r="B54" s="25" t="str">
        <f>CPYG!A66</f>
        <v>      a) Deterioros y pérdidas</v>
      </c>
      <c r="C54" s="25" t="e">
        <f>CPYG!#REF!</f>
        <v>#REF!</v>
      </c>
      <c r="D54" s="26">
        <f>CPYG!B66</f>
        <v>0</v>
      </c>
    </row>
    <row r="55" spans="1:4" s="41" customFormat="1" ht="19.5" customHeight="1">
      <c r="A55" s="5" t="s">
        <v>44</v>
      </c>
      <c r="B55" s="23" t="str">
        <f>CPYG!A70</f>
        <v>      b) Resultados por enajenaciones y otras</v>
      </c>
      <c r="C55" s="23" t="e">
        <f>CPYG!#REF!</f>
        <v>#REF!</v>
      </c>
      <c r="D55" s="24">
        <f>CPYG!B70</f>
        <v>0</v>
      </c>
    </row>
    <row r="56" spans="1:4" s="3" customFormat="1" ht="19.5" customHeight="1">
      <c r="A56" s="5" t="s">
        <v>45</v>
      </c>
      <c r="B56" s="23" t="str">
        <f>CPYG!A79</f>
        <v>13. OTROS RESULTADOS</v>
      </c>
      <c r="C56" s="23" t="e">
        <f>CPYG!#REF!</f>
        <v>#REF!</v>
      </c>
      <c r="D56" s="24">
        <f>CPYG!B79</f>
        <v>0</v>
      </c>
    </row>
    <row r="57" spans="1:4" s="3" customFormat="1" ht="19.5" customHeight="1">
      <c r="A57" s="5" t="s">
        <v>128</v>
      </c>
      <c r="B57" s="23" t="str">
        <f>CPYG!A82</f>
        <v>A.1.)  RESULTADO DE EXPLOTACIÓN (∑(1+2+3+4+5+6+7+8+9+10+11+12+12a+13))</v>
      </c>
      <c r="C57" s="23" t="e">
        <f>CPYG!#REF!</f>
        <v>#REF!</v>
      </c>
      <c r="D57" s="24">
        <f>CPYG!B82</f>
        <v>-1835598.5100000002</v>
      </c>
    </row>
    <row r="58" spans="1:4" s="3" customFormat="1" ht="19.5" customHeight="1">
      <c r="A58" s="10" t="s">
        <v>129</v>
      </c>
      <c r="B58" s="25" t="str">
        <f>CPYG!A83</f>
        <v>14. INGRESOS FINANCIEROS.</v>
      </c>
      <c r="C58" s="25" t="e">
        <f>CPYG!#REF!</f>
        <v>#REF!</v>
      </c>
      <c r="D58" s="26">
        <f>CPYG!B83</f>
        <v>0</v>
      </c>
    </row>
    <row r="59" spans="1:4" s="3" customFormat="1" ht="19.5" customHeight="1">
      <c r="A59" s="10" t="s">
        <v>130</v>
      </c>
      <c r="B59" s="25" t="str">
        <f>CPYG!A84</f>
        <v>      a) De participaciones en instrumentos de patrimonio.</v>
      </c>
      <c r="C59" s="27" t="e">
        <f>CPYG!#REF!</f>
        <v>#REF!</v>
      </c>
      <c r="D59" s="26">
        <f>CPYG!B84</f>
        <v>0</v>
      </c>
    </row>
    <row r="60" spans="1:4" s="3" customFormat="1" ht="19.5" customHeight="1">
      <c r="A60" s="10" t="s">
        <v>131</v>
      </c>
      <c r="B60" s="25" t="str">
        <f>CPYG!A85</f>
        <v>          a.1.) En empresas del grupo y asociadas.</v>
      </c>
      <c r="C60" s="27" t="e">
        <f>CPYG!#REF!</f>
        <v>#REF!</v>
      </c>
      <c r="D60" s="26">
        <f>CPYG!B85</f>
        <v>0</v>
      </c>
    </row>
    <row r="61" spans="1:4" s="3" customFormat="1" ht="19.5" customHeight="1">
      <c r="A61" s="10" t="s">
        <v>684</v>
      </c>
      <c r="B61" s="25" t="str">
        <f>CPYG!A86</f>
        <v>          a.2) En terceros.</v>
      </c>
      <c r="C61" s="25" t="e">
        <f>CPYG!#REF!</f>
        <v>#REF!</v>
      </c>
      <c r="D61" s="26">
        <f>CPYG!B86</f>
        <v>0</v>
      </c>
    </row>
    <row r="62" spans="1:4" s="3" customFormat="1" ht="19.5" customHeight="1">
      <c r="A62" s="10" t="s">
        <v>132</v>
      </c>
      <c r="B62" s="25" t="str">
        <f>CPYG!A87</f>
        <v>      b) De valores negociables y otros instrumentos financieros</v>
      </c>
      <c r="C62" s="27" t="e">
        <f>CPYG!#REF!</f>
        <v>#REF!</v>
      </c>
      <c r="D62" s="26">
        <f>CPYG!B87</f>
        <v>0</v>
      </c>
    </row>
    <row r="63" spans="1:4" s="3" customFormat="1" ht="19.5" customHeight="1">
      <c r="A63" s="10" t="s">
        <v>133</v>
      </c>
      <c r="B63" s="25" t="str">
        <f>CPYG!A88</f>
        <v>          b.1.) En empresas del grupo y asociadas.</v>
      </c>
      <c r="C63" s="25" t="e">
        <f>CPYG!#REF!</f>
        <v>#REF!</v>
      </c>
      <c r="D63" s="26">
        <f>CPYG!B88</f>
        <v>0</v>
      </c>
    </row>
    <row r="64" spans="1:4" s="3" customFormat="1" ht="19.5" customHeight="1">
      <c r="A64" s="5" t="s">
        <v>134</v>
      </c>
      <c r="B64" s="23" t="str">
        <f>CPYG!A89</f>
        <v>          b.2) En terceros.</v>
      </c>
      <c r="C64" s="23" t="e">
        <f>CPYG!#REF!</f>
        <v>#REF!</v>
      </c>
      <c r="D64" s="24">
        <f>CPYG!B89</f>
        <v>0</v>
      </c>
    </row>
    <row r="65" spans="1:4" s="3" customFormat="1" ht="19.5" customHeight="1">
      <c r="A65" s="10" t="s">
        <v>135</v>
      </c>
      <c r="B65" s="25" t="str">
        <f>CPYG!A91</f>
        <v>15. GASTOS FINANCIEROS.</v>
      </c>
      <c r="C65" s="27" t="e">
        <f>CPYG!#REF!</f>
        <v>#REF!</v>
      </c>
      <c r="D65" s="26">
        <f>CPYG!B91</f>
        <v>-507.96</v>
      </c>
    </row>
    <row r="66" spans="1:4" s="3" customFormat="1" ht="19.5" customHeight="1">
      <c r="A66" s="10" t="s">
        <v>685</v>
      </c>
      <c r="B66" s="29" t="str">
        <f>CPYG!A92</f>
        <v>      a) Por deudas con empresas del grupo y asociadas.</v>
      </c>
      <c r="C66" s="29" t="e">
        <f>CPYG!#REF!</f>
        <v>#REF!</v>
      </c>
      <c r="D66" s="30">
        <f>CPYG!B92</f>
        <v>0</v>
      </c>
    </row>
    <row r="67" spans="1:4" s="3" customFormat="1" ht="19.5" customHeight="1">
      <c r="A67" s="10" t="s">
        <v>686</v>
      </c>
      <c r="B67" s="29" t="str">
        <f>CPYG!A93</f>
        <v>      b) Por deudas con terceros</v>
      </c>
      <c r="C67" s="29" t="e">
        <f>CPYG!#REF!</f>
        <v>#REF!</v>
      </c>
      <c r="D67" s="30">
        <f>CPYG!B93</f>
        <v>-507.96</v>
      </c>
    </row>
    <row r="68" spans="1:4" s="3" customFormat="1" ht="19.5" customHeight="1">
      <c r="A68" s="5" t="s">
        <v>136</v>
      </c>
      <c r="B68" s="23" t="str">
        <f>CPYG!A94</f>
        <v>      c) Por actualización de provisiones</v>
      </c>
      <c r="C68" s="23" t="e">
        <f>CPYG!#REF!</f>
        <v>#REF!</v>
      </c>
      <c r="D68" s="24">
        <f>CPYG!B94</f>
        <v>0</v>
      </c>
    </row>
    <row r="69" spans="1:4" s="3" customFormat="1" ht="19.5" customHeight="1">
      <c r="A69" s="10" t="s">
        <v>137</v>
      </c>
      <c r="B69" s="29" t="str">
        <f>CPYG!A95</f>
        <v>16. VARIACIÓN DE VALOR RAZONABLE EN INSTRUMENTOS FINANCIEROS.</v>
      </c>
      <c r="C69" s="29" t="e">
        <f>CPYG!#REF!</f>
        <v>#REF!</v>
      </c>
      <c r="D69" s="30">
        <f>CPYG!B95</f>
        <v>0</v>
      </c>
    </row>
    <row r="70" spans="1:4" s="3" customFormat="1" ht="19.5" customHeight="1">
      <c r="A70" s="10" t="s">
        <v>687</v>
      </c>
      <c r="B70" s="29" t="str">
        <f>CPYG!A96</f>
        <v>      a) Cartera de negociación y otros.</v>
      </c>
      <c r="C70" s="29" t="e">
        <f>CPYG!#REF!</f>
        <v>#REF!</v>
      </c>
      <c r="D70" s="30">
        <f>CPYG!B96</f>
        <v>0</v>
      </c>
    </row>
    <row r="71" spans="1:4" s="3" customFormat="1" ht="19.5" customHeight="1">
      <c r="A71" s="5" t="s">
        <v>138</v>
      </c>
      <c r="B71" s="23" t="str">
        <f>CPYG!A97</f>
        <v>      b) Imputación al resultado del ejercicio por activos financieros disponibles para la venta</v>
      </c>
      <c r="C71" s="23" t="e">
        <f>CPYG!#REF!</f>
        <v>#REF!</v>
      </c>
      <c r="D71" s="24">
        <f>CPYG!B97</f>
        <v>0</v>
      </c>
    </row>
    <row r="72" spans="1:4" s="3" customFormat="1" ht="19.5" customHeight="1">
      <c r="A72" s="5" t="s">
        <v>46</v>
      </c>
      <c r="B72" s="23" t="str">
        <f>CPYG!A98</f>
        <v>17. DIFERENCIA DE CAMBIO.</v>
      </c>
      <c r="C72" s="23" t="e">
        <f>CPYG!#REF!</f>
        <v>#REF!</v>
      </c>
      <c r="D72" s="24">
        <f>CPYG!B98</f>
        <v>0</v>
      </c>
    </row>
    <row r="73" spans="1:4" s="3" customFormat="1" ht="20.25" customHeight="1">
      <c r="A73" s="10" t="s">
        <v>139</v>
      </c>
      <c r="B73" s="29" t="str">
        <f>CPYG!A99</f>
        <v>18. DETERIORO Y RESULTADO POR ENAJENACIONES DE INSTRUMENTOS FINANCIEROS</v>
      </c>
      <c r="C73" s="29" t="e">
        <f>CPYG!#REF!</f>
        <v>#REF!</v>
      </c>
      <c r="D73" s="30">
        <f>CPYG!B99</f>
        <v>0</v>
      </c>
    </row>
    <row r="74" spans="1:4" s="3" customFormat="1" ht="17.25" customHeight="1">
      <c r="A74" s="12" t="s">
        <v>683</v>
      </c>
      <c r="B74" s="29" t="str">
        <f>CPYG!A100</f>
        <v>      a) Deterioros y Pérdidas.</v>
      </c>
      <c r="C74" s="29" t="e">
        <f>CPYG!#REF!</f>
        <v>#REF!</v>
      </c>
      <c r="D74" s="30">
        <f>CPYG!B100</f>
        <v>0</v>
      </c>
    </row>
    <row r="75" spans="1:4" s="3" customFormat="1" ht="19.5" customHeight="1">
      <c r="A75" s="5" t="s">
        <v>47</v>
      </c>
      <c r="B75" s="23" t="str">
        <f>CPYG!A101</f>
        <v>      b) Resultados por enajenaciones y otras.</v>
      </c>
      <c r="C75" s="23" t="e">
        <f>CPYG!#REF!</f>
        <v>#REF!</v>
      </c>
      <c r="D75" s="24">
        <f>CPYG!B101</f>
        <v>0</v>
      </c>
    </row>
    <row r="76" spans="1:4" s="3" customFormat="1" ht="19.5" customHeight="1">
      <c r="A76" s="5" t="s">
        <v>688</v>
      </c>
      <c r="B76" s="23" t="str">
        <f>CPYG!A105</f>
        <v>A.2.) RESULTADO FINANCIERO (∑ (14 A 19))</v>
      </c>
      <c r="C76" s="23" t="e">
        <f>CPYG!#REF!</f>
        <v>#REF!</v>
      </c>
      <c r="D76" s="24">
        <f>CPYG!B105</f>
        <v>-507.96</v>
      </c>
    </row>
    <row r="77" spans="1:4" s="3" customFormat="1" ht="19.5" customHeight="1">
      <c r="A77" s="5" t="s">
        <v>370</v>
      </c>
      <c r="B77" s="23" t="str">
        <f>CPYG!A106</f>
        <v>A.3.) RESULTADO ANTES DE IMPUESTOS (A.1 + A.2)</v>
      </c>
      <c r="C77" s="39" t="e">
        <f>CPYG!#REF!</f>
        <v>#REF!</v>
      </c>
      <c r="D77" s="24">
        <f>CPYG!B106</f>
        <v>-1836106.4700000002</v>
      </c>
    </row>
    <row r="78" spans="1:4" s="3" customFormat="1" ht="25.5" customHeight="1">
      <c r="A78" s="11" t="s">
        <v>48</v>
      </c>
      <c r="B78" s="23" t="str">
        <f>CPYG!A107</f>
        <v>20. IMPUESTOS SOBRE BENEFICIOS.</v>
      </c>
      <c r="C78" s="23" t="e">
        <f>CPYG!#REF!</f>
        <v>#REF!</v>
      </c>
      <c r="D78" s="24">
        <f>CPYG!B107</f>
        <v>0</v>
      </c>
    </row>
    <row r="79" spans="1:4" s="3" customFormat="1" ht="19.5" customHeight="1">
      <c r="A79" s="5" t="s">
        <v>689</v>
      </c>
      <c r="B79" s="23"/>
      <c r="C79" s="23"/>
      <c r="D79" s="24"/>
    </row>
    <row r="80" spans="1:4" s="3" customFormat="1" ht="19.5" customHeight="1">
      <c r="A80" s="5" t="s">
        <v>49</v>
      </c>
      <c r="B80" s="23" t="str">
        <f>CPYG!A109</f>
        <v>B) OPERACIONES INTERRUMPIDAS</v>
      </c>
      <c r="C80" s="23" t="e">
        <f>CPYG!#REF!</f>
        <v>#REF!</v>
      </c>
      <c r="D80" s="24">
        <f>CPYG!B109</f>
        <v>0</v>
      </c>
    </row>
    <row r="81" spans="1:4" s="3" customFormat="1" ht="39.75" customHeight="1" thickBot="1">
      <c r="A81" s="20" t="s">
        <v>50</v>
      </c>
      <c r="B81" s="31" t="str">
        <f>CPYG!A110</f>
        <v>21. RESULTADO DEL EJERCICIO PROCEDENTE DE OPERACIONES INTERRUMPIDAS NETO DE IMPUESTOS.</v>
      </c>
      <c r="C81" s="31" t="e">
        <f>CPYG!#REF!</f>
        <v>#REF!</v>
      </c>
      <c r="D81" s="32">
        <f>CPYG!B110</f>
        <v>0</v>
      </c>
    </row>
    <row r="82" spans="2:4" ht="19.5" customHeight="1">
      <c r="B82" s="33"/>
      <c r="C82" s="33"/>
      <c r="D82" s="33"/>
    </row>
    <row r="83" spans="2:4" ht="19.5" customHeight="1">
      <c r="B83" s="34"/>
      <c r="C83" s="34"/>
      <c r="D83" s="34"/>
    </row>
    <row r="84" spans="1:4" ht="19.5" customHeight="1">
      <c r="A84" s="36" t="s">
        <v>422</v>
      </c>
      <c r="B84" s="34"/>
      <c r="C84" s="34"/>
      <c r="D84" s="34"/>
    </row>
    <row r="85" spans="1:5" ht="19.5" customHeight="1">
      <c r="A85" s="7" t="s">
        <v>371</v>
      </c>
      <c r="B85" s="35"/>
      <c r="C85" s="35"/>
      <c r="D85" s="35"/>
      <c r="E85" s="6"/>
    </row>
    <row r="86" spans="1:4" ht="19.5" customHeight="1">
      <c r="A86" s="8"/>
      <c r="B86" s="33"/>
      <c r="C86" s="33"/>
      <c r="D86" s="33"/>
    </row>
    <row r="87" spans="2:4" ht="19.5" customHeight="1">
      <c r="B87" s="33"/>
      <c r="C87" s="33"/>
      <c r="D87" s="33"/>
    </row>
    <row r="88" spans="2:4" ht="19.5" customHeight="1">
      <c r="B88" s="33"/>
      <c r="C88" s="33"/>
      <c r="D88" s="33"/>
    </row>
    <row r="89" spans="2:4" ht="19.5" customHeight="1">
      <c r="B89" s="33"/>
      <c r="C89" s="33"/>
      <c r="D89" s="33"/>
    </row>
    <row r="90" spans="2:4" ht="19.5" customHeight="1">
      <c r="B90" s="33">
        <f>PASIVO!B25</f>
        <v>-1836106.4700000002</v>
      </c>
      <c r="C90" s="33">
        <f>PASIVO!C25</f>
        <v>-1654391.2866666664</v>
      </c>
      <c r="D90" s="33">
        <f>PASIVO!D25</f>
        <v>-1032760.8200000002</v>
      </c>
    </row>
    <row r="91" spans="2:4" ht="19.5" customHeight="1">
      <c r="B91" s="33" t="e">
        <f>B81-B90</f>
        <v>#VALUE!</v>
      </c>
      <c r="C91" s="33" t="e">
        <f>C81-C90</f>
        <v>#REF!</v>
      </c>
      <c r="D91" s="33">
        <f>D81-D90</f>
        <v>1032760.8200000002</v>
      </c>
    </row>
    <row r="92" spans="2:4" ht="19.5" customHeight="1">
      <c r="B92" s="33"/>
      <c r="C92" s="33"/>
      <c r="D92" s="33"/>
    </row>
    <row r="93" spans="2:4" ht="19.5" customHeight="1">
      <c r="B93" s="33"/>
      <c r="C93" s="33"/>
      <c r="D93" s="33"/>
    </row>
    <row r="94" spans="2:4" ht="19.5" customHeight="1">
      <c r="B94" s="33"/>
      <c r="C94" s="33"/>
      <c r="D94" s="33"/>
    </row>
    <row r="95" spans="2:4" ht="19.5" customHeight="1">
      <c r="B95" s="33"/>
      <c r="C95" s="33"/>
      <c r="D95" s="33"/>
    </row>
    <row r="96" spans="2:4" ht="19.5" customHeight="1">
      <c r="B96" s="33"/>
      <c r="C96" s="33"/>
      <c r="D96" s="33"/>
    </row>
    <row r="97" spans="2:4" ht="19.5" customHeight="1">
      <c r="B97" s="33"/>
      <c r="C97" s="33"/>
      <c r="D97" s="33"/>
    </row>
    <row r="98" spans="2:4" ht="19.5" customHeight="1">
      <c r="B98" s="33"/>
      <c r="C98" s="33"/>
      <c r="D98" s="33"/>
    </row>
    <row r="99" spans="2:4" ht="19.5" customHeight="1">
      <c r="B99" s="33"/>
      <c r="C99" s="33"/>
      <c r="D99" s="33"/>
    </row>
    <row r="100" spans="2:4" ht="19.5" customHeight="1">
      <c r="B100" s="33"/>
      <c r="C100" s="33"/>
      <c r="D100" s="33"/>
    </row>
    <row r="101" spans="2:4" ht="19.5" customHeight="1">
      <c r="B101" s="33"/>
      <c r="C101" s="33"/>
      <c r="D101" s="33"/>
    </row>
    <row r="102" spans="2:4" ht="19.5" customHeight="1">
      <c r="B102" s="33"/>
      <c r="C102" s="33"/>
      <c r="D102" s="33"/>
    </row>
    <row r="103" spans="2:4" ht="19.5" customHeight="1">
      <c r="B103" s="33"/>
      <c r="C103" s="33"/>
      <c r="D103" s="33"/>
    </row>
    <row r="104" spans="2:4" ht="19.5" customHeight="1">
      <c r="B104" s="33"/>
      <c r="C104" s="33"/>
      <c r="D104" s="33"/>
    </row>
    <row r="105" spans="2:4" ht="19.5" customHeight="1">
      <c r="B105" s="33"/>
      <c r="C105" s="33"/>
      <c r="D105" s="33"/>
    </row>
    <row r="106" spans="2:4" ht="19.5" customHeight="1">
      <c r="B106" s="33"/>
      <c r="C106" s="33"/>
      <c r="D106" s="33"/>
    </row>
    <row r="107" spans="2:4" ht="19.5" customHeight="1">
      <c r="B107" s="33"/>
      <c r="C107" s="33"/>
      <c r="D107" s="33"/>
    </row>
    <row r="108" spans="2:4" ht="19.5" customHeight="1">
      <c r="B108" s="33"/>
      <c r="C108" s="33"/>
      <c r="D108" s="33"/>
    </row>
    <row r="109" spans="2:4" ht="19.5" customHeight="1">
      <c r="B109" s="33"/>
      <c r="C109" s="33"/>
      <c r="D109" s="33"/>
    </row>
    <row r="110" spans="2:4" ht="19.5" customHeight="1">
      <c r="B110" s="33"/>
      <c r="C110" s="33"/>
      <c r="D110" s="33"/>
    </row>
    <row r="111" spans="2:4" ht="19.5" customHeight="1">
      <c r="B111" s="33"/>
      <c r="C111" s="33"/>
      <c r="D111" s="33"/>
    </row>
    <row r="112" spans="2:4" ht="19.5" customHeight="1">
      <c r="B112" s="33"/>
      <c r="C112" s="33"/>
      <c r="D112" s="33"/>
    </row>
    <row r="113" spans="2:4" ht="19.5" customHeight="1">
      <c r="B113" s="33"/>
      <c r="C113" s="33"/>
      <c r="D113" s="33"/>
    </row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</sheetData>
  <sheetProtection/>
  <mergeCells count="3">
    <mergeCell ref="A1:C1"/>
    <mergeCell ref="A2:C2"/>
    <mergeCell ref="A3:D3"/>
  </mergeCells>
  <printOptions horizontalCentered="1"/>
  <pageMargins left="0.4724409448818898" right="0.35433070866141736" top="0.46" bottom="0.47" header="0.5118110236220472" footer="0.5118110236220472"/>
  <pageSetup fitToHeight="1" fitToWidth="1" horizontalDpi="300" verticalDpi="300" orientation="portrait" paperSize="9" scale="47" r:id="rId1"/>
  <headerFooter alignWithMargins="0">
    <oddHeader>&amp;C&amp;"MS Sans Serif,Negrita"&amp;14
&amp;R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33"/>
  <sheetViews>
    <sheetView zoomScale="70" zoomScaleNormal="70" zoomScalePageLayoutView="0" workbookViewId="0" topLeftCell="A4">
      <selection activeCell="C4" sqref="C4"/>
    </sheetView>
  </sheetViews>
  <sheetFormatPr defaultColWidth="11.421875" defaultRowHeight="12.75"/>
  <cols>
    <col min="1" max="1" width="25.7109375" style="224" customWidth="1"/>
    <col min="2" max="2" width="32.140625" style="224" customWidth="1"/>
    <col min="3" max="3" width="16.421875" style="224" customWidth="1"/>
    <col min="4" max="4" width="15.8515625" style="224" customWidth="1"/>
    <col min="5" max="5" width="19.00390625" style="224" customWidth="1"/>
    <col min="6" max="6" width="11.421875" style="224" customWidth="1"/>
    <col min="7" max="8" width="5.00390625" style="224" hidden="1" customWidth="1"/>
    <col min="9" max="9" width="11.421875" style="224" hidden="1" customWidth="1"/>
    <col min="10" max="10" width="13.7109375" style="224" bestFit="1" customWidth="1"/>
    <col min="11" max="16384" width="11.421875" style="224" customWidth="1"/>
  </cols>
  <sheetData>
    <row r="1" ht="15">
      <c r="C1" s="822" t="s">
        <v>723</v>
      </c>
    </row>
    <row r="2" ht="14.25">
      <c r="C2" s="823" t="s">
        <v>724</v>
      </c>
    </row>
    <row r="3" ht="12.75"/>
    <row r="4" spans="1:3" ht="15">
      <c r="A4" s="821" t="s">
        <v>586</v>
      </c>
      <c r="C4" s="826">
        <v>42339</v>
      </c>
    </row>
    <row r="5" spans="1:3" ht="15">
      <c r="A5" s="821" t="s">
        <v>722</v>
      </c>
      <c r="C5" s="825" t="s">
        <v>725</v>
      </c>
    </row>
    <row r="6" ht="25.5" customHeight="1" thickBot="1"/>
    <row r="7" spans="1:5" ht="44.25" customHeight="1">
      <c r="A7" s="1115" t="s">
        <v>667</v>
      </c>
      <c r="B7" s="1116"/>
      <c r="C7" s="1116"/>
      <c r="D7" s="1117"/>
      <c r="E7" s="238">
        <f>CPYG!D7</f>
        <v>2016</v>
      </c>
    </row>
    <row r="8" spans="1:5" ht="18.75" customHeight="1">
      <c r="A8" s="1123" t="str">
        <f>CPYG!A8</f>
        <v>SINPROMI, S.L.</v>
      </c>
      <c r="B8" s="1124"/>
      <c r="C8" s="1124"/>
      <c r="D8" s="1125"/>
      <c r="E8" s="239" t="s">
        <v>444</v>
      </c>
    </row>
    <row r="9" spans="1:5" ht="23.25" customHeight="1" thickBot="1">
      <c r="A9" s="1118" t="s">
        <v>668</v>
      </c>
      <c r="B9" s="1119"/>
      <c r="C9" s="1119"/>
      <c r="D9" s="1119"/>
      <c r="E9" s="1120"/>
    </row>
    <row r="10" spans="1:5" ht="28.5" customHeight="1" thickBot="1">
      <c r="A10" s="1121" t="s">
        <v>165</v>
      </c>
      <c r="B10" s="1122"/>
      <c r="C10" s="240" t="s">
        <v>9</v>
      </c>
      <c r="D10" s="240" t="s">
        <v>17</v>
      </c>
      <c r="E10" s="241" t="s">
        <v>733</v>
      </c>
    </row>
    <row r="11" spans="1:5" ht="16.5" customHeight="1">
      <c r="A11" s="1112" t="str">
        <f>+CPYG!A21</f>
        <v>          b.1.1.) A la Entidad Local o a sus unidades dependientes.(1)</v>
      </c>
      <c r="B11" s="1110"/>
      <c r="C11" s="647">
        <f>+CPYG!C21-1278000</f>
        <v>1490811.4900000002</v>
      </c>
      <c r="D11" s="647">
        <f>+CPYG!D21</f>
        <v>2925651.6300000004</v>
      </c>
      <c r="E11" s="648"/>
    </row>
    <row r="12" spans="1:5" ht="16.5" customHeight="1">
      <c r="A12" s="1113" t="str">
        <f>+CPYG!A22</f>
        <v>          b.1.2.) A otras Administraciones Públicas.(1)</v>
      </c>
      <c r="B12" s="1114"/>
      <c r="C12" s="649">
        <f>CPYG!D22</f>
        <v>206248.72</v>
      </c>
      <c r="D12" s="649">
        <f>CPYG!D22</f>
        <v>206248.72</v>
      </c>
      <c r="E12" s="583"/>
    </row>
    <row r="13" spans="1:8" ht="16.5" customHeight="1">
      <c r="A13" s="1113" t="str">
        <f>+CPYG!A23</f>
        <v>          b.1.3.) A empresas y Entes Públicos.(1)</v>
      </c>
      <c r="B13" s="1114"/>
      <c r="C13" s="649"/>
      <c r="D13" s="649"/>
      <c r="E13" s="583"/>
      <c r="G13" s="228"/>
      <c r="H13" s="228"/>
    </row>
    <row r="14" spans="1:8" ht="16.5" customHeight="1">
      <c r="A14" s="1113" t="str">
        <f>+CPYG!A24</f>
        <v>          b.2.) Al sector privado</v>
      </c>
      <c r="B14" s="1114"/>
      <c r="C14" s="649">
        <f>CPYG!C24</f>
        <v>1000000</v>
      </c>
      <c r="D14" s="649">
        <f>+CPYG!D24</f>
        <v>1000000</v>
      </c>
      <c r="E14" s="583"/>
      <c r="G14" s="228"/>
      <c r="H14" s="228"/>
    </row>
    <row r="15" spans="1:10" s="227" customFormat="1" ht="22.5" customHeight="1" thickBot="1">
      <c r="A15" s="1102" t="s">
        <v>771</v>
      </c>
      <c r="B15" s="1103"/>
      <c r="C15" s="244">
        <f>SUM(C11:C14)</f>
        <v>2697060.21</v>
      </c>
      <c r="D15" s="244">
        <f>SUM(D11:D14)</f>
        <v>4131900.3500000006</v>
      </c>
      <c r="E15" s="245"/>
      <c r="G15" s="246">
        <f>+C15-CPYG!C12</f>
        <v>-1349751.2800000003</v>
      </c>
      <c r="H15" s="246">
        <f>+D15-CPYG!D12</f>
        <v>-80000</v>
      </c>
      <c r="J15" s="849"/>
    </row>
    <row r="16" spans="1:4" ht="9" customHeight="1" thickBot="1">
      <c r="A16" s="1111"/>
      <c r="B16" s="1111"/>
      <c r="C16" s="1111"/>
      <c r="D16" s="1111"/>
    </row>
    <row r="17" spans="1:5" ht="33.75" customHeight="1" thickBot="1">
      <c r="A17" s="1121" t="s">
        <v>588</v>
      </c>
      <c r="B17" s="1122"/>
      <c r="C17" s="240" t="s">
        <v>9</v>
      </c>
      <c r="D17" s="240" t="s">
        <v>17</v>
      </c>
      <c r="E17" s="241" t="s">
        <v>733</v>
      </c>
    </row>
    <row r="18" spans="1:5" ht="12.75">
      <c r="A18" s="1109" t="s">
        <v>166</v>
      </c>
      <c r="B18" s="1110"/>
      <c r="C18" s="247">
        <f>SUM(C19:C22)</f>
        <v>0</v>
      </c>
      <c r="D18" s="247">
        <f>SUM(D19:D22)</f>
        <v>0</v>
      </c>
      <c r="E18" s="248"/>
    </row>
    <row r="19" spans="1:5" ht="16.5" customHeight="1">
      <c r="A19" s="1104"/>
      <c r="B19" s="1105"/>
      <c r="C19" s="650"/>
      <c r="D19" s="650"/>
      <c r="E19" s="651"/>
    </row>
    <row r="20" spans="1:5" ht="16.5" customHeight="1">
      <c r="A20" s="1107"/>
      <c r="B20" s="1108"/>
      <c r="C20" s="652"/>
      <c r="D20" s="652"/>
      <c r="E20" s="653"/>
    </row>
    <row r="21" spans="1:5" ht="16.5" customHeight="1">
      <c r="A21" s="1107"/>
      <c r="B21" s="1108"/>
      <c r="C21" s="652"/>
      <c r="D21" s="652"/>
      <c r="E21" s="653"/>
    </row>
    <row r="22" spans="1:5" ht="16.5" customHeight="1">
      <c r="A22" s="1107"/>
      <c r="B22" s="1108"/>
      <c r="C22" s="652"/>
      <c r="D22" s="652"/>
      <c r="E22" s="653"/>
    </row>
    <row r="23" spans="1:5" ht="12.75">
      <c r="A23" s="1126" t="s">
        <v>167</v>
      </c>
      <c r="B23" s="1127"/>
      <c r="C23" s="249">
        <f>SUM(C24:C27)</f>
        <v>0</v>
      </c>
      <c r="D23" s="249">
        <f>SUM(D24:D27)</f>
        <v>0</v>
      </c>
      <c r="E23" s="250"/>
    </row>
    <row r="24" spans="1:5" ht="16.5" customHeight="1">
      <c r="A24" s="1104"/>
      <c r="B24" s="1105"/>
      <c r="C24" s="650"/>
      <c r="D24" s="650"/>
      <c r="E24" s="651"/>
    </row>
    <row r="25" spans="1:5" ht="16.5" customHeight="1">
      <c r="A25" s="1107"/>
      <c r="B25" s="1108"/>
      <c r="C25" s="652"/>
      <c r="D25" s="652"/>
      <c r="E25" s="653"/>
    </row>
    <row r="26" spans="1:5" ht="16.5" customHeight="1">
      <c r="A26" s="1107"/>
      <c r="B26" s="1108"/>
      <c r="C26" s="652"/>
      <c r="D26" s="652"/>
      <c r="E26" s="653"/>
    </row>
    <row r="27" spans="1:5" ht="16.5" customHeight="1">
      <c r="A27" s="1109"/>
      <c r="B27" s="1110"/>
      <c r="C27" s="647"/>
      <c r="D27" s="647"/>
      <c r="E27" s="648"/>
    </row>
    <row r="28" spans="1:5" s="227" customFormat="1" ht="22.5" customHeight="1" thickBot="1">
      <c r="A28" s="1102" t="s">
        <v>771</v>
      </c>
      <c r="B28" s="1103"/>
      <c r="C28" s="244">
        <f>C18+C23</f>
        <v>0</v>
      </c>
      <c r="D28" s="244">
        <f>D18+D23</f>
        <v>0</v>
      </c>
      <c r="E28" s="245"/>
    </row>
    <row r="29" spans="1:4" ht="21" customHeight="1">
      <c r="A29" s="1111"/>
      <c r="B29" s="1111"/>
      <c r="C29" s="1111"/>
      <c r="D29" s="1111"/>
    </row>
    <row r="30" spans="1:5" s="227" customFormat="1" ht="22.5" customHeight="1">
      <c r="A30" s="242"/>
      <c r="B30" s="242"/>
      <c r="C30" s="251"/>
      <c r="D30" s="251"/>
      <c r="E30" s="252"/>
    </row>
    <row r="31" ht="12.75">
      <c r="A31" s="243"/>
    </row>
    <row r="32" spans="1:5" ht="42" customHeight="1">
      <c r="A32" s="1106"/>
      <c r="B32" s="1106"/>
      <c r="C32" s="1106"/>
      <c r="D32" s="1106"/>
      <c r="E32" s="1106"/>
    </row>
    <row r="33" spans="1:5" ht="27" customHeight="1">
      <c r="A33" s="1106"/>
      <c r="B33" s="1106"/>
      <c r="C33" s="1106"/>
      <c r="D33" s="1106"/>
      <c r="E33" s="1106"/>
    </row>
  </sheetData>
  <sheetProtection/>
  <mergeCells count="25">
    <mergeCell ref="A15:B15"/>
    <mergeCell ref="A17:B17"/>
    <mergeCell ref="A18:B18"/>
    <mergeCell ref="A24:B24"/>
    <mergeCell ref="A16:D16"/>
    <mergeCell ref="A23:B23"/>
    <mergeCell ref="A21:B21"/>
    <mergeCell ref="A7:D7"/>
    <mergeCell ref="A9:E9"/>
    <mergeCell ref="A10:B10"/>
    <mergeCell ref="A8:D8"/>
    <mergeCell ref="A11:B11"/>
    <mergeCell ref="A14:B14"/>
    <mergeCell ref="A12:B12"/>
    <mergeCell ref="A13:B13"/>
    <mergeCell ref="A28:B28"/>
    <mergeCell ref="A19:B19"/>
    <mergeCell ref="A33:E33"/>
    <mergeCell ref="A25:B25"/>
    <mergeCell ref="A27:B27"/>
    <mergeCell ref="A29:D29"/>
    <mergeCell ref="A32:E32"/>
    <mergeCell ref="A22:B22"/>
    <mergeCell ref="A26:B26"/>
    <mergeCell ref="A20:B20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portrait" paperSize="9" scale="75" r:id="rId4"/>
  <headerFooter alignWithMargins="0">
    <oddFooter>&amp;L&amp;7Plaza de España, 1
38003 Santa Cruz de Tenerife
Teléfono: 901 501 901
www.tenerife.es</oddFooter>
  </headerFooter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1"/>
  </sheetPr>
  <dimension ref="A1:P97"/>
  <sheetViews>
    <sheetView zoomScale="40" zoomScaleNormal="40" zoomScalePageLayoutView="0" workbookViewId="0" topLeftCell="A1">
      <selection activeCell="C4" sqref="C4"/>
    </sheetView>
  </sheetViews>
  <sheetFormatPr defaultColWidth="11.421875" defaultRowHeight="12.75"/>
  <cols>
    <col min="1" max="1" width="76.421875" style="253" customWidth="1"/>
    <col min="2" max="2" width="0.2890625" style="253" hidden="1" customWidth="1"/>
    <col min="3" max="3" width="24.7109375" style="253" customWidth="1"/>
    <col min="4" max="4" width="19.7109375" style="253" customWidth="1"/>
    <col min="5" max="5" width="19.421875" style="253" customWidth="1"/>
    <col min="6" max="6" width="7.421875" style="253" bestFit="1" customWidth="1"/>
    <col min="7" max="7" width="7.7109375" style="253" bestFit="1" customWidth="1"/>
    <col min="8" max="8" width="7.57421875" style="253" bestFit="1" customWidth="1"/>
    <col min="9" max="9" width="2.28125" style="253" customWidth="1"/>
    <col min="10" max="10" width="8.57421875" style="927" hidden="1" customWidth="1"/>
    <col min="11" max="11" width="6.28125" style="927" hidden="1" customWidth="1"/>
    <col min="12" max="12" width="7.140625" style="927" hidden="1" customWidth="1"/>
    <col min="13" max="13" width="7.140625" style="928" hidden="1" customWidth="1"/>
    <col min="14" max="14" width="15.421875" style="928" hidden="1" customWidth="1"/>
    <col min="15" max="15" width="50.28125" style="929" hidden="1" customWidth="1"/>
    <col min="16" max="16" width="0" style="929" hidden="1" customWidth="1"/>
    <col min="17" max="16384" width="11.57421875" style="253" customWidth="1"/>
  </cols>
  <sheetData>
    <row r="1" spans="1:3" ht="15">
      <c r="A1" s="224"/>
      <c r="B1" s="224"/>
      <c r="C1" s="822" t="s">
        <v>723</v>
      </c>
    </row>
    <row r="2" spans="1:3" ht="14.25">
      <c r="A2" s="224"/>
      <c r="B2" s="224"/>
      <c r="C2" s="823" t="s">
        <v>724</v>
      </c>
    </row>
    <row r="3" spans="1:3" ht="12.75">
      <c r="A3" s="224"/>
      <c r="B3" s="224"/>
      <c r="C3" s="224"/>
    </row>
    <row r="4" spans="1:3" ht="15">
      <c r="A4" s="821" t="s">
        <v>586</v>
      </c>
      <c r="B4" s="224"/>
      <c r="C4" s="826">
        <v>42339</v>
      </c>
    </row>
    <row r="5" spans="1:3" ht="15">
      <c r="A5" s="821" t="s">
        <v>722</v>
      </c>
      <c r="B5" s="224"/>
      <c r="C5" s="825" t="s">
        <v>725</v>
      </c>
    </row>
    <row r="6" spans="1:8" ht="13.5" thickBot="1">
      <c r="A6" s="700"/>
      <c r="H6" s="701"/>
    </row>
    <row r="7" spans="1:8" ht="46.5" customHeight="1">
      <c r="A7" s="1140" t="s">
        <v>453</v>
      </c>
      <c r="B7" s="1141"/>
      <c r="C7" s="1141"/>
      <c r="D7" s="1141"/>
      <c r="E7" s="1141"/>
      <c r="F7" s="1133">
        <f>CPYG!D7</f>
        <v>2016</v>
      </c>
      <c r="G7" s="1133"/>
      <c r="H7" s="1134"/>
    </row>
    <row r="8" spans="1:8" ht="30" customHeight="1" thickBot="1">
      <c r="A8" s="1138" t="str">
        <f>CPYG!A8</f>
        <v>SINPROMI, S.L.</v>
      </c>
      <c r="B8" s="1139"/>
      <c r="C8" s="1139"/>
      <c r="D8" s="1139"/>
      <c r="E8" s="1139"/>
      <c r="F8" s="1135" t="s">
        <v>438</v>
      </c>
      <c r="G8" s="1136"/>
      <c r="H8" s="1137"/>
    </row>
    <row r="9" spans="1:8" ht="24.75" customHeight="1" thickBot="1">
      <c r="A9" s="1129" t="s">
        <v>740</v>
      </c>
      <c r="B9" s="1130"/>
      <c r="C9" s="1130"/>
      <c r="D9" s="1130"/>
      <c r="E9" s="1130"/>
      <c r="F9" s="1130"/>
      <c r="G9" s="1130"/>
      <c r="H9" s="1131"/>
    </row>
    <row r="10" spans="1:15" ht="19.5" customHeight="1" thickBot="1">
      <c r="A10" s="654" t="s">
        <v>739</v>
      </c>
      <c r="B10" s="655"/>
      <c r="C10" s="656" t="s">
        <v>734</v>
      </c>
      <c r="D10" s="656">
        <v>2015</v>
      </c>
      <c r="E10" s="656">
        <v>2016</v>
      </c>
      <c r="F10" s="656" t="s">
        <v>390</v>
      </c>
      <c r="G10" s="656" t="s">
        <v>770</v>
      </c>
      <c r="H10" s="657" t="s">
        <v>769</v>
      </c>
      <c r="O10" s="928"/>
    </row>
    <row r="11" spans="1:15" ht="19.5" customHeight="1" thickBot="1">
      <c r="A11" s="658" t="s">
        <v>735</v>
      </c>
      <c r="B11" s="659"/>
      <c r="C11" s="660"/>
      <c r="D11" s="661">
        <f>PASIVO!B32</f>
        <v>374908.57</v>
      </c>
      <c r="E11" s="662">
        <f>+D24</f>
        <v>289908.57</v>
      </c>
      <c r="F11" s="663"/>
      <c r="G11" s="664"/>
      <c r="H11" s="665"/>
      <c r="O11" s="928"/>
    </row>
    <row r="12" spans="1:15" ht="19.5" customHeight="1">
      <c r="A12" s="728"/>
      <c r="B12" s="729"/>
      <c r="C12" s="730"/>
      <c r="D12" s="731"/>
      <c r="E12" s="731"/>
      <c r="F12" s="741"/>
      <c r="G12" s="741"/>
      <c r="H12" s="742"/>
      <c r="J12" s="930" t="s">
        <v>268</v>
      </c>
      <c r="K12" s="930" t="s">
        <v>269</v>
      </c>
      <c r="L12" s="930" t="s">
        <v>270</v>
      </c>
      <c r="M12" s="931" t="s">
        <v>278</v>
      </c>
      <c r="N12" s="932">
        <v>115000</v>
      </c>
      <c r="O12" s="933" t="s">
        <v>274</v>
      </c>
    </row>
    <row r="13" spans="1:15" ht="19.5" customHeight="1">
      <c r="A13" s="728"/>
      <c r="B13" s="729"/>
      <c r="C13" s="730"/>
      <c r="D13" s="731"/>
      <c r="E13" s="731"/>
      <c r="F13" s="852"/>
      <c r="G13" s="852"/>
      <c r="H13" s="851"/>
      <c r="O13" s="928"/>
    </row>
    <row r="14" spans="1:15" ht="19.5" customHeight="1">
      <c r="A14" s="685"/>
      <c r="B14" s="684"/>
      <c r="C14" s="255"/>
      <c r="D14" s="257"/>
      <c r="E14" s="257"/>
      <c r="F14" s="260"/>
      <c r="G14" s="260"/>
      <c r="H14" s="261"/>
      <c r="O14" s="928"/>
    </row>
    <row r="15" spans="1:15" ht="19.5" customHeight="1">
      <c r="A15" s="728"/>
      <c r="B15" s="729"/>
      <c r="C15" s="730"/>
      <c r="D15" s="731"/>
      <c r="E15" s="731"/>
      <c r="F15" s="741"/>
      <c r="G15" s="741"/>
      <c r="H15" s="742"/>
      <c r="O15" s="928"/>
    </row>
    <row r="16" spans="1:15" ht="19.5" customHeight="1">
      <c r="A16" s="685"/>
      <c r="B16" s="684"/>
      <c r="C16" s="255"/>
      <c r="D16" s="257"/>
      <c r="E16" s="257"/>
      <c r="F16" s="260"/>
      <c r="G16" s="260"/>
      <c r="H16" s="261"/>
      <c r="O16" s="928"/>
    </row>
    <row r="17" spans="1:15" ht="19.5" customHeight="1">
      <c r="A17" s="685"/>
      <c r="B17" s="684"/>
      <c r="C17" s="255"/>
      <c r="D17" s="257"/>
      <c r="E17" s="257"/>
      <c r="F17" s="260"/>
      <c r="G17" s="260"/>
      <c r="H17" s="261"/>
      <c r="O17" s="928"/>
    </row>
    <row r="18" spans="1:15" ht="19.5" customHeight="1">
      <c r="A18" s="685"/>
      <c r="B18" s="684"/>
      <c r="C18" s="255"/>
      <c r="D18" s="257"/>
      <c r="E18" s="257"/>
      <c r="F18" s="260"/>
      <c r="G18" s="260"/>
      <c r="H18" s="261"/>
      <c r="O18" s="928"/>
    </row>
    <row r="19" spans="1:15" ht="19.5" customHeight="1" thickBot="1">
      <c r="A19" s="686"/>
      <c r="B19" s="687"/>
      <c r="C19" s="379"/>
      <c r="D19" s="380"/>
      <c r="E19" s="380"/>
      <c r="F19" s="264"/>
      <c r="G19" s="264"/>
      <c r="H19" s="265"/>
      <c r="O19" s="928"/>
    </row>
    <row r="20" spans="1:15" ht="19.5" customHeight="1" thickBot="1">
      <c r="A20" s="668" t="s">
        <v>742</v>
      </c>
      <c r="B20" s="669"/>
      <c r="C20" s="670"/>
      <c r="D20" s="743">
        <f>SUM(D12:D19)</f>
        <v>0</v>
      </c>
      <c r="E20" s="744">
        <f>SUM(E12:E19)</f>
        <v>0</v>
      </c>
      <c r="F20" s="702"/>
      <c r="G20" s="702"/>
      <c r="H20" s="702"/>
      <c r="O20" s="928"/>
    </row>
    <row r="21" spans="1:15" ht="19.5" customHeight="1">
      <c r="A21" s="671" t="s">
        <v>736</v>
      </c>
      <c r="B21" s="666"/>
      <c r="C21" s="633"/>
      <c r="D21" s="703"/>
      <c r="E21" s="381"/>
      <c r="F21" s="702"/>
      <c r="G21" s="702"/>
      <c r="H21" s="702"/>
      <c r="O21" s="928"/>
    </row>
    <row r="22" spans="1:15" ht="19.5" customHeight="1">
      <c r="A22" s="667" t="s">
        <v>737</v>
      </c>
      <c r="B22" s="666"/>
      <c r="C22" s="266"/>
      <c r="D22" s="267">
        <f>-CPYG!C63</f>
        <v>-85000</v>
      </c>
      <c r="E22" s="382">
        <f>-CPYG!D63</f>
        <v>-85956.38</v>
      </c>
      <c r="F22" s="702"/>
      <c r="G22" s="702"/>
      <c r="H22" s="702"/>
      <c r="I22" s="254"/>
      <c r="O22" s="928"/>
    </row>
    <row r="23" spans="1:15" ht="19.5" customHeight="1" thickBot="1">
      <c r="A23" s="667" t="s">
        <v>589</v>
      </c>
      <c r="B23" s="672"/>
      <c r="C23" s="268"/>
      <c r="D23" s="269"/>
      <c r="E23" s="383"/>
      <c r="F23" s="702"/>
      <c r="G23" s="702"/>
      <c r="H23" s="702"/>
      <c r="N23" s="928">
        <f>E20-PASIVO!F32</f>
        <v>85956.38</v>
      </c>
      <c r="O23" s="928"/>
    </row>
    <row r="24" spans="1:15" ht="19.5" customHeight="1" thickBot="1" thickTop="1">
      <c r="A24" s="673" t="s">
        <v>738</v>
      </c>
      <c r="B24" s="674"/>
      <c r="C24" s="675"/>
      <c r="D24" s="745">
        <f>D11+D20+D21+D22+D23</f>
        <v>289908.57</v>
      </c>
      <c r="E24" s="745">
        <f>E11+E20+E21+E22+E23</f>
        <v>203952.19</v>
      </c>
      <c r="F24" s="702"/>
      <c r="G24" s="702"/>
      <c r="H24" s="702"/>
      <c r="I24" s="732"/>
      <c r="O24" s="928"/>
    </row>
    <row r="25" spans="1:16" s="133" customFormat="1" ht="19.5" customHeight="1">
      <c r="A25" s="702"/>
      <c r="B25" s="702"/>
      <c r="C25" s="702"/>
      <c r="D25" s="702"/>
      <c r="E25" s="702"/>
      <c r="F25" s="702"/>
      <c r="G25" s="702"/>
      <c r="H25" s="702"/>
      <c r="J25" s="934"/>
      <c r="K25" s="934"/>
      <c r="L25" s="934"/>
      <c r="M25" s="934"/>
      <c r="N25" s="934"/>
      <c r="O25" s="934"/>
      <c r="P25" s="934"/>
    </row>
    <row r="26" spans="1:16" s="133" customFormat="1" ht="19.5" customHeight="1" thickBot="1">
      <c r="A26" s="702"/>
      <c r="B26" s="702"/>
      <c r="C26" s="702"/>
      <c r="D26" s="702"/>
      <c r="E26" s="702"/>
      <c r="F26" s="702"/>
      <c r="G26" s="702"/>
      <c r="H26" s="702"/>
      <c r="J26" s="934"/>
      <c r="K26" s="934"/>
      <c r="L26" s="934"/>
      <c r="M26" s="934"/>
      <c r="N26" s="934"/>
      <c r="O26" s="934"/>
      <c r="P26" s="934"/>
    </row>
    <row r="27" spans="1:16" s="133" customFormat="1" ht="19.5" customHeight="1" thickBot="1">
      <c r="A27" s="654" t="s">
        <v>385</v>
      </c>
      <c r="B27" s="655"/>
      <c r="C27" s="656" t="s">
        <v>734</v>
      </c>
      <c r="D27" s="656">
        <v>2015</v>
      </c>
      <c r="E27" s="656">
        <v>2016</v>
      </c>
      <c r="F27" s="656" t="s">
        <v>390</v>
      </c>
      <c r="G27" s="656" t="s">
        <v>770</v>
      </c>
      <c r="H27" s="657" t="s">
        <v>769</v>
      </c>
      <c r="J27" s="934"/>
      <c r="K27" s="934"/>
      <c r="L27" s="934"/>
      <c r="M27" s="934"/>
      <c r="N27" s="934"/>
      <c r="O27" s="934"/>
      <c r="P27" s="934"/>
    </row>
    <row r="28" spans="1:16" s="133" customFormat="1" ht="19.5" customHeight="1" thickBot="1">
      <c r="A28" s="654" t="s">
        <v>591</v>
      </c>
      <c r="B28" s="655"/>
      <c r="C28" s="676"/>
      <c r="D28" s="677"/>
      <c r="E28" s="677"/>
      <c r="F28" s="676"/>
      <c r="G28" s="676"/>
      <c r="H28" s="678"/>
      <c r="J28" s="934"/>
      <c r="K28" s="934"/>
      <c r="L28" s="934"/>
      <c r="M28" s="934"/>
      <c r="N28" s="934"/>
      <c r="O28" s="934"/>
      <c r="P28" s="934"/>
    </row>
    <row r="29" spans="1:16" s="133" customFormat="1" ht="19.5" customHeight="1">
      <c r="A29" s="685"/>
      <c r="B29" s="684"/>
      <c r="C29" s="255"/>
      <c r="D29" s="256"/>
      <c r="E29" s="256"/>
      <c r="F29" s="764"/>
      <c r="G29" s="764"/>
      <c r="H29" s="765"/>
      <c r="J29" s="934"/>
      <c r="K29" s="934"/>
      <c r="L29" s="934"/>
      <c r="M29" s="934"/>
      <c r="N29" s="934"/>
      <c r="O29" s="934"/>
      <c r="P29" s="934"/>
    </row>
    <row r="30" spans="1:16" s="133" customFormat="1" ht="19.5" customHeight="1">
      <c r="A30" s="685" t="s">
        <v>232</v>
      </c>
      <c r="B30" s="684"/>
      <c r="C30" s="255" t="s">
        <v>748</v>
      </c>
      <c r="D30" s="256">
        <f>158371.26*12/9</f>
        <v>211161.68000000002</v>
      </c>
      <c r="E30" s="256">
        <v>209634</v>
      </c>
      <c r="F30" s="764"/>
      <c r="G30" s="764"/>
      <c r="H30" s="765"/>
      <c r="J30" s="934"/>
      <c r="K30" s="934"/>
      <c r="L30" s="934"/>
      <c r="M30" s="934"/>
      <c r="N30" s="934"/>
      <c r="O30" s="934"/>
      <c r="P30" s="934"/>
    </row>
    <row r="31" spans="1:16" s="133" customFormat="1" ht="19.5" customHeight="1">
      <c r="A31" s="685" t="s">
        <v>239</v>
      </c>
      <c r="B31" s="684"/>
      <c r="C31" s="255" t="s">
        <v>751</v>
      </c>
      <c r="D31" s="256">
        <v>52208.41</v>
      </c>
      <c r="E31" s="256"/>
      <c r="F31" s="764"/>
      <c r="G31" s="764"/>
      <c r="H31" s="765"/>
      <c r="J31" s="934"/>
      <c r="K31" s="934"/>
      <c r="L31" s="934"/>
      <c r="M31" s="934"/>
      <c r="N31" s="934"/>
      <c r="O31" s="934"/>
      <c r="P31" s="934"/>
    </row>
    <row r="32" spans="1:16" s="133" customFormat="1" ht="19.5" customHeight="1">
      <c r="A32" s="685" t="s">
        <v>237</v>
      </c>
      <c r="B32" s="684"/>
      <c r="C32" s="255" t="s">
        <v>748</v>
      </c>
      <c r="D32" s="256">
        <v>26600</v>
      </c>
      <c r="E32" s="256">
        <v>26600</v>
      </c>
      <c r="F32" s="764"/>
      <c r="G32" s="764"/>
      <c r="H32" s="765"/>
      <c r="J32" s="934"/>
      <c r="K32" s="934"/>
      <c r="L32" s="934"/>
      <c r="M32" s="934"/>
      <c r="N32" s="934"/>
      <c r="O32" s="934"/>
      <c r="P32" s="934"/>
    </row>
    <row r="33" spans="1:16" s="133" customFormat="1" ht="19.5" customHeight="1">
      <c r="A33" s="685" t="s">
        <v>233</v>
      </c>
      <c r="B33" s="684"/>
      <c r="C33" s="255" t="s">
        <v>752</v>
      </c>
      <c r="D33" s="256">
        <f>122785*12/9</f>
        <v>163713.33333333334</v>
      </c>
      <c r="E33" s="256"/>
      <c r="F33" s="764"/>
      <c r="G33" s="764"/>
      <c r="H33" s="765"/>
      <c r="J33" s="934"/>
      <c r="K33" s="934"/>
      <c r="L33" s="934"/>
      <c r="M33" s="934"/>
      <c r="N33" s="934"/>
      <c r="O33" s="934"/>
      <c r="P33" s="934"/>
    </row>
    <row r="34" spans="1:16" s="133" customFormat="1" ht="19.5" customHeight="1">
      <c r="A34" s="685" t="s">
        <v>234</v>
      </c>
      <c r="B34" s="684"/>
      <c r="C34" s="255" t="s">
        <v>752</v>
      </c>
      <c r="D34" s="256">
        <f>26871.27/9*12</f>
        <v>35828.36</v>
      </c>
      <c r="E34" s="256"/>
      <c r="F34" s="764"/>
      <c r="G34" s="764"/>
      <c r="H34" s="765"/>
      <c r="J34" s="930"/>
      <c r="K34" s="930"/>
      <c r="L34" s="930"/>
      <c r="M34" s="930"/>
      <c r="N34" s="932"/>
      <c r="O34" s="935"/>
      <c r="P34" s="934"/>
    </row>
    <row r="35" spans="1:16" s="133" customFormat="1" ht="19.5" customHeight="1">
      <c r="A35" s="685" t="s">
        <v>235</v>
      </c>
      <c r="B35" s="684"/>
      <c r="C35" s="705" t="s">
        <v>753</v>
      </c>
      <c r="D35" s="257">
        <f>7299/9*12</f>
        <v>9732</v>
      </c>
      <c r="E35" s="257">
        <v>40000</v>
      </c>
      <c r="F35" s="696"/>
      <c r="G35" s="696"/>
      <c r="H35" s="699"/>
      <c r="J35" s="934"/>
      <c r="K35" s="934"/>
      <c r="L35" s="934"/>
      <c r="M35" s="934"/>
      <c r="N35" s="934"/>
      <c r="O35" s="934"/>
      <c r="P35" s="934"/>
    </row>
    <row r="36" spans="1:16" s="133" customFormat="1" ht="19.5" customHeight="1">
      <c r="A36" s="685" t="s">
        <v>236</v>
      </c>
      <c r="B36" s="684"/>
      <c r="C36" s="705" t="s">
        <v>753</v>
      </c>
      <c r="D36" s="257">
        <f>5100/9*12</f>
        <v>6800</v>
      </c>
      <c r="E36" s="257"/>
      <c r="F36" s="696"/>
      <c r="G36" s="696"/>
      <c r="H36" s="699"/>
      <c r="I36" s="134"/>
      <c r="J36" s="934"/>
      <c r="K36" s="934"/>
      <c r="L36" s="934"/>
      <c r="M36" s="934"/>
      <c r="N36" s="934"/>
      <c r="O36" s="934"/>
      <c r="P36" s="934"/>
    </row>
    <row r="37" spans="1:16" s="133" customFormat="1" ht="19.5" customHeight="1">
      <c r="A37" s="685" t="s">
        <v>238</v>
      </c>
      <c r="B37" s="684"/>
      <c r="C37" s="705" t="s">
        <v>752</v>
      </c>
      <c r="D37" s="257">
        <v>26000</v>
      </c>
      <c r="E37" s="868">
        <v>26000</v>
      </c>
      <c r="F37" s="764"/>
      <c r="G37" s="764"/>
      <c r="H37" s="765"/>
      <c r="I37" s="740"/>
      <c r="J37" s="934"/>
      <c r="K37" s="934"/>
      <c r="L37" s="934"/>
      <c r="M37" s="934"/>
      <c r="N37" s="934"/>
      <c r="O37" s="934"/>
      <c r="P37" s="934"/>
    </row>
    <row r="38" spans="1:16" s="133" customFormat="1" ht="19.5" customHeight="1">
      <c r="A38" s="728" t="s">
        <v>276</v>
      </c>
      <c r="B38" s="729"/>
      <c r="C38" s="730" t="s">
        <v>749</v>
      </c>
      <c r="D38" s="731"/>
      <c r="E38" s="731">
        <v>40000</v>
      </c>
      <c r="F38" s="866" t="s">
        <v>269</v>
      </c>
      <c r="G38" s="866" t="s">
        <v>270</v>
      </c>
      <c r="H38" s="867" t="s">
        <v>271</v>
      </c>
      <c r="I38" s="766"/>
      <c r="J38" s="930" t="s">
        <v>268</v>
      </c>
      <c r="K38" s="930" t="s">
        <v>269</v>
      </c>
      <c r="L38" s="930" t="s">
        <v>270</v>
      </c>
      <c r="M38" s="930" t="s">
        <v>271</v>
      </c>
      <c r="N38" s="932">
        <v>40000</v>
      </c>
      <c r="O38" s="933" t="s">
        <v>272</v>
      </c>
      <c r="P38" s="934"/>
    </row>
    <row r="39" spans="1:16" s="133" customFormat="1" ht="19.5" customHeight="1">
      <c r="A39" s="728" t="s">
        <v>275</v>
      </c>
      <c r="B39" s="729"/>
      <c r="C39" s="730" t="s">
        <v>749</v>
      </c>
      <c r="D39" s="731"/>
      <c r="E39" s="731">
        <v>115000</v>
      </c>
      <c r="F39" s="875" t="s">
        <v>269</v>
      </c>
      <c r="G39" s="875" t="s">
        <v>270</v>
      </c>
      <c r="H39" s="876" t="s">
        <v>278</v>
      </c>
      <c r="J39" s="930" t="s">
        <v>268</v>
      </c>
      <c r="K39" s="930" t="s">
        <v>269</v>
      </c>
      <c r="L39" s="930" t="s">
        <v>270</v>
      </c>
      <c r="M39" s="930" t="s">
        <v>271</v>
      </c>
      <c r="N39" s="932">
        <v>190000</v>
      </c>
      <c r="O39" s="933" t="s">
        <v>273</v>
      </c>
      <c r="P39" s="934"/>
    </row>
    <row r="40" spans="1:16" s="133" customFormat="1" ht="19.5" customHeight="1" thickBot="1">
      <c r="A40" s="869" t="s">
        <v>277</v>
      </c>
      <c r="B40" s="870"/>
      <c r="C40" s="871" t="s">
        <v>749</v>
      </c>
      <c r="D40" s="872"/>
      <c r="E40" s="872">
        <v>190000</v>
      </c>
      <c r="F40" s="873" t="s">
        <v>269</v>
      </c>
      <c r="G40" s="873" t="s">
        <v>270</v>
      </c>
      <c r="H40" s="874">
        <v>74046</v>
      </c>
      <c r="J40" s="934"/>
      <c r="K40" s="934"/>
      <c r="L40" s="934"/>
      <c r="M40" s="934"/>
      <c r="N40" s="936">
        <f>SUM(N38:N39)</f>
        <v>230000</v>
      </c>
      <c r="O40" s="934"/>
      <c r="P40" s="934"/>
    </row>
    <row r="41" spans="1:16" s="133" customFormat="1" ht="19.5" customHeight="1" thickBot="1">
      <c r="A41" s="697" t="s">
        <v>389</v>
      </c>
      <c r="B41" s="659"/>
      <c r="C41" s="698"/>
      <c r="D41" s="746">
        <f>SUM(D29:D40)</f>
        <v>532043.7833333333</v>
      </c>
      <c r="E41" s="747">
        <f>SUM(E29:E40)</f>
        <v>647234</v>
      </c>
      <c r="F41" s="702"/>
      <c r="G41" s="702"/>
      <c r="H41" s="702"/>
      <c r="J41" s="934"/>
      <c r="K41" s="934"/>
      <c r="L41" s="934"/>
      <c r="M41" s="934"/>
      <c r="N41" s="934"/>
      <c r="O41" s="934"/>
      <c r="P41" s="934"/>
    </row>
    <row r="42" spans="1:16" s="133" customFormat="1" ht="19.5" customHeight="1" thickBot="1">
      <c r="A42" s="702"/>
      <c r="B42" s="702"/>
      <c r="C42" s="702"/>
      <c r="D42" s="702"/>
      <c r="E42" s="702"/>
      <c r="F42" s="702"/>
      <c r="G42" s="702"/>
      <c r="H42" s="702"/>
      <c r="J42" s="934"/>
      <c r="K42" s="934"/>
      <c r="L42" s="934"/>
      <c r="M42" s="934"/>
      <c r="N42" s="934"/>
      <c r="O42" s="934"/>
      <c r="P42" s="934"/>
    </row>
    <row r="43" spans="1:16" s="133" customFormat="1" ht="41.25" customHeight="1" thickBot="1">
      <c r="A43" s="681" t="s">
        <v>669</v>
      </c>
      <c r="B43" s="655"/>
      <c r="C43" s="656" t="s">
        <v>734</v>
      </c>
      <c r="D43" s="656">
        <v>2015</v>
      </c>
      <c r="E43" s="656">
        <v>2016</v>
      </c>
      <c r="F43" s="656" t="s">
        <v>390</v>
      </c>
      <c r="G43" s="656" t="s">
        <v>770</v>
      </c>
      <c r="H43" s="657" t="s">
        <v>769</v>
      </c>
      <c r="J43" s="934"/>
      <c r="K43" s="934"/>
      <c r="L43" s="934"/>
      <c r="M43" s="934"/>
      <c r="N43" s="934"/>
      <c r="O43" s="934"/>
      <c r="P43" s="934"/>
    </row>
    <row r="44" spans="1:16" s="133" customFormat="1" ht="19.5" customHeight="1">
      <c r="A44" s="691"/>
      <c r="B44" s="692"/>
      <c r="C44" s="693"/>
      <c r="D44" s="694"/>
      <c r="E44" s="695"/>
      <c r="F44" s="767"/>
      <c r="G44" s="767"/>
      <c r="H44" s="768"/>
      <c r="I44" s="704"/>
      <c r="J44" s="937"/>
      <c r="K44" s="934"/>
      <c r="L44" s="934"/>
      <c r="M44" s="934"/>
      <c r="N44" s="934"/>
      <c r="O44" s="934"/>
      <c r="P44" s="934"/>
    </row>
    <row r="45" spans="1:16" s="133" customFormat="1" ht="19.5" customHeight="1">
      <c r="A45" s="685" t="s">
        <v>240</v>
      </c>
      <c r="B45" s="684"/>
      <c r="C45" s="255" t="s">
        <v>749</v>
      </c>
      <c r="D45" s="257">
        <v>1710932</v>
      </c>
      <c r="E45" s="731">
        <v>1796390.11</v>
      </c>
      <c r="F45" s="852">
        <v>301</v>
      </c>
      <c r="G45" s="852">
        <v>2311</v>
      </c>
      <c r="H45" s="851">
        <v>44905</v>
      </c>
      <c r="I45" s="704"/>
      <c r="J45" s="930" t="s">
        <v>268</v>
      </c>
      <c r="K45" s="930">
        <f>F45</f>
        <v>301</v>
      </c>
      <c r="L45" s="930">
        <f>G45</f>
        <v>2311</v>
      </c>
      <c r="M45" s="930">
        <f>H45</f>
        <v>44905</v>
      </c>
      <c r="N45" s="932">
        <v>1796390.11</v>
      </c>
      <c r="O45" s="934"/>
      <c r="P45" s="934"/>
    </row>
    <row r="46" spans="1:16" s="133" customFormat="1" ht="19.5" customHeight="1">
      <c r="A46" s="685"/>
      <c r="B46" s="684"/>
      <c r="C46" s="255"/>
      <c r="D46" s="257"/>
      <c r="E46" s="257"/>
      <c r="F46" s="260"/>
      <c r="G46" s="260"/>
      <c r="H46" s="261"/>
      <c r="J46" s="934"/>
      <c r="K46" s="934"/>
      <c r="L46" s="934"/>
      <c r="M46" s="934"/>
      <c r="N46" s="934"/>
      <c r="O46" s="934"/>
      <c r="P46" s="934"/>
    </row>
    <row r="47" spans="1:15" ht="24.75" customHeight="1">
      <c r="A47" s="685"/>
      <c r="B47" s="684"/>
      <c r="C47" s="255"/>
      <c r="D47" s="257"/>
      <c r="E47" s="257"/>
      <c r="F47" s="260"/>
      <c r="G47" s="260"/>
      <c r="H47" s="261"/>
      <c r="O47" s="928"/>
    </row>
    <row r="48" spans="1:15" ht="19.5" customHeight="1">
      <c r="A48" s="685"/>
      <c r="B48" s="684"/>
      <c r="C48" s="255"/>
      <c r="D48" s="257"/>
      <c r="E48" s="257"/>
      <c r="F48" s="260"/>
      <c r="G48" s="260"/>
      <c r="H48" s="261"/>
      <c r="O48" s="928"/>
    </row>
    <row r="49" spans="1:15" ht="19.5" customHeight="1">
      <c r="A49" s="685"/>
      <c r="B49" s="684"/>
      <c r="C49" s="255"/>
      <c r="D49" s="257"/>
      <c r="E49" s="257"/>
      <c r="F49" s="260"/>
      <c r="G49" s="260"/>
      <c r="H49" s="261"/>
      <c r="O49" s="928"/>
    </row>
    <row r="50" spans="1:15" ht="19.5" customHeight="1">
      <c r="A50" s="685"/>
      <c r="B50" s="684"/>
      <c r="C50" s="255"/>
      <c r="D50" s="257"/>
      <c r="E50" s="551"/>
      <c r="F50" s="260"/>
      <c r="G50" s="260"/>
      <c r="H50" s="261"/>
      <c r="O50" s="928"/>
    </row>
    <row r="51" spans="1:15" ht="19.5" customHeight="1" thickBot="1">
      <c r="A51" s="686"/>
      <c r="B51" s="687"/>
      <c r="C51" s="379"/>
      <c r="D51" s="380"/>
      <c r="E51" s="380"/>
      <c r="F51" s="264"/>
      <c r="G51" s="264"/>
      <c r="H51" s="265"/>
      <c r="O51" s="928"/>
    </row>
    <row r="52" spans="1:15" ht="19.5" customHeight="1" thickBot="1">
      <c r="A52" s="679" t="s">
        <v>389</v>
      </c>
      <c r="B52" s="655"/>
      <c r="C52" s="680"/>
      <c r="D52" s="748">
        <f>SUM(D44:D51)</f>
        <v>1710932</v>
      </c>
      <c r="E52" s="744">
        <f>SUM(E44:E51)</f>
        <v>1796390.11</v>
      </c>
      <c r="F52" s="702"/>
      <c r="G52" s="702"/>
      <c r="H52" s="702"/>
      <c r="O52" s="928"/>
    </row>
    <row r="53" spans="1:16" s="133" customFormat="1" ht="19.5" customHeight="1">
      <c r="A53" s="702"/>
      <c r="B53" s="702"/>
      <c r="C53" s="702"/>
      <c r="D53" s="702"/>
      <c r="E53" s="702"/>
      <c r="F53" s="702"/>
      <c r="G53" s="702"/>
      <c r="H53" s="702"/>
      <c r="J53" s="934"/>
      <c r="K53" s="934"/>
      <c r="L53" s="934"/>
      <c r="M53" s="934"/>
      <c r="N53" s="934"/>
      <c r="O53" s="934"/>
      <c r="P53" s="934"/>
    </row>
    <row r="54" spans="1:16" s="133" customFormat="1" ht="19.5" customHeight="1" thickBot="1">
      <c r="A54" s="702"/>
      <c r="B54" s="702"/>
      <c r="C54" s="702"/>
      <c r="D54" s="702"/>
      <c r="E54" s="702"/>
      <c r="F54" s="702"/>
      <c r="G54" s="702"/>
      <c r="H54" s="702"/>
      <c r="J54" s="934"/>
      <c r="K54" s="934"/>
      <c r="L54" s="934"/>
      <c r="M54" s="934"/>
      <c r="N54" s="934"/>
      <c r="O54" s="934"/>
      <c r="P54" s="934"/>
    </row>
    <row r="55" spans="1:16" s="133" customFormat="1" ht="31.5" customHeight="1" thickBot="1">
      <c r="A55" s="681" t="s">
        <v>741</v>
      </c>
      <c r="B55" s="655"/>
      <c r="C55" s="656" t="s">
        <v>734</v>
      </c>
      <c r="D55" s="656">
        <v>2015</v>
      </c>
      <c r="E55" s="656">
        <v>2016</v>
      </c>
      <c r="F55" s="656" t="s">
        <v>390</v>
      </c>
      <c r="G55" s="656" t="s">
        <v>770</v>
      </c>
      <c r="H55" s="657" t="s">
        <v>769</v>
      </c>
      <c r="J55" s="934"/>
      <c r="K55" s="934"/>
      <c r="L55" s="934"/>
      <c r="M55" s="934"/>
      <c r="N55" s="934"/>
      <c r="O55" s="934"/>
      <c r="P55" s="934"/>
    </row>
    <row r="56" spans="1:16" s="133" customFormat="1" ht="19.5" customHeight="1">
      <c r="A56" s="683"/>
      <c r="B56" s="684"/>
      <c r="C56" s="255"/>
      <c r="D56" s="256"/>
      <c r="E56" s="256"/>
      <c r="F56" s="258"/>
      <c r="G56" s="258"/>
      <c r="H56" s="259"/>
      <c r="J56" s="934"/>
      <c r="K56" s="934"/>
      <c r="L56" s="934"/>
      <c r="M56" s="934"/>
      <c r="N56" s="934"/>
      <c r="O56" s="934"/>
      <c r="P56" s="934"/>
    </row>
    <row r="57" spans="1:16" s="133" customFormat="1" ht="19.5" customHeight="1">
      <c r="A57" s="685"/>
      <c r="B57" s="684"/>
      <c r="C57" s="255"/>
      <c r="D57" s="257"/>
      <c r="E57" s="257"/>
      <c r="F57" s="260"/>
      <c r="G57" s="260"/>
      <c r="H57" s="261"/>
      <c r="J57" s="934"/>
      <c r="K57" s="934"/>
      <c r="L57" s="934"/>
      <c r="M57" s="934"/>
      <c r="N57" s="934"/>
      <c r="O57" s="934"/>
      <c r="P57" s="934"/>
    </row>
    <row r="58" spans="1:16" s="133" customFormat="1" ht="19.5" customHeight="1">
      <c r="A58" s="685"/>
      <c r="B58" s="684"/>
      <c r="C58" s="255"/>
      <c r="D58" s="257"/>
      <c r="E58" s="257"/>
      <c r="F58" s="260"/>
      <c r="G58" s="260"/>
      <c r="H58" s="261"/>
      <c r="J58" s="934"/>
      <c r="K58" s="934"/>
      <c r="L58" s="934"/>
      <c r="M58" s="934"/>
      <c r="N58" s="934"/>
      <c r="O58" s="934"/>
      <c r="P58" s="934"/>
    </row>
    <row r="59" spans="1:16" s="133" customFormat="1" ht="19.5" customHeight="1">
      <c r="A59" s="685"/>
      <c r="B59" s="684"/>
      <c r="C59" s="255"/>
      <c r="D59" s="257"/>
      <c r="E59" s="257"/>
      <c r="F59" s="260"/>
      <c r="G59" s="260"/>
      <c r="H59" s="261"/>
      <c r="J59" s="934"/>
      <c r="K59" s="934"/>
      <c r="L59" s="934"/>
      <c r="M59" s="934"/>
      <c r="N59" s="934"/>
      <c r="O59" s="934"/>
      <c r="P59" s="934"/>
    </row>
    <row r="60" spans="1:16" s="133" customFormat="1" ht="19.5" customHeight="1">
      <c r="A60" s="685"/>
      <c r="B60" s="684"/>
      <c r="C60" s="255"/>
      <c r="D60" s="257"/>
      <c r="E60" s="257"/>
      <c r="F60" s="260"/>
      <c r="G60" s="260"/>
      <c r="H60" s="261"/>
      <c r="J60" s="934"/>
      <c r="K60" s="934"/>
      <c r="L60" s="934"/>
      <c r="M60" s="934"/>
      <c r="N60" s="934"/>
      <c r="O60" s="934"/>
      <c r="P60" s="934"/>
    </row>
    <row r="61" spans="1:16" s="133" customFormat="1" ht="19.5" customHeight="1">
      <c r="A61" s="685"/>
      <c r="B61" s="684"/>
      <c r="C61" s="255"/>
      <c r="D61" s="257"/>
      <c r="E61" s="257"/>
      <c r="F61" s="260"/>
      <c r="G61" s="260"/>
      <c r="H61" s="261"/>
      <c r="J61" s="934"/>
      <c r="K61" s="934"/>
      <c r="L61" s="934"/>
      <c r="M61" s="934"/>
      <c r="N61" s="934"/>
      <c r="O61" s="934"/>
      <c r="P61" s="934"/>
    </row>
    <row r="62" spans="1:16" s="133" customFormat="1" ht="19.5" customHeight="1">
      <c r="A62" s="685"/>
      <c r="B62" s="684"/>
      <c r="C62" s="255"/>
      <c r="D62" s="257"/>
      <c r="E62" s="257"/>
      <c r="F62" s="260"/>
      <c r="G62" s="260"/>
      <c r="H62" s="261"/>
      <c r="J62" s="934"/>
      <c r="K62" s="934"/>
      <c r="L62" s="934"/>
      <c r="M62" s="934"/>
      <c r="N62" s="934"/>
      <c r="O62" s="934"/>
      <c r="P62" s="934"/>
    </row>
    <row r="63" spans="1:16" s="133" customFormat="1" ht="19.5" customHeight="1" thickBot="1">
      <c r="A63" s="685"/>
      <c r="B63" s="688"/>
      <c r="C63" s="262"/>
      <c r="D63" s="263"/>
      <c r="E63" s="263"/>
      <c r="F63" s="264"/>
      <c r="G63" s="264"/>
      <c r="H63" s="265"/>
      <c r="J63" s="934"/>
      <c r="K63" s="934"/>
      <c r="L63" s="934"/>
      <c r="M63" s="934"/>
      <c r="N63" s="934"/>
      <c r="O63" s="934"/>
      <c r="P63" s="934"/>
    </row>
    <row r="64" spans="1:16" s="133" customFormat="1" ht="19.5" customHeight="1" thickBot="1">
      <c r="A64" s="679" t="s">
        <v>747</v>
      </c>
      <c r="B64" s="655"/>
      <c r="C64" s="680"/>
      <c r="D64" s="682">
        <f>SUM(D56:D63)</f>
        <v>0</v>
      </c>
      <c r="E64" s="682">
        <f>SUM(E56:E63)</f>
        <v>0</v>
      </c>
      <c r="F64" s="702"/>
      <c r="G64" s="702"/>
      <c r="H64" s="702"/>
      <c r="J64" s="934"/>
      <c r="K64" s="934"/>
      <c r="L64" s="934"/>
      <c r="M64" s="934"/>
      <c r="N64" s="934"/>
      <c r="O64" s="934"/>
      <c r="P64" s="934"/>
    </row>
    <row r="65" spans="1:16" s="133" customFormat="1" ht="19.5" customHeight="1">
      <c r="A65" s="270"/>
      <c r="B65" s="271"/>
      <c r="C65" s="272"/>
      <c r="D65" s="272"/>
      <c r="E65" s="272"/>
      <c r="J65" s="934"/>
      <c r="K65" s="934"/>
      <c r="L65" s="934"/>
      <c r="M65" s="934"/>
      <c r="N65" s="934"/>
      <c r="O65" s="934"/>
      <c r="P65" s="934"/>
    </row>
    <row r="66" spans="1:16" s="133" customFormat="1" ht="45.75" customHeight="1">
      <c r="A66" s="1132"/>
      <c r="B66" s="1132"/>
      <c r="C66" s="1132"/>
      <c r="D66" s="1132"/>
      <c r="E66" s="1132"/>
      <c r="F66" s="1132"/>
      <c r="G66" s="1132"/>
      <c r="H66" s="1132"/>
      <c r="J66" s="934"/>
      <c r="K66" s="934"/>
      <c r="L66" s="934"/>
      <c r="M66" s="934"/>
      <c r="N66" s="934"/>
      <c r="O66" s="934"/>
      <c r="P66" s="934"/>
    </row>
    <row r="67" spans="1:16" s="133" customFormat="1" ht="19.5" customHeight="1">
      <c r="A67" s="1128"/>
      <c r="B67" s="1128"/>
      <c r="C67" s="1128"/>
      <c r="D67" s="1128"/>
      <c r="E67" s="1128"/>
      <c r="F67" s="1128"/>
      <c r="G67" s="1128"/>
      <c r="H67" s="1128"/>
      <c r="J67" s="934"/>
      <c r="K67" s="934"/>
      <c r="L67" s="934"/>
      <c r="M67" s="934"/>
      <c r="N67" s="934"/>
      <c r="O67" s="934"/>
      <c r="P67" s="934"/>
    </row>
    <row r="68" spans="1:16" s="133" customFormat="1" ht="18.75" customHeight="1">
      <c r="A68" s="1128"/>
      <c r="B68" s="1128"/>
      <c r="C68" s="1128"/>
      <c r="D68" s="1128"/>
      <c r="E68" s="1128"/>
      <c r="F68" s="1128"/>
      <c r="G68" s="1128"/>
      <c r="H68" s="1128"/>
      <c r="J68" s="934"/>
      <c r="K68" s="934"/>
      <c r="L68" s="934"/>
      <c r="M68" s="934"/>
      <c r="N68" s="934"/>
      <c r="O68" s="934"/>
      <c r="P68" s="934"/>
    </row>
    <row r="69" spans="10:16" s="133" customFormat="1" ht="19.5" customHeight="1">
      <c r="J69" s="934"/>
      <c r="K69" s="934"/>
      <c r="L69" s="934"/>
      <c r="M69" s="934"/>
      <c r="N69" s="934"/>
      <c r="O69" s="934"/>
      <c r="P69" s="934"/>
    </row>
    <row r="70" spans="10:16" s="133" customFormat="1" ht="19.5" customHeight="1">
      <c r="J70" s="934"/>
      <c r="K70" s="934"/>
      <c r="L70" s="934"/>
      <c r="M70" s="934"/>
      <c r="N70" s="934"/>
      <c r="O70" s="934"/>
      <c r="P70" s="934"/>
    </row>
    <row r="71" spans="10:16" s="133" customFormat="1" ht="19.5" customHeight="1">
      <c r="J71" s="934"/>
      <c r="K71" s="934"/>
      <c r="L71" s="934"/>
      <c r="M71" s="934"/>
      <c r="N71" s="934"/>
      <c r="O71" s="934"/>
      <c r="P71" s="934"/>
    </row>
    <row r="72" spans="10:16" s="133" customFormat="1" ht="19.5" customHeight="1">
      <c r="J72" s="934"/>
      <c r="K72" s="934"/>
      <c r="L72" s="934"/>
      <c r="M72" s="934"/>
      <c r="N72" s="934"/>
      <c r="O72" s="934"/>
      <c r="P72" s="934"/>
    </row>
    <row r="73" spans="10:16" s="133" customFormat="1" ht="19.5" customHeight="1">
      <c r="J73" s="934"/>
      <c r="K73" s="934"/>
      <c r="L73" s="934"/>
      <c r="M73" s="934"/>
      <c r="N73" s="934"/>
      <c r="O73" s="934"/>
      <c r="P73" s="934"/>
    </row>
    <row r="74" spans="10:16" s="133" customFormat="1" ht="19.5" customHeight="1">
      <c r="J74" s="934"/>
      <c r="K74" s="934"/>
      <c r="L74" s="934"/>
      <c r="M74" s="934"/>
      <c r="N74" s="934"/>
      <c r="O74" s="934"/>
      <c r="P74" s="934"/>
    </row>
    <row r="75" spans="10:16" s="133" customFormat="1" ht="19.5" customHeight="1">
      <c r="J75" s="934"/>
      <c r="K75" s="934"/>
      <c r="L75" s="934"/>
      <c r="M75" s="934"/>
      <c r="N75" s="934"/>
      <c r="O75" s="934"/>
      <c r="P75" s="934"/>
    </row>
    <row r="76" spans="10:16" s="133" customFormat="1" ht="19.5" customHeight="1">
      <c r="J76" s="934"/>
      <c r="K76" s="934"/>
      <c r="L76" s="934"/>
      <c r="M76" s="934"/>
      <c r="N76" s="934"/>
      <c r="O76" s="934"/>
      <c r="P76" s="934"/>
    </row>
    <row r="77" spans="10:16" s="133" customFormat="1" ht="19.5" customHeight="1">
      <c r="J77" s="934"/>
      <c r="K77" s="934"/>
      <c r="L77" s="934"/>
      <c r="M77" s="934"/>
      <c r="N77" s="934"/>
      <c r="O77" s="934"/>
      <c r="P77" s="934"/>
    </row>
    <row r="78" spans="10:16" s="133" customFormat="1" ht="19.5" customHeight="1">
      <c r="J78" s="934"/>
      <c r="K78" s="934"/>
      <c r="L78" s="934"/>
      <c r="M78" s="934"/>
      <c r="N78" s="934"/>
      <c r="O78" s="934"/>
      <c r="P78" s="934"/>
    </row>
    <row r="79" spans="10:16" s="133" customFormat="1" ht="19.5" customHeight="1">
      <c r="J79" s="934"/>
      <c r="K79" s="934"/>
      <c r="L79" s="934"/>
      <c r="M79" s="934"/>
      <c r="N79" s="934"/>
      <c r="O79" s="934"/>
      <c r="P79" s="934"/>
    </row>
    <row r="80" spans="10:16" s="133" customFormat="1" ht="19.5" customHeight="1">
      <c r="J80" s="934"/>
      <c r="K80" s="934"/>
      <c r="L80" s="934"/>
      <c r="M80" s="934"/>
      <c r="N80" s="934"/>
      <c r="O80" s="934"/>
      <c r="P80" s="934"/>
    </row>
    <row r="81" spans="10:16" s="133" customFormat="1" ht="12.75">
      <c r="J81" s="934"/>
      <c r="K81" s="934"/>
      <c r="L81" s="934"/>
      <c r="M81" s="934"/>
      <c r="N81" s="934"/>
      <c r="O81" s="934"/>
      <c r="P81" s="934"/>
    </row>
    <row r="82" spans="10:16" s="133" customFormat="1" ht="12.75">
      <c r="J82" s="934"/>
      <c r="K82" s="934"/>
      <c r="L82" s="934"/>
      <c r="M82" s="934"/>
      <c r="N82" s="934"/>
      <c r="O82" s="934"/>
      <c r="P82" s="934"/>
    </row>
    <row r="83" spans="10:16" s="133" customFormat="1" ht="12.75">
      <c r="J83" s="934"/>
      <c r="K83" s="934"/>
      <c r="L83" s="934"/>
      <c r="M83" s="934"/>
      <c r="N83" s="934"/>
      <c r="O83" s="934"/>
      <c r="P83" s="934"/>
    </row>
    <row r="84" spans="10:16" s="133" customFormat="1" ht="12.75">
      <c r="J84" s="934"/>
      <c r="K84" s="934"/>
      <c r="L84" s="934"/>
      <c r="M84" s="934"/>
      <c r="N84" s="934"/>
      <c r="O84" s="934"/>
      <c r="P84" s="934"/>
    </row>
    <row r="85" spans="10:16" s="133" customFormat="1" ht="12.75">
      <c r="J85" s="934"/>
      <c r="K85" s="934"/>
      <c r="L85" s="934"/>
      <c r="M85" s="934"/>
      <c r="N85" s="934"/>
      <c r="O85" s="934"/>
      <c r="P85" s="934"/>
    </row>
    <row r="86" spans="10:16" s="133" customFormat="1" ht="12.75">
      <c r="J86" s="934"/>
      <c r="K86" s="934"/>
      <c r="L86" s="934"/>
      <c r="M86" s="934"/>
      <c r="N86" s="934"/>
      <c r="O86" s="934"/>
      <c r="P86" s="934"/>
    </row>
    <row r="92" ht="12.75">
      <c r="C92" s="253" t="s">
        <v>748</v>
      </c>
    </row>
    <row r="93" ht="12.75">
      <c r="C93" s="253" t="s">
        <v>749</v>
      </c>
    </row>
    <row r="94" ht="12.75">
      <c r="C94" s="253" t="s">
        <v>750</v>
      </c>
    </row>
    <row r="95" ht="12.75">
      <c r="C95" s="253" t="s">
        <v>751</v>
      </c>
    </row>
    <row r="96" ht="12.75">
      <c r="C96" s="253" t="s">
        <v>752</v>
      </c>
    </row>
    <row r="97" ht="12.75">
      <c r="C97" s="253" t="s">
        <v>753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F7:H7"/>
    <mergeCell ref="F8:H8"/>
    <mergeCell ref="A8:E8"/>
    <mergeCell ref="A7:E7"/>
    <mergeCell ref="A67:H67"/>
    <mergeCell ref="A68:H68"/>
    <mergeCell ref="A9:H9"/>
    <mergeCell ref="A66:H66"/>
  </mergeCells>
  <dataValidations count="3">
    <dataValidation type="list" allowBlank="1" showInputMessage="1" showErrorMessage="1" promptTitle="TENER EN CUENTA" prompt="Indicar Entidad Pública" sqref="C44:C51 C12:C19 C29:C40">
      <formula1>$C$92:$C$97</formula1>
    </dataValidation>
    <dataValidation allowBlank="1" showInputMessage="1" showErrorMessage="1" promptTitle="ENTRADA" prompt="Antes de Estimar esta Celda debes incluir en Celda Naranja el Dato Inicial" sqref="D44:E44 D29:E34"/>
    <dataValidation type="list" allowBlank="1" showInputMessage="1" showErrorMessage="1" promptTitle="Especifique la Entidad" sqref="C92:D92">
      <formula1>$C$11:$C$16</formula1>
    </dataValidation>
  </dataValidations>
  <printOptions horizontalCentered="1" verticalCentered="1"/>
  <pageMargins left="0.7480314960629921" right="0.2362204724409449" top="0.984251968503937" bottom="0.984251968503937" header="0" footer="0"/>
  <pageSetup horizontalDpi="300" verticalDpi="300" orientation="portrait" paperSize="9" scale="50" r:id="rId2"/>
  <headerFooter alignWithMargins="0">
    <oddFooter>&amp;L&amp;7Plaza de España, 1
38003 Santa Cruz de Tenerife
Teléfono: 901 501 901
www.tenerife.es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57"/>
  <sheetViews>
    <sheetView zoomScale="40" zoomScaleNormal="40" zoomScalePageLayoutView="0" workbookViewId="0" topLeftCell="A1">
      <selection activeCell="C4" sqref="C4"/>
    </sheetView>
  </sheetViews>
  <sheetFormatPr defaultColWidth="11.421875" defaultRowHeight="12.75"/>
  <cols>
    <col min="1" max="1" width="2.7109375" style="133" customWidth="1"/>
    <col min="2" max="2" width="75.421875" style="133" customWidth="1"/>
    <col min="3" max="3" width="14.7109375" style="133" bestFit="1" customWidth="1"/>
    <col min="4" max="4" width="14.28125" style="133" customWidth="1"/>
    <col min="5" max="5" width="14.7109375" style="133" bestFit="1" customWidth="1"/>
    <col min="6" max="6" width="14.8515625" style="133" bestFit="1" customWidth="1"/>
    <col min="7" max="7" width="12.8515625" style="133" customWidth="1"/>
    <col min="8" max="8" width="13.140625" style="133" bestFit="1" customWidth="1"/>
    <col min="9" max="9" width="17.140625" style="133" customWidth="1"/>
    <col min="10" max="10" width="15.8515625" style="133" customWidth="1"/>
    <col min="11" max="16384" width="11.57421875" style="133" customWidth="1"/>
  </cols>
  <sheetData>
    <row r="1" spans="2:5" ht="15">
      <c r="B1" s="224"/>
      <c r="C1" s="822" t="s">
        <v>723</v>
      </c>
      <c r="E1" s="253"/>
    </row>
    <row r="2" spans="2:5" ht="14.25">
      <c r="B2" s="224"/>
      <c r="C2" s="823" t="s">
        <v>724</v>
      </c>
      <c r="E2" s="253"/>
    </row>
    <row r="3" spans="2:5" ht="12.75">
      <c r="B3" s="224"/>
      <c r="C3" s="224"/>
      <c r="D3" s="224"/>
      <c r="E3" s="253"/>
    </row>
    <row r="4" spans="2:5" ht="15">
      <c r="B4" s="821" t="s">
        <v>586</v>
      </c>
      <c r="C4" s="826">
        <v>42339</v>
      </c>
      <c r="E4" s="253"/>
    </row>
    <row r="5" spans="2:5" ht="15">
      <c r="B5" s="821" t="s">
        <v>722</v>
      </c>
      <c r="C5" s="825" t="s">
        <v>725</v>
      </c>
      <c r="E5" s="253"/>
    </row>
    <row r="6" ht="26.25" customHeight="1" thickBot="1"/>
    <row r="7" spans="1:10" ht="21.75" customHeight="1">
      <c r="A7" s="1022" t="s">
        <v>557</v>
      </c>
      <c r="B7" s="1023"/>
      <c r="C7" s="1023"/>
      <c r="D7" s="1023"/>
      <c r="E7" s="1023"/>
      <c r="F7" s="1023"/>
      <c r="G7" s="1023"/>
      <c r="H7" s="1023"/>
      <c r="I7" s="1144">
        <v>2016</v>
      </c>
      <c r="J7" s="1145"/>
    </row>
    <row r="8" spans="1:10" ht="19.5" customHeight="1">
      <c r="A8" s="1170" t="s">
        <v>558</v>
      </c>
      <c r="B8" s="1171"/>
      <c r="C8" s="1171"/>
      <c r="D8" s="1171"/>
      <c r="E8" s="1171"/>
      <c r="F8" s="1171"/>
      <c r="G8" s="1171"/>
      <c r="H8" s="1171"/>
      <c r="I8" s="1146"/>
      <c r="J8" s="1147"/>
    </row>
    <row r="9" spans="1:10" ht="27.75" customHeight="1" thickBot="1">
      <c r="A9" s="1159" t="str">
        <f>CPYG!A8</f>
        <v>SINPROMI, S.L.</v>
      </c>
      <c r="B9" s="1160"/>
      <c r="C9" s="1160"/>
      <c r="D9" s="1160"/>
      <c r="E9" s="1160"/>
      <c r="F9" s="1160"/>
      <c r="G9" s="1160"/>
      <c r="H9" s="1161"/>
      <c r="I9" s="1157" t="s">
        <v>569</v>
      </c>
      <c r="J9" s="1158"/>
    </row>
    <row r="10" spans="1:15" ht="18" customHeight="1">
      <c r="A10" s="1166" t="s">
        <v>755</v>
      </c>
      <c r="B10" s="1167"/>
      <c r="C10" s="1152" t="s">
        <v>18</v>
      </c>
      <c r="D10" s="1153"/>
      <c r="E10" s="1152" t="s">
        <v>19</v>
      </c>
      <c r="F10" s="1176"/>
      <c r="G10" s="1176"/>
      <c r="H10" s="1153"/>
      <c r="I10" s="1152" t="s">
        <v>20</v>
      </c>
      <c r="J10" s="1153"/>
      <c r="K10" s="273"/>
      <c r="L10" s="273"/>
      <c r="M10" s="273"/>
      <c r="N10" s="273"/>
      <c r="O10" s="273"/>
    </row>
    <row r="11" spans="1:15" ht="21" customHeight="1">
      <c r="A11" s="1166"/>
      <c r="B11" s="1167"/>
      <c r="C11" s="274"/>
      <c r="D11" s="275"/>
      <c r="E11" s="1155" t="s">
        <v>570</v>
      </c>
      <c r="F11" s="1172" t="s">
        <v>383</v>
      </c>
      <c r="G11" s="1173"/>
      <c r="H11" s="1174" t="s">
        <v>571</v>
      </c>
      <c r="I11" s="274"/>
      <c r="J11" s="275"/>
      <c r="K11" s="273"/>
      <c r="L11" s="273"/>
      <c r="M11" s="273"/>
      <c r="N11" s="273"/>
      <c r="O11" s="273"/>
    </row>
    <row r="12" spans="1:15" ht="27" customHeight="1">
      <c r="A12" s="1168"/>
      <c r="B12" s="1169"/>
      <c r="C12" s="276" t="s">
        <v>572</v>
      </c>
      <c r="D12" s="277" t="s">
        <v>573</v>
      </c>
      <c r="E12" s="1156"/>
      <c r="F12" s="278" t="s">
        <v>574</v>
      </c>
      <c r="G12" s="278" t="s">
        <v>575</v>
      </c>
      <c r="H12" s="1175"/>
      <c r="I12" s="276" t="s">
        <v>576</v>
      </c>
      <c r="J12" s="277" t="s">
        <v>573</v>
      </c>
      <c r="K12" s="273"/>
      <c r="L12" s="273"/>
      <c r="M12" s="273"/>
      <c r="N12" s="273"/>
      <c r="O12" s="273"/>
    </row>
    <row r="13" spans="1:10" ht="12.75">
      <c r="A13" s="1150" t="s">
        <v>577</v>
      </c>
      <c r="B13" s="1154"/>
      <c r="C13" s="279"/>
      <c r="D13" s="280"/>
      <c r="E13" s="279"/>
      <c r="F13" s="281"/>
      <c r="G13" s="281"/>
      <c r="H13" s="280"/>
      <c r="I13" s="279"/>
      <c r="J13" s="280"/>
    </row>
    <row r="14" spans="1:10" ht="12.75">
      <c r="A14" s="233"/>
      <c r="B14" s="158" t="s">
        <v>578</v>
      </c>
      <c r="C14" s="219"/>
      <c r="D14" s="218"/>
      <c r="E14" s="219"/>
      <c r="F14" s="217"/>
      <c r="G14" s="217"/>
      <c r="H14" s="218"/>
      <c r="I14" s="219">
        <f>C14+E14+F14+G14</f>
        <v>0</v>
      </c>
      <c r="J14" s="218"/>
    </row>
    <row r="15" spans="1:10" ht="12.75">
      <c r="A15" s="233"/>
      <c r="B15" s="158" t="s">
        <v>579</v>
      </c>
      <c r="C15" s="219"/>
      <c r="D15" s="218"/>
      <c r="E15" s="219"/>
      <c r="F15" s="217"/>
      <c r="G15" s="217"/>
      <c r="H15" s="218"/>
      <c r="I15" s="219">
        <f>C15+E15+F15+G15</f>
        <v>0</v>
      </c>
      <c r="J15" s="218"/>
    </row>
    <row r="16" spans="1:10" ht="12.75">
      <c r="A16" s="233"/>
      <c r="B16" s="158" t="s">
        <v>580</v>
      </c>
      <c r="C16" s="219"/>
      <c r="D16" s="218"/>
      <c r="E16" s="219"/>
      <c r="F16" s="217"/>
      <c r="G16" s="217"/>
      <c r="H16" s="218"/>
      <c r="I16" s="219">
        <f>C16+E16+F16+G16</f>
        <v>0</v>
      </c>
      <c r="J16" s="218"/>
    </row>
    <row r="17" spans="1:10" ht="12.75">
      <c r="A17" s="233"/>
      <c r="B17" s="158" t="s">
        <v>581</v>
      </c>
      <c r="C17" s="219"/>
      <c r="D17" s="218"/>
      <c r="E17" s="219"/>
      <c r="F17" s="217"/>
      <c r="G17" s="217"/>
      <c r="H17" s="218"/>
      <c r="I17" s="219">
        <f>C17+E17+F17+G17</f>
        <v>0</v>
      </c>
      <c r="J17" s="218"/>
    </row>
    <row r="18" spans="1:10" ht="12.75">
      <c r="A18" s="1150" t="s">
        <v>582</v>
      </c>
      <c r="B18" s="1151"/>
      <c r="C18" s="279"/>
      <c r="D18" s="280"/>
      <c r="E18" s="279"/>
      <c r="F18" s="281"/>
      <c r="G18" s="281"/>
      <c r="H18" s="280"/>
      <c r="I18" s="279"/>
      <c r="J18" s="280"/>
    </row>
    <row r="19" spans="1:10" ht="12.75">
      <c r="A19" s="1142" t="s">
        <v>583</v>
      </c>
      <c r="B19" s="1143"/>
      <c r="C19" s="279"/>
      <c r="D19" s="280"/>
      <c r="E19" s="279"/>
      <c r="F19" s="281"/>
      <c r="G19" s="281"/>
      <c r="H19" s="280"/>
      <c r="I19" s="279"/>
      <c r="J19" s="280"/>
    </row>
    <row r="20" spans="1:10" ht="12.75">
      <c r="A20" s="233"/>
      <c r="B20" s="158" t="s">
        <v>584</v>
      </c>
      <c r="C20" s="219"/>
      <c r="D20" s="218"/>
      <c r="E20" s="219"/>
      <c r="F20" s="217"/>
      <c r="G20" s="217"/>
      <c r="H20" s="218"/>
      <c r="I20" s="219">
        <f aca="true" t="shared" si="0" ref="I20:I25">C20+E20+F20+G20</f>
        <v>0</v>
      </c>
      <c r="J20" s="218"/>
    </row>
    <row r="21" spans="1:10" ht="12.75">
      <c r="A21" s="233"/>
      <c r="B21" s="158" t="s">
        <v>585</v>
      </c>
      <c r="C21" s="219"/>
      <c r="D21" s="218"/>
      <c r="E21" s="219"/>
      <c r="F21" s="217"/>
      <c r="G21" s="217"/>
      <c r="H21" s="218"/>
      <c r="I21" s="219">
        <f t="shared" si="0"/>
        <v>0</v>
      </c>
      <c r="J21" s="218"/>
    </row>
    <row r="22" spans="1:10" ht="12.75">
      <c r="A22" s="233"/>
      <c r="B22" s="158" t="s">
        <v>590</v>
      </c>
      <c r="C22" s="219"/>
      <c r="D22" s="218"/>
      <c r="E22" s="219"/>
      <c r="F22" s="217"/>
      <c r="G22" s="217"/>
      <c r="H22" s="218"/>
      <c r="I22" s="219">
        <f t="shared" si="0"/>
        <v>0</v>
      </c>
      <c r="J22" s="218"/>
    </row>
    <row r="23" spans="1:10" ht="12.75">
      <c r="A23" s="233"/>
      <c r="B23" s="158" t="s">
        <v>592</v>
      </c>
      <c r="C23" s="219"/>
      <c r="D23" s="218"/>
      <c r="E23" s="219"/>
      <c r="F23" s="217"/>
      <c r="G23" s="217"/>
      <c r="H23" s="218"/>
      <c r="I23" s="219">
        <f t="shared" si="0"/>
        <v>0</v>
      </c>
      <c r="J23" s="218"/>
    </row>
    <row r="24" spans="1:10" ht="12.75">
      <c r="A24" s="233"/>
      <c r="B24" s="158" t="s">
        <v>593</v>
      </c>
      <c r="C24" s="219"/>
      <c r="D24" s="218"/>
      <c r="E24" s="219"/>
      <c r="F24" s="217"/>
      <c r="G24" s="217"/>
      <c r="H24" s="218"/>
      <c r="I24" s="219">
        <f t="shared" si="0"/>
        <v>0</v>
      </c>
      <c r="J24" s="218"/>
    </row>
    <row r="25" spans="1:10" ht="12.75">
      <c r="A25" s="233"/>
      <c r="B25" s="158" t="s">
        <v>594</v>
      </c>
      <c r="C25" s="219"/>
      <c r="D25" s="218"/>
      <c r="E25" s="219"/>
      <c r="F25" s="217"/>
      <c r="G25" s="217"/>
      <c r="H25" s="218"/>
      <c r="I25" s="219">
        <f t="shared" si="0"/>
        <v>0</v>
      </c>
      <c r="J25" s="218"/>
    </row>
    <row r="26" spans="1:10" ht="12.75">
      <c r="A26" s="1142" t="s">
        <v>595</v>
      </c>
      <c r="B26" s="1143"/>
      <c r="C26" s="279"/>
      <c r="D26" s="280"/>
      <c r="E26" s="279"/>
      <c r="F26" s="281"/>
      <c r="G26" s="281"/>
      <c r="H26" s="280"/>
      <c r="I26" s="279"/>
      <c r="J26" s="280"/>
    </row>
    <row r="27" spans="1:10" ht="12.75">
      <c r="A27" s="233"/>
      <c r="B27" s="158" t="s">
        <v>584</v>
      </c>
      <c r="C27" s="219"/>
      <c r="D27" s="218"/>
      <c r="E27" s="219"/>
      <c r="F27" s="217"/>
      <c r="G27" s="217"/>
      <c r="H27" s="218"/>
      <c r="I27" s="219">
        <f aca="true" t="shared" si="1" ref="I27:I32">C27+E27+F27+G27</f>
        <v>0</v>
      </c>
      <c r="J27" s="218"/>
    </row>
    <row r="28" spans="1:10" ht="12.75">
      <c r="A28" s="233"/>
      <c r="B28" s="158" t="s">
        <v>585</v>
      </c>
      <c r="C28" s="219"/>
      <c r="D28" s="218"/>
      <c r="E28" s="219"/>
      <c r="F28" s="217"/>
      <c r="G28" s="217"/>
      <c r="H28" s="218"/>
      <c r="I28" s="219">
        <f t="shared" si="1"/>
        <v>0</v>
      </c>
      <c r="J28" s="218"/>
    </row>
    <row r="29" spans="1:10" ht="12.75">
      <c r="A29" s="233"/>
      <c r="B29" s="158" t="s">
        <v>590</v>
      </c>
      <c r="C29" s="219"/>
      <c r="D29" s="218"/>
      <c r="E29" s="219"/>
      <c r="F29" s="217"/>
      <c r="G29" s="217"/>
      <c r="H29" s="218"/>
      <c r="I29" s="219">
        <f t="shared" si="1"/>
        <v>0</v>
      </c>
      <c r="J29" s="218"/>
    </row>
    <row r="30" spans="1:10" ht="12.75">
      <c r="A30" s="233"/>
      <c r="B30" s="158" t="s">
        <v>592</v>
      </c>
      <c r="C30" s="219"/>
      <c r="D30" s="218"/>
      <c r="E30" s="219"/>
      <c r="F30" s="217"/>
      <c r="G30" s="217"/>
      <c r="H30" s="218"/>
      <c r="I30" s="219">
        <f t="shared" si="1"/>
        <v>0</v>
      </c>
      <c r="J30" s="218"/>
    </row>
    <row r="31" spans="1:10" ht="12.75">
      <c r="A31" s="233"/>
      <c r="B31" s="158" t="s">
        <v>593</v>
      </c>
      <c r="C31" s="219"/>
      <c r="D31" s="218"/>
      <c r="E31" s="219"/>
      <c r="F31" s="217"/>
      <c r="G31" s="217"/>
      <c r="H31" s="218"/>
      <c r="I31" s="219">
        <f t="shared" si="1"/>
        <v>0</v>
      </c>
      <c r="J31" s="218"/>
    </row>
    <row r="32" spans="1:10" ht="12.75">
      <c r="A32" s="233"/>
      <c r="B32" s="158" t="s">
        <v>594</v>
      </c>
      <c r="C32" s="219"/>
      <c r="D32" s="218"/>
      <c r="E32" s="219"/>
      <c r="F32" s="217"/>
      <c r="G32" s="217"/>
      <c r="H32" s="218"/>
      <c r="I32" s="219">
        <f t="shared" si="1"/>
        <v>0</v>
      </c>
      <c r="J32" s="218"/>
    </row>
    <row r="33" spans="1:10" ht="12.75">
      <c r="A33" s="1142" t="s">
        <v>596</v>
      </c>
      <c r="B33" s="1143"/>
      <c r="C33" s="279"/>
      <c r="D33" s="280"/>
      <c r="E33" s="279"/>
      <c r="F33" s="281"/>
      <c r="G33" s="281"/>
      <c r="H33" s="280"/>
      <c r="I33" s="279"/>
      <c r="J33" s="280"/>
    </row>
    <row r="34" spans="1:10" ht="12.75">
      <c r="A34" s="233"/>
      <c r="B34" s="158" t="s">
        <v>584</v>
      </c>
      <c r="C34" s="219"/>
      <c r="D34" s="218"/>
      <c r="E34" s="219"/>
      <c r="F34" s="217"/>
      <c r="G34" s="217"/>
      <c r="H34" s="218"/>
      <c r="I34" s="219">
        <f aca="true" t="shared" si="2" ref="I34:I39">C34+E34+F34+G34</f>
        <v>0</v>
      </c>
      <c r="J34" s="218"/>
    </row>
    <row r="35" spans="1:10" ht="12.75">
      <c r="A35" s="233"/>
      <c r="B35" s="158" t="s">
        <v>585</v>
      </c>
      <c r="C35" s="219"/>
      <c r="D35" s="218"/>
      <c r="E35" s="219"/>
      <c r="F35" s="217"/>
      <c r="G35" s="217"/>
      <c r="H35" s="218"/>
      <c r="I35" s="219">
        <f t="shared" si="2"/>
        <v>0</v>
      </c>
      <c r="J35" s="218"/>
    </row>
    <row r="36" spans="1:10" ht="12.75">
      <c r="A36" s="233"/>
      <c r="B36" s="158" t="s">
        <v>590</v>
      </c>
      <c r="C36" s="219"/>
      <c r="D36" s="218"/>
      <c r="E36" s="219"/>
      <c r="F36" s="217"/>
      <c r="G36" s="217"/>
      <c r="H36" s="218"/>
      <c r="I36" s="219">
        <f t="shared" si="2"/>
        <v>0</v>
      </c>
      <c r="J36" s="218"/>
    </row>
    <row r="37" spans="1:10" ht="12.75">
      <c r="A37" s="233"/>
      <c r="B37" s="158" t="s">
        <v>592</v>
      </c>
      <c r="C37" s="219"/>
      <c r="D37" s="218"/>
      <c r="E37" s="219"/>
      <c r="F37" s="217"/>
      <c r="G37" s="217"/>
      <c r="H37" s="218"/>
      <c r="I37" s="219">
        <f t="shared" si="2"/>
        <v>0</v>
      </c>
      <c r="J37" s="218"/>
    </row>
    <row r="38" spans="1:10" ht="12.75">
      <c r="A38" s="233"/>
      <c r="B38" s="158" t="s">
        <v>593</v>
      </c>
      <c r="C38" s="219"/>
      <c r="D38" s="218"/>
      <c r="E38" s="219"/>
      <c r="F38" s="217"/>
      <c r="G38" s="217"/>
      <c r="H38" s="218"/>
      <c r="I38" s="219">
        <f t="shared" si="2"/>
        <v>0</v>
      </c>
      <c r="J38" s="218"/>
    </row>
    <row r="39" spans="1:10" ht="12.75">
      <c r="A39" s="233"/>
      <c r="B39" s="158" t="s">
        <v>594</v>
      </c>
      <c r="C39" s="219"/>
      <c r="D39" s="218"/>
      <c r="E39" s="219"/>
      <c r="F39" s="217"/>
      <c r="G39" s="217"/>
      <c r="H39" s="218"/>
      <c r="I39" s="219">
        <f t="shared" si="2"/>
        <v>0</v>
      </c>
      <c r="J39" s="218"/>
    </row>
    <row r="40" spans="1:10" ht="12.75">
      <c r="A40" s="1142" t="s">
        <v>597</v>
      </c>
      <c r="B40" s="1143"/>
      <c r="C40" s="552"/>
      <c r="D40" s="552"/>
      <c r="E40" s="279"/>
      <c r="F40" s="281"/>
      <c r="G40" s="281"/>
      <c r="H40" s="280"/>
      <c r="I40" s="279"/>
      <c r="J40" s="280"/>
    </row>
    <row r="41" spans="1:10" ht="12.75">
      <c r="A41" s="1150" t="s">
        <v>598</v>
      </c>
      <c r="B41" s="1151"/>
      <c r="C41" s="279"/>
      <c r="D41" s="280"/>
      <c r="E41" s="279"/>
      <c r="F41" s="281"/>
      <c r="G41" s="281"/>
      <c r="H41" s="280"/>
      <c r="I41" s="279"/>
      <c r="J41" s="280"/>
    </row>
    <row r="42" spans="1:10" ht="12.75">
      <c r="A42" s="233"/>
      <c r="B42" s="158" t="s">
        <v>599</v>
      </c>
      <c r="C42" s="219"/>
      <c r="D42" s="218"/>
      <c r="E42" s="219"/>
      <c r="F42" s="217"/>
      <c r="G42" s="217"/>
      <c r="H42" s="218"/>
      <c r="I42" s="219">
        <f>C42+E42+F42+G42</f>
        <v>0</v>
      </c>
      <c r="J42" s="218"/>
    </row>
    <row r="43" spans="1:10" ht="12.75">
      <c r="A43" s="233"/>
      <c r="B43" s="158" t="s">
        <v>600</v>
      </c>
      <c r="C43" s="219"/>
      <c r="D43" s="218"/>
      <c r="E43" s="219"/>
      <c r="F43" s="217"/>
      <c r="G43" s="217"/>
      <c r="H43" s="218"/>
      <c r="I43" s="219">
        <f>C43+E43+F43+G43</f>
        <v>0</v>
      </c>
      <c r="J43" s="218"/>
    </row>
    <row r="44" spans="1:10" ht="12.75">
      <c r="A44" s="233"/>
      <c r="B44" s="158" t="s">
        <v>601</v>
      </c>
      <c r="C44" s="219"/>
      <c r="D44" s="218"/>
      <c r="E44" s="219"/>
      <c r="F44" s="217"/>
      <c r="G44" s="217"/>
      <c r="H44" s="218"/>
      <c r="I44" s="219">
        <f>C44+E44+F44+G44</f>
        <v>0</v>
      </c>
      <c r="J44" s="218"/>
    </row>
    <row r="45" spans="1:10" ht="12.75">
      <c r="A45" s="1150" t="s">
        <v>602</v>
      </c>
      <c r="B45" s="1151"/>
      <c r="C45" s="279"/>
      <c r="D45" s="280"/>
      <c r="E45" s="279"/>
      <c r="F45" s="281"/>
      <c r="G45" s="281"/>
      <c r="H45" s="280"/>
      <c r="I45" s="279"/>
      <c r="J45" s="280"/>
    </row>
    <row r="46" spans="1:10" ht="12.75">
      <c r="A46" s="1162" t="s">
        <v>603</v>
      </c>
      <c r="B46" s="1163"/>
      <c r="C46" s="219"/>
      <c r="D46" s="218"/>
      <c r="E46" s="219"/>
      <c r="F46" s="217"/>
      <c r="G46" s="217"/>
      <c r="H46" s="218"/>
      <c r="I46" s="219">
        <f aca="true" t="shared" si="3" ref="I46:I51">C46+E46+F46+G46</f>
        <v>0</v>
      </c>
      <c r="J46" s="218"/>
    </row>
    <row r="47" spans="1:10" ht="12.75">
      <c r="A47" s="1148" t="s">
        <v>604</v>
      </c>
      <c r="B47" s="1149"/>
      <c r="C47" s="219"/>
      <c r="D47" s="218"/>
      <c r="E47" s="219"/>
      <c r="F47" s="217"/>
      <c r="G47" s="217"/>
      <c r="H47" s="218"/>
      <c r="I47" s="219">
        <f t="shared" si="3"/>
        <v>0</v>
      </c>
      <c r="J47" s="218"/>
    </row>
    <row r="48" spans="1:10" ht="12.75">
      <c r="A48" s="1162" t="s">
        <v>605</v>
      </c>
      <c r="B48" s="1163"/>
      <c r="C48" s="219"/>
      <c r="D48" s="218"/>
      <c r="E48" s="219"/>
      <c r="F48" s="217"/>
      <c r="G48" s="217"/>
      <c r="H48" s="218"/>
      <c r="I48" s="219">
        <f t="shared" si="3"/>
        <v>0</v>
      </c>
      <c r="J48" s="218"/>
    </row>
    <row r="49" spans="1:10" ht="12.75">
      <c r="A49" s="1162" t="s">
        <v>606</v>
      </c>
      <c r="B49" s="1163"/>
      <c r="C49" s="219"/>
      <c r="D49" s="218"/>
      <c r="E49" s="219"/>
      <c r="F49" s="217"/>
      <c r="G49" s="217"/>
      <c r="H49" s="218"/>
      <c r="I49" s="219">
        <f t="shared" si="3"/>
        <v>0</v>
      </c>
      <c r="J49" s="218"/>
    </row>
    <row r="50" spans="1:10" ht="12.75">
      <c r="A50" s="1162" t="s">
        <v>607</v>
      </c>
      <c r="B50" s="1163"/>
      <c r="C50" s="219"/>
      <c r="D50" s="218"/>
      <c r="E50" s="219"/>
      <c r="F50" s="217"/>
      <c r="G50" s="217"/>
      <c r="H50" s="218"/>
      <c r="I50" s="219">
        <f t="shared" si="3"/>
        <v>0</v>
      </c>
      <c r="J50" s="218"/>
    </row>
    <row r="51" spans="1:10" ht="12.75">
      <c r="A51" s="1162" t="s">
        <v>608</v>
      </c>
      <c r="B51" s="1163"/>
      <c r="C51" s="219"/>
      <c r="D51" s="218"/>
      <c r="E51" s="219"/>
      <c r="F51" s="217"/>
      <c r="G51" s="217"/>
      <c r="H51" s="218"/>
      <c r="I51" s="219">
        <f t="shared" si="3"/>
        <v>0</v>
      </c>
      <c r="J51" s="218"/>
    </row>
    <row r="52" spans="1:10" ht="12.75">
      <c r="A52" s="1150" t="s">
        <v>609</v>
      </c>
      <c r="B52" s="1151"/>
      <c r="C52" s="279"/>
      <c r="D52" s="280"/>
      <c r="E52" s="279"/>
      <c r="F52" s="281"/>
      <c r="G52" s="281"/>
      <c r="H52" s="280"/>
      <c r="I52" s="279"/>
      <c r="J52" s="280"/>
    </row>
    <row r="53" spans="1:10" ht="12.75">
      <c r="A53" s="1162" t="s">
        <v>610</v>
      </c>
      <c r="B53" s="1163"/>
      <c r="C53" s="219"/>
      <c r="D53" s="218"/>
      <c r="E53" s="219"/>
      <c r="F53" s="217"/>
      <c r="G53" s="217"/>
      <c r="H53" s="218"/>
      <c r="I53" s="219">
        <f>C53+E53+F53+G53</f>
        <v>0</v>
      </c>
      <c r="J53" s="218"/>
    </row>
    <row r="54" spans="1:10" ht="12.75">
      <c r="A54" s="1162" t="s">
        <v>611</v>
      </c>
      <c r="B54" s="1163"/>
      <c r="C54" s="219"/>
      <c r="D54" s="218"/>
      <c r="E54" s="219"/>
      <c r="F54" s="217"/>
      <c r="G54" s="217"/>
      <c r="H54" s="218"/>
      <c r="I54" s="219">
        <f>C54+E54+F54+G54</f>
        <v>0</v>
      </c>
      <c r="J54" s="218"/>
    </row>
    <row r="55" spans="1:10" ht="12.75">
      <c r="A55" s="1162" t="s">
        <v>612</v>
      </c>
      <c r="B55" s="1163"/>
      <c r="C55" s="219"/>
      <c r="D55" s="218"/>
      <c r="E55" s="219"/>
      <c r="F55" s="217"/>
      <c r="G55" s="217"/>
      <c r="H55" s="218"/>
      <c r="I55" s="219">
        <f>C55+E55+F55+G55</f>
        <v>0</v>
      </c>
      <c r="J55" s="218"/>
    </row>
    <row r="56" spans="1:10" ht="12.75">
      <c r="A56" s="233" t="s">
        <v>613</v>
      </c>
      <c r="B56" s="158"/>
      <c r="C56" s="219"/>
      <c r="D56" s="218"/>
      <c r="E56" s="219"/>
      <c r="F56" s="217"/>
      <c r="G56" s="217"/>
      <c r="H56" s="218"/>
      <c r="I56" s="219">
        <f>C56+E56+F56+G56</f>
        <v>0</v>
      </c>
      <c r="J56" s="218"/>
    </row>
    <row r="57" spans="1:10" ht="13.5" thickBot="1">
      <c r="A57" s="1164" t="s">
        <v>614</v>
      </c>
      <c r="B57" s="1165"/>
      <c r="C57" s="222"/>
      <c r="D57" s="221"/>
      <c r="E57" s="222"/>
      <c r="F57" s="220"/>
      <c r="G57" s="220"/>
      <c r="H57" s="221"/>
      <c r="I57" s="222">
        <f>C57+E57+F57+G57</f>
        <v>0</v>
      </c>
      <c r="J57" s="221"/>
    </row>
  </sheetData>
  <sheetProtection/>
  <mergeCells count="31">
    <mergeCell ref="A8:H8"/>
    <mergeCell ref="F11:G11"/>
    <mergeCell ref="H11:H12"/>
    <mergeCell ref="E10:H10"/>
    <mergeCell ref="A57:B57"/>
    <mergeCell ref="A10:B12"/>
    <mergeCell ref="A50:B50"/>
    <mergeCell ref="A51:B51"/>
    <mergeCell ref="A52:B52"/>
    <mergeCell ref="A53:B53"/>
    <mergeCell ref="A19:B19"/>
    <mergeCell ref="A55:B55"/>
    <mergeCell ref="A54:B54"/>
    <mergeCell ref="A48:B48"/>
    <mergeCell ref="I9:J9"/>
    <mergeCell ref="C10:D10"/>
    <mergeCell ref="A9:H9"/>
    <mergeCell ref="A49:B49"/>
    <mergeCell ref="A26:B26"/>
    <mergeCell ref="A18:B18"/>
    <mergeCell ref="A46:B46"/>
    <mergeCell ref="A7:H7"/>
    <mergeCell ref="A33:B33"/>
    <mergeCell ref="I7:J8"/>
    <mergeCell ref="A47:B47"/>
    <mergeCell ref="A41:B41"/>
    <mergeCell ref="A45:B45"/>
    <mergeCell ref="A40:B40"/>
    <mergeCell ref="I10:J10"/>
    <mergeCell ref="A13:B13"/>
    <mergeCell ref="E11:E12"/>
  </mergeCells>
  <printOptions horizontalCentered="1" verticalCentered="1"/>
  <pageMargins left="0.7480314960629921" right="0.2362204724409449" top="0.79" bottom="0.984251968503937" header="0" footer="0"/>
  <pageSetup horizontalDpi="600" verticalDpi="600" orientation="landscape" paperSize="9" scale="60" r:id="rId2"/>
  <headerFooter alignWithMargins="0">
    <oddFooter>&amp;L&amp;7Plaza de España, 1
38003 Santa Cruz de Tenerife
Teléfono: 901 501 901
www.tenerife.es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42"/>
  <sheetViews>
    <sheetView zoomScale="40" zoomScaleNormal="40" zoomScalePageLayoutView="0" workbookViewId="0" topLeftCell="A1">
      <selection activeCell="G4" sqref="G4"/>
    </sheetView>
  </sheetViews>
  <sheetFormatPr defaultColWidth="11.421875" defaultRowHeight="12.75"/>
  <cols>
    <col min="1" max="1" width="10.28125" style="282" customWidth="1"/>
    <col min="2" max="2" width="19.8515625" style="282" hidden="1" customWidth="1"/>
    <col min="3" max="3" width="12.140625" style="282" customWidth="1"/>
    <col min="4" max="4" width="16.421875" style="282" customWidth="1"/>
    <col min="5" max="5" width="10.57421875" style="282" customWidth="1"/>
    <col min="6" max="6" width="11.28125" style="282" customWidth="1"/>
    <col min="7" max="8" width="13.57421875" style="282" customWidth="1"/>
    <col min="9" max="9" width="16.57421875" style="282" customWidth="1"/>
    <col min="10" max="10" width="17.28125" style="282" customWidth="1"/>
    <col min="11" max="11" width="13.28125" style="282" customWidth="1"/>
    <col min="12" max="12" width="15.421875" style="282" customWidth="1"/>
    <col min="13" max="13" width="15.57421875" style="282" customWidth="1"/>
    <col min="14" max="14" width="16.7109375" style="282" customWidth="1"/>
    <col min="15" max="15" width="12.57421875" style="282" customWidth="1"/>
    <col min="16" max="16" width="0" style="282" hidden="1" customWidth="1"/>
    <col min="17" max="17" width="17.140625" style="283" hidden="1" customWidth="1"/>
    <col min="18" max="18" width="17.421875" style="283" hidden="1" customWidth="1"/>
    <col min="19" max="19" width="0.9921875" style="283" hidden="1" customWidth="1"/>
    <col min="20" max="16384" width="11.57421875" style="282" customWidth="1"/>
  </cols>
  <sheetData>
    <row r="1" ht="15">
      <c r="G1" s="822" t="s">
        <v>723</v>
      </c>
    </row>
    <row r="2" ht="14.25">
      <c r="G2" s="823" t="s">
        <v>724</v>
      </c>
    </row>
    <row r="4" spans="1:7" ht="15">
      <c r="A4" s="821" t="s">
        <v>586</v>
      </c>
      <c r="G4" s="826">
        <v>42339</v>
      </c>
    </row>
    <row r="5" spans="1:7" ht="15">
      <c r="A5" s="821" t="s">
        <v>722</v>
      </c>
      <c r="G5" s="825" t="s">
        <v>725</v>
      </c>
    </row>
    <row r="6" spans="1:14" ht="24.75" customHeight="1" thickBot="1">
      <c r="A6" s="321"/>
      <c r="N6" s="322"/>
    </row>
    <row r="7" spans="1:19" s="299" customFormat="1" ht="36" customHeight="1" thickBot="1">
      <c r="A7" s="1216" t="s">
        <v>743</v>
      </c>
      <c r="B7" s="1217"/>
      <c r="C7" s="1217"/>
      <c r="D7" s="1217"/>
      <c r="E7" s="1217"/>
      <c r="F7" s="1217"/>
      <c r="G7" s="1217"/>
      <c r="H7" s="1217"/>
      <c r="I7" s="1217"/>
      <c r="J7" s="1217"/>
      <c r="K7" s="1217"/>
      <c r="L7" s="1217"/>
      <c r="M7" s="1218"/>
      <c r="N7" s="1206">
        <f>CPYG!D7</f>
        <v>2016</v>
      </c>
      <c r="O7" s="1207"/>
      <c r="Q7" s="301"/>
      <c r="R7" s="301"/>
      <c r="S7" s="301"/>
    </row>
    <row r="8" spans="1:15" ht="25.5" customHeight="1" thickBot="1">
      <c r="A8" s="1212" t="str">
        <f>CPYG!A8</f>
        <v>SINPROMI, S.L.</v>
      </c>
      <c r="B8" s="1213"/>
      <c r="C8" s="1213"/>
      <c r="D8" s="1213"/>
      <c r="E8" s="1213"/>
      <c r="F8" s="1213"/>
      <c r="G8" s="1213"/>
      <c r="H8" s="1213"/>
      <c r="I8" s="1213"/>
      <c r="J8" s="1213"/>
      <c r="K8" s="1213"/>
      <c r="L8" s="1213"/>
      <c r="M8" s="1214"/>
      <c r="N8" s="1212" t="s">
        <v>441</v>
      </c>
      <c r="O8" s="1214"/>
    </row>
    <row r="9" spans="1:15" ht="24.75" customHeight="1">
      <c r="A9" s="1208" t="s">
        <v>388</v>
      </c>
      <c r="B9" s="1209"/>
      <c r="C9" s="1209"/>
      <c r="D9" s="1209"/>
      <c r="E9" s="1209"/>
      <c r="F9" s="1209"/>
      <c r="G9" s="1209"/>
      <c r="H9" s="1209"/>
      <c r="I9" s="1209"/>
      <c r="J9" s="1209"/>
      <c r="K9" s="1209"/>
      <c r="L9" s="1209"/>
      <c r="M9" s="1209"/>
      <c r="N9" s="1209"/>
      <c r="O9" s="1210"/>
    </row>
    <row r="10" spans="1:16" ht="48" customHeight="1">
      <c r="A10" s="1215" t="s">
        <v>672</v>
      </c>
      <c r="B10" s="1190"/>
      <c r="C10" s="1191"/>
      <c r="D10" s="1189" t="s">
        <v>168</v>
      </c>
      <c r="E10" s="1191"/>
      <c r="F10" s="285" t="s">
        <v>169</v>
      </c>
      <c r="G10" s="1194" t="s">
        <v>170</v>
      </c>
      <c r="H10" s="1194"/>
      <c r="I10" s="1194"/>
      <c r="J10" s="1189" t="s">
        <v>171</v>
      </c>
      <c r="K10" s="1191"/>
      <c r="L10" s="1189" t="s">
        <v>21</v>
      </c>
      <c r="M10" s="1191"/>
      <c r="N10" s="1189" t="s">
        <v>22</v>
      </c>
      <c r="O10" s="1211"/>
      <c r="P10" s="286"/>
    </row>
    <row r="11" spans="1:15" ht="19.5" customHeight="1">
      <c r="A11" s="1197"/>
      <c r="B11" s="1198"/>
      <c r="C11" s="1199"/>
      <c r="D11" s="1187"/>
      <c r="E11" s="1192"/>
      <c r="F11" s="287"/>
      <c r="G11" s="1219"/>
      <c r="H11" s="1220"/>
      <c r="I11" s="1221"/>
      <c r="J11" s="1187"/>
      <c r="K11" s="1192"/>
      <c r="L11" s="1187"/>
      <c r="M11" s="1192"/>
      <c r="N11" s="1187"/>
      <c r="O11" s="1196"/>
    </row>
    <row r="12" spans="1:15" ht="19.5" customHeight="1">
      <c r="A12" s="1197"/>
      <c r="B12" s="1198"/>
      <c r="C12" s="1199"/>
      <c r="D12" s="1187"/>
      <c r="E12" s="1192"/>
      <c r="F12" s="287"/>
      <c r="G12" s="1193"/>
      <c r="H12" s="1193"/>
      <c r="I12" s="1193"/>
      <c r="J12" s="1187"/>
      <c r="K12" s="1192"/>
      <c r="L12" s="1187"/>
      <c r="M12" s="1188"/>
      <c r="N12" s="1187"/>
      <c r="O12" s="1196"/>
    </row>
    <row r="13" spans="1:15" ht="19.5" customHeight="1">
      <c r="A13" s="1197"/>
      <c r="B13" s="1198"/>
      <c r="C13" s="1199"/>
      <c r="D13" s="1187"/>
      <c r="E13" s="1192"/>
      <c r="F13" s="287"/>
      <c r="G13" s="1193"/>
      <c r="H13" s="1193"/>
      <c r="I13" s="1193"/>
      <c r="J13" s="1187"/>
      <c r="K13" s="1192"/>
      <c r="L13" s="1187"/>
      <c r="M13" s="1188"/>
      <c r="N13" s="1187"/>
      <c r="O13" s="1196"/>
    </row>
    <row r="14" spans="1:15" ht="19.5" customHeight="1">
      <c r="A14" s="1197"/>
      <c r="B14" s="1198"/>
      <c r="C14" s="1199"/>
      <c r="D14" s="1187"/>
      <c r="E14" s="1192"/>
      <c r="F14" s="287"/>
      <c r="G14" s="1193"/>
      <c r="H14" s="1193"/>
      <c r="I14" s="1193"/>
      <c r="J14" s="1187"/>
      <c r="K14" s="1192"/>
      <c r="L14" s="1187"/>
      <c r="M14" s="1188"/>
      <c r="N14" s="1187"/>
      <c r="O14" s="1196"/>
    </row>
    <row r="15" spans="1:15" ht="19.5" customHeight="1">
      <c r="A15" s="1197"/>
      <c r="B15" s="1198"/>
      <c r="C15" s="1199"/>
      <c r="D15" s="1187"/>
      <c r="E15" s="1192"/>
      <c r="F15" s="289"/>
      <c r="G15" s="1193"/>
      <c r="H15" s="1193"/>
      <c r="I15" s="1193"/>
      <c r="J15" s="1187"/>
      <c r="K15" s="1192"/>
      <c r="L15" s="1187"/>
      <c r="M15" s="1188"/>
      <c r="N15" s="1187"/>
      <c r="O15" s="1196"/>
    </row>
    <row r="16" spans="1:15" ht="24.75" customHeight="1">
      <c r="A16" s="1202" t="s">
        <v>435</v>
      </c>
      <c r="B16" s="1203"/>
      <c r="C16" s="1203"/>
      <c r="D16" s="1203"/>
      <c r="E16" s="1203"/>
      <c r="F16" s="1203"/>
      <c r="G16" s="1203"/>
      <c r="H16" s="1203"/>
      <c r="I16" s="1203"/>
      <c r="J16" s="1203"/>
      <c r="K16" s="1203"/>
      <c r="L16" s="1203"/>
      <c r="M16" s="1203"/>
      <c r="N16" s="1203"/>
      <c r="O16" s="1204"/>
    </row>
    <row r="17" spans="1:15" ht="40.5" customHeight="1">
      <c r="A17" s="1205" t="s">
        <v>172</v>
      </c>
      <c r="B17" s="285"/>
      <c r="C17" s="1194" t="s">
        <v>173</v>
      </c>
      <c r="D17" s="1183" t="s">
        <v>174</v>
      </c>
      <c r="E17" s="1184"/>
      <c r="F17" s="1194" t="s">
        <v>175</v>
      </c>
      <c r="G17" s="1200" t="s">
        <v>670</v>
      </c>
      <c r="H17" s="1200" t="s">
        <v>671</v>
      </c>
      <c r="I17" s="1189" t="s">
        <v>23</v>
      </c>
      <c r="J17" s="1191"/>
      <c r="K17" s="1189" t="s">
        <v>17</v>
      </c>
      <c r="L17" s="1190"/>
      <c r="M17" s="1191"/>
      <c r="N17" s="1194" t="s">
        <v>29</v>
      </c>
      <c r="O17" s="1195"/>
    </row>
    <row r="18" spans="1:19" ht="60" customHeight="1">
      <c r="A18" s="1205"/>
      <c r="B18" s="285"/>
      <c r="C18" s="1194"/>
      <c r="D18" s="1185"/>
      <c r="E18" s="1186"/>
      <c r="F18" s="1194"/>
      <c r="G18" s="1201"/>
      <c r="H18" s="1201"/>
      <c r="I18" s="290" t="s">
        <v>744</v>
      </c>
      <c r="J18" s="285" t="s">
        <v>24</v>
      </c>
      <c r="K18" s="838" t="s">
        <v>25</v>
      </c>
      <c r="L18" s="285" t="s">
        <v>26</v>
      </c>
      <c r="M18" s="284" t="s">
        <v>27</v>
      </c>
      <c r="N18" s="284" t="s">
        <v>28</v>
      </c>
      <c r="O18" s="291" t="s">
        <v>176</v>
      </c>
      <c r="Q18" s="292" t="s">
        <v>384</v>
      </c>
      <c r="R18" s="283" t="s">
        <v>757</v>
      </c>
      <c r="S18" s="283" t="s">
        <v>758</v>
      </c>
    </row>
    <row r="19" spans="1:19" s="299" customFormat="1" ht="19.5" customHeight="1">
      <c r="A19" s="293"/>
      <c r="B19" s="294"/>
      <c r="C19" s="294"/>
      <c r="D19" s="1177"/>
      <c r="E19" s="1178"/>
      <c r="F19" s="288"/>
      <c r="G19" s="295"/>
      <c r="H19" s="295"/>
      <c r="I19" s="296"/>
      <c r="J19" s="837"/>
      <c r="K19" s="759"/>
      <c r="L19" s="706"/>
      <c r="M19" s="706"/>
      <c r="N19" s="707"/>
      <c r="O19" s="298"/>
      <c r="Q19" s="300"/>
      <c r="R19" s="301"/>
      <c r="S19" s="301"/>
    </row>
    <row r="20" spans="1:19" s="299" customFormat="1" ht="19.5" customHeight="1">
      <c r="A20" s="302"/>
      <c r="B20" s="294"/>
      <c r="C20" s="294"/>
      <c r="D20" s="1177"/>
      <c r="E20" s="1178"/>
      <c r="F20" s="288"/>
      <c r="G20" s="295"/>
      <c r="H20" s="295"/>
      <c r="I20" s="296"/>
      <c r="J20" s="296"/>
      <c r="K20" s="296"/>
      <c r="L20" s="296"/>
      <c r="M20" s="296"/>
      <c r="N20" s="297"/>
      <c r="O20" s="298"/>
      <c r="P20" s="299">
        <f aca="true" t="shared" si="0" ref="P20:P28">+P19+1</f>
        <v>1</v>
      </c>
      <c r="Q20" s="300">
        <f aca="true" t="shared" si="1" ref="Q20:Q28">+S20-R20</f>
        <v>-492841.42</v>
      </c>
      <c r="R20" s="301">
        <v>492841.42</v>
      </c>
      <c r="S20" s="301">
        <f aca="true" t="shared" si="2" ref="S20:S28">+R19</f>
        <v>0</v>
      </c>
    </row>
    <row r="21" spans="1:19" s="299" customFormat="1" ht="19.5" customHeight="1">
      <c r="A21" s="302"/>
      <c r="B21" s="294"/>
      <c r="C21" s="294"/>
      <c r="D21" s="1177"/>
      <c r="E21" s="1178"/>
      <c r="F21" s="288"/>
      <c r="G21" s="295"/>
      <c r="H21" s="295"/>
      <c r="I21" s="296"/>
      <c r="J21" s="296"/>
      <c r="K21" s="296"/>
      <c r="L21" s="296"/>
      <c r="M21" s="296"/>
      <c r="N21" s="297"/>
      <c r="O21" s="298"/>
      <c r="P21" s="299">
        <f t="shared" si="0"/>
        <v>2</v>
      </c>
      <c r="Q21" s="300">
        <f t="shared" si="1"/>
        <v>53178.25</v>
      </c>
      <c r="R21" s="301">
        <v>439663.17</v>
      </c>
      <c r="S21" s="301">
        <f t="shared" si="2"/>
        <v>492841.42</v>
      </c>
    </row>
    <row r="22" spans="1:19" s="299" customFormat="1" ht="19.5" customHeight="1">
      <c r="A22" s="302"/>
      <c r="B22" s="294"/>
      <c r="C22" s="294"/>
      <c r="D22" s="1177"/>
      <c r="E22" s="1178"/>
      <c r="F22" s="288"/>
      <c r="G22" s="295"/>
      <c r="H22" s="295"/>
      <c r="I22" s="296"/>
      <c r="J22" s="296"/>
      <c r="K22" s="296"/>
      <c r="L22" s="296"/>
      <c r="M22" s="296"/>
      <c r="N22" s="297"/>
      <c r="O22" s="298"/>
      <c r="P22" s="299">
        <f t="shared" si="0"/>
        <v>3</v>
      </c>
      <c r="Q22" s="300">
        <f t="shared" si="1"/>
        <v>56170.159999999974</v>
      </c>
      <c r="R22" s="301">
        <v>383493.01</v>
      </c>
      <c r="S22" s="301">
        <f t="shared" si="2"/>
        <v>439663.17</v>
      </c>
    </row>
    <row r="23" spans="1:19" s="299" customFormat="1" ht="19.5" customHeight="1">
      <c r="A23" s="302"/>
      <c r="B23" s="294"/>
      <c r="C23" s="294"/>
      <c r="D23" s="1177"/>
      <c r="E23" s="1178"/>
      <c r="F23" s="288"/>
      <c r="G23" s="295"/>
      <c r="H23" s="295"/>
      <c r="I23" s="296"/>
      <c r="J23" s="296"/>
      <c r="K23" s="296"/>
      <c r="L23" s="296"/>
      <c r="M23" s="296"/>
      <c r="N23" s="297"/>
      <c r="O23" s="298"/>
      <c r="P23" s="299">
        <f t="shared" si="0"/>
        <v>4</v>
      </c>
      <c r="Q23" s="300">
        <f t="shared" si="1"/>
        <v>59330.42999999999</v>
      </c>
      <c r="R23" s="301">
        <v>324162.58</v>
      </c>
      <c r="S23" s="301">
        <f t="shared" si="2"/>
        <v>383493.01</v>
      </c>
    </row>
    <row r="24" spans="1:19" s="299" customFormat="1" ht="19.5" customHeight="1">
      <c r="A24" s="302"/>
      <c r="B24" s="294"/>
      <c r="C24" s="294"/>
      <c r="D24" s="1177"/>
      <c r="E24" s="1178"/>
      <c r="F24" s="288"/>
      <c r="G24" s="295"/>
      <c r="H24" s="295"/>
      <c r="I24" s="296"/>
      <c r="J24" s="296"/>
      <c r="K24" s="296"/>
      <c r="L24" s="296"/>
      <c r="M24" s="296"/>
      <c r="N24" s="297"/>
      <c r="O24" s="298"/>
      <c r="P24" s="299">
        <f t="shared" si="0"/>
        <v>5</v>
      </c>
      <c r="Q24" s="300">
        <f t="shared" si="1"/>
        <v>62668.49000000002</v>
      </c>
      <c r="R24" s="301">
        <v>261494.09</v>
      </c>
      <c r="S24" s="301">
        <f t="shared" si="2"/>
        <v>324162.58</v>
      </c>
    </row>
    <row r="25" spans="1:19" s="299" customFormat="1" ht="19.5" customHeight="1">
      <c r="A25" s="302"/>
      <c r="B25" s="294"/>
      <c r="C25" s="294"/>
      <c r="D25" s="1177"/>
      <c r="E25" s="1178"/>
      <c r="F25" s="288"/>
      <c r="G25" s="288"/>
      <c r="H25" s="288"/>
      <c r="I25" s="303"/>
      <c r="J25" s="303"/>
      <c r="K25" s="303"/>
      <c r="L25" s="303"/>
      <c r="M25" s="303"/>
      <c r="N25" s="304"/>
      <c r="O25" s="298"/>
      <c r="P25" s="299">
        <f t="shared" si="0"/>
        <v>6</v>
      </c>
      <c r="Q25" s="300">
        <f t="shared" si="1"/>
        <v>66194.34</v>
      </c>
      <c r="R25" s="301">
        <v>195299.75</v>
      </c>
      <c r="S25" s="301">
        <f t="shared" si="2"/>
        <v>261494.09</v>
      </c>
    </row>
    <row r="26" spans="1:19" s="299" customFormat="1" ht="19.5" customHeight="1">
      <c r="A26" s="302"/>
      <c r="B26" s="294"/>
      <c r="C26" s="294"/>
      <c r="D26" s="1177"/>
      <c r="E26" s="1178"/>
      <c r="F26" s="288"/>
      <c r="G26" s="288"/>
      <c r="H26" s="288"/>
      <c r="I26" s="303"/>
      <c r="J26" s="303"/>
      <c r="K26" s="303"/>
      <c r="L26" s="303"/>
      <c r="M26" s="303"/>
      <c r="N26" s="304"/>
      <c r="O26" s="298"/>
      <c r="P26" s="299">
        <f t="shared" si="0"/>
        <v>7</v>
      </c>
      <c r="Q26" s="300">
        <f t="shared" si="1"/>
        <v>69918.59</v>
      </c>
      <c r="R26" s="301">
        <v>125381.16</v>
      </c>
      <c r="S26" s="301">
        <f t="shared" si="2"/>
        <v>195299.75</v>
      </c>
    </row>
    <row r="27" spans="1:19" s="299" customFormat="1" ht="19.5" customHeight="1">
      <c r="A27" s="302"/>
      <c r="B27" s="294"/>
      <c r="C27" s="294"/>
      <c r="D27" s="1177"/>
      <c r="E27" s="1178"/>
      <c r="F27" s="288"/>
      <c r="G27" s="288"/>
      <c r="H27" s="288"/>
      <c r="I27" s="303"/>
      <c r="J27" s="303"/>
      <c r="K27" s="303"/>
      <c r="L27" s="303"/>
      <c r="M27" s="303"/>
      <c r="N27" s="304"/>
      <c r="O27" s="298"/>
      <c r="P27" s="299">
        <f t="shared" si="0"/>
        <v>8</v>
      </c>
      <c r="Q27" s="300">
        <f t="shared" si="1"/>
        <v>73852.37</v>
      </c>
      <c r="R27" s="301">
        <v>51528.79</v>
      </c>
      <c r="S27" s="301">
        <f t="shared" si="2"/>
        <v>125381.16</v>
      </c>
    </row>
    <row r="28" spans="1:19" s="299" customFormat="1" ht="19.5" customHeight="1" thickBot="1">
      <c r="A28" s="305"/>
      <c r="B28" s="294"/>
      <c r="C28" s="306"/>
      <c r="D28" s="1181"/>
      <c r="E28" s="1182"/>
      <c r="F28" s="307"/>
      <c r="G28" s="307"/>
      <c r="H28" s="307"/>
      <c r="I28" s="308"/>
      <c r="J28" s="308"/>
      <c r="K28" s="308"/>
      <c r="L28" s="308"/>
      <c r="M28" s="308"/>
      <c r="N28" s="309"/>
      <c r="O28" s="310"/>
      <c r="P28" s="299">
        <f t="shared" si="0"/>
        <v>9</v>
      </c>
      <c r="Q28" s="300">
        <f t="shared" si="1"/>
        <v>51528.79</v>
      </c>
      <c r="R28" s="301">
        <v>0</v>
      </c>
      <c r="S28" s="301">
        <f t="shared" si="2"/>
        <v>51528.79</v>
      </c>
    </row>
    <row r="29" spans="1:19" s="299" customFormat="1" ht="19.5" customHeight="1" thickBot="1">
      <c r="A29" s="311" t="s">
        <v>389</v>
      </c>
      <c r="B29" s="312"/>
      <c r="C29" s="313"/>
      <c r="D29" s="1179"/>
      <c r="E29" s="1180"/>
      <c r="F29" s="314"/>
      <c r="G29" s="314"/>
      <c r="H29" s="314"/>
      <c r="I29" s="817">
        <f aca="true" t="shared" si="3" ref="I29:N29">SUM(I19:I28)</f>
        <v>0</v>
      </c>
      <c r="J29" s="817">
        <f t="shared" si="3"/>
        <v>0</v>
      </c>
      <c r="K29" s="817">
        <f>SUM(K20:K28)</f>
        <v>0</v>
      </c>
      <c r="L29" s="817">
        <f t="shared" si="3"/>
        <v>0</v>
      </c>
      <c r="M29" s="817">
        <f t="shared" si="3"/>
        <v>0</v>
      </c>
      <c r="N29" s="817">
        <f t="shared" si="3"/>
        <v>0</v>
      </c>
      <c r="O29" s="315"/>
      <c r="Q29" s="301"/>
      <c r="R29" s="301"/>
      <c r="S29" s="301"/>
    </row>
    <row r="30" spans="1:15" ht="12.75">
      <c r="A30" s="316"/>
      <c r="B30" s="317"/>
      <c r="C30" s="317"/>
      <c r="D30" s="318"/>
      <c r="E30" s="316"/>
      <c r="F30" s="316"/>
      <c r="G30" s="316"/>
      <c r="H30" s="316"/>
      <c r="I30" s="316"/>
      <c r="J30" s="316"/>
      <c r="K30" s="316"/>
      <c r="L30" s="316"/>
      <c r="M30" s="316"/>
      <c r="N30" s="319"/>
      <c r="O30" s="320"/>
    </row>
    <row r="39" ht="12.75">
      <c r="A39" s="133"/>
    </row>
    <row r="40" ht="12.75">
      <c r="A40" s="133"/>
    </row>
    <row r="41" ht="12.75">
      <c r="A41" s="133"/>
    </row>
    <row r="42" ht="12.75">
      <c r="A42" s="133"/>
    </row>
  </sheetData>
  <sheetProtection/>
  <mergeCells count="62">
    <mergeCell ref="N11:O11"/>
    <mergeCell ref="D10:E10"/>
    <mergeCell ref="L11:M11"/>
    <mergeCell ref="G12:I12"/>
    <mergeCell ref="J12:K12"/>
    <mergeCell ref="G11:I11"/>
    <mergeCell ref="D11:E11"/>
    <mergeCell ref="J11:K11"/>
    <mergeCell ref="J13:K13"/>
    <mergeCell ref="D12:E12"/>
    <mergeCell ref="A11:C11"/>
    <mergeCell ref="F17:F18"/>
    <mergeCell ref="H17:H18"/>
    <mergeCell ref="I17:J17"/>
    <mergeCell ref="D14:E14"/>
    <mergeCell ref="N7:O7"/>
    <mergeCell ref="A9:O9"/>
    <mergeCell ref="G10:I10"/>
    <mergeCell ref="N10:O10"/>
    <mergeCell ref="L10:M10"/>
    <mergeCell ref="J10:K10"/>
    <mergeCell ref="A8:M8"/>
    <mergeCell ref="N8:O8"/>
    <mergeCell ref="A10:C10"/>
    <mergeCell ref="A7:M7"/>
    <mergeCell ref="N13:O13"/>
    <mergeCell ref="N12:O12"/>
    <mergeCell ref="A13:C13"/>
    <mergeCell ref="A14:C14"/>
    <mergeCell ref="L14:M14"/>
    <mergeCell ref="N14:O14"/>
    <mergeCell ref="J14:K14"/>
    <mergeCell ref="A12:C12"/>
    <mergeCell ref="G13:I13"/>
    <mergeCell ref="L13:M13"/>
    <mergeCell ref="N17:O17"/>
    <mergeCell ref="N15:O15"/>
    <mergeCell ref="D15:E15"/>
    <mergeCell ref="C17:C18"/>
    <mergeCell ref="J15:K15"/>
    <mergeCell ref="A15:C15"/>
    <mergeCell ref="G17:G18"/>
    <mergeCell ref="A16:O16"/>
    <mergeCell ref="G15:I15"/>
    <mergeCell ref="A17:A18"/>
    <mergeCell ref="D22:E22"/>
    <mergeCell ref="D17:E18"/>
    <mergeCell ref="L12:M12"/>
    <mergeCell ref="D21:E21"/>
    <mergeCell ref="D19:E19"/>
    <mergeCell ref="D20:E20"/>
    <mergeCell ref="L15:M15"/>
    <mergeCell ref="K17:M17"/>
    <mergeCell ref="D13:E13"/>
    <mergeCell ref="G14:I14"/>
    <mergeCell ref="D23:E23"/>
    <mergeCell ref="D29:E29"/>
    <mergeCell ref="D25:E25"/>
    <mergeCell ref="D26:E26"/>
    <mergeCell ref="D27:E27"/>
    <mergeCell ref="D28:E28"/>
    <mergeCell ref="D24:E24"/>
  </mergeCells>
  <dataValidations count="4">
    <dataValidation type="list" allowBlank="1" showInputMessage="1" showErrorMessage="1" promptTitle="Tipo" prompt="Deberá indicar seleccionar el mismo&#10;" sqref="F19:F29">
      <formula1>$E$39:$E$42</formula1>
    </dataValidation>
    <dataValidation allowBlank="1" showInputMessage="1" showErrorMessage="1" prompt="Este número está correlacionado con el Aval del Cabildo, en su caso.&#10;" sqref="G19:H29"/>
    <dataValidation allowBlank="1" showInputMessage="1" showErrorMessage="1" prompt="LO QUE QUEDA POR PAGAR SIN INTERESES. RESPECTO DE PÓLIZAS DE CRÉDITOS ES LO QUE ESTÁ DISPUESTO A ESA FECHA." sqref="J19:J29"/>
    <dataValidation allowBlank="1" showInputMessage="1" showErrorMessage="1" promptTitle="Epígrafe Pasivo Balance" prompt="Incluir en dónde figura del Pasivo del Balance la disposición o reducción de pólizas y préstamos" sqref="C19:C29"/>
  </dataValidations>
  <printOptions horizontalCentered="1" verticalCentered="1"/>
  <pageMargins left="0.7480314960629921" right="0.2362204724409449" top="0.984251968503937" bottom="0.984251968503937" header="0" footer="0"/>
  <pageSetup horizontalDpi="300" verticalDpi="300" orientation="landscape" paperSize="9" scale="60" r:id="rId2"/>
  <headerFooter alignWithMargins="0">
    <oddFooter>&amp;L&amp;7Plaza de España, 1
38003 Santa Cruz de Tenerife
Teléfono: 901 501 901
www.tenerife.es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31"/>
  <sheetViews>
    <sheetView zoomScale="95" zoomScaleNormal="95" zoomScalePageLayoutView="0" workbookViewId="0" topLeftCell="A7">
      <selection activeCell="D28" sqref="D28"/>
    </sheetView>
  </sheetViews>
  <sheetFormatPr defaultColWidth="11.421875" defaultRowHeight="12.75"/>
  <cols>
    <col min="1" max="1" width="28.57421875" style="109" customWidth="1"/>
    <col min="2" max="2" width="23.8515625" style="109" customWidth="1"/>
    <col min="3" max="3" width="13.7109375" style="109" bestFit="1" customWidth="1"/>
    <col min="4" max="5" width="13.7109375" style="123" bestFit="1" customWidth="1"/>
    <col min="6" max="6" width="14.28125" style="123" bestFit="1" customWidth="1"/>
    <col min="7" max="7" width="13.7109375" style="123" bestFit="1" customWidth="1"/>
    <col min="8" max="8" width="14.28125" style="123" bestFit="1" customWidth="1"/>
    <col min="9" max="16384" width="11.421875" style="109" customWidth="1"/>
  </cols>
  <sheetData>
    <row r="1" spans="1:10" ht="54" customHeight="1">
      <c r="A1" s="1225" t="s">
        <v>342</v>
      </c>
      <c r="B1" s="1226"/>
      <c r="C1" s="1226"/>
      <c r="D1" s="1226"/>
      <c r="E1" s="1226"/>
      <c r="F1" s="1226"/>
      <c r="G1" s="1227"/>
      <c r="H1" s="108">
        <v>2011</v>
      </c>
      <c r="I1"/>
      <c r="J1"/>
    </row>
    <row r="2" spans="1:10" s="110" customFormat="1" ht="17.25" thickBot="1">
      <c r="A2" s="1228" t="s">
        <v>343</v>
      </c>
      <c r="B2" s="1229"/>
      <c r="C2" s="1229"/>
      <c r="D2" s="1229"/>
      <c r="E2" s="1229"/>
      <c r="F2" s="1229"/>
      <c r="G2" s="1230"/>
      <c r="H2" s="120" t="s">
        <v>754</v>
      </c>
      <c r="I2"/>
      <c r="J2"/>
    </row>
    <row r="3" spans="1:8" ht="13.5" customHeight="1" thickBot="1">
      <c r="A3" s="1231" t="s">
        <v>344</v>
      </c>
      <c r="B3" s="1232"/>
      <c r="C3" s="1232"/>
      <c r="D3" s="1232"/>
      <c r="E3" s="1232"/>
      <c r="F3" s="1232"/>
      <c r="G3" s="1232"/>
      <c r="H3" s="1233"/>
    </row>
    <row r="4" spans="3:8" ht="20.25" customHeight="1">
      <c r="C4" s="1234">
        <v>2009</v>
      </c>
      <c r="D4" s="1234"/>
      <c r="E4" s="1234" t="s">
        <v>52</v>
      </c>
      <c r="F4" s="1234"/>
      <c r="G4" s="1234" t="s">
        <v>51</v>
      </c>
      <c r="H4" s="1234"/>
    </row>
    <row r="5" spans="1:8" ht="24.75">
      <c r="A5" s="111" t="s">
        <v>345</v>
      </c>
      <c r="B5" s="111" t="s">
        <v>755</v>
      </c>
      <c r="C5" s="112" t="s">
        <v>346</v>
      </c>
      <c r="D5" s="112" t="s">
        <v>347</v>
      </c>
      <c r="E5" s="112" t="s">
        <v>346</v>
      </c>
      <c r="F5" s="112" t="s">
        <v>347</v>
      </c>
      <c r="G5" s="112" t="s">
        <v>346</v>
      </c>
      <c r="H5" s="112" t="s">
        <v>347</v>
      </c>
    </row>
    <row r="6" spans="1:8" ht="15.75">
      <c r="A6" s="111" t="s">
        <v>348</v>
      </c>
      <c r="B6" s="111" t="s">
        <v>349</v>
      </c>
      <c r="C6" s="126">
        <v>27900</v>
      </c>
      <c r="D6" s="126">
        <v>27900</v>
      </c>
      <c r="E6" s="126">
        <v>27840</v>
      </c>
      <c r="F6" s="126">
        <v>27840</v>
      </c>
      <c r="G6" s="126">
        <v>28950</v>
      </c>
      <c r="H6" s="126">
        <v>28950</v>
      </c>
    </row>
    <row r="7" spans="1:8" ht="15.75">
      <c r="A7" s="111" t="s">
        <v>348</v>
      </c>
      <c r="B7" s="111" t="s">
        <v>350</v>
      </c>
      <c r="C7" s="126">
        <v>15390</v>
      </c>
      <c r="D7" s="126">
        <v>15390</v>
      </c>
      <c r="E7" s="126">
        <v>2780</v>
      </c>
      <c r="F7" s="126">
        <v>2780</v>
      </c>
      <c r="G7" s="126">
        <v>2810</v>
      </c>
      <c r="H7" s="126">
        <v>2810</v>
      </c>
    </row>
    <row r="8" spans="1:8" ht="16.5">
      <c r="A8" s="111"/>
      <c r="B8" s="111"/>
      <c r="C8" s="124"/>
      <c r="D8" s="124"/>
      <c r="E8" s="124"/>
      <c r="F8" s="124"/>
      <c r="G8" s="124"/>
      <c r="H8" s="124"/>
    </row>
    <row r="9" spans="1:8" ht="16.5">
      <c r="A9" s="111"/>
      <c r="B9" s="111"/>
      <c r="C9" s="124"/>
      <c r="D9" s="124"/>
      <c r="E9" s="124"/>
      <c r="F9" s="124"/>
      <c r="G9" s="124"/>
      <c r="H9" s="124"/>
    </row>
    <row r="10" spans="1:8" ht="16.5">
      <c r="A10" s="111"/>
      <c r="B10" s="111"/>
      <c r="C10" s="124"/>
      <c r="D10" s="124"/>
      <c r="E10" s="124"/>
      <c r="F10" s="124"/>
      <c r="G10" s="124"/>
      <c r="H10" s="124"/>
    </row>
    <row r="11" spans="1:8" ht="16.5">
      <c r="A11" s="111"/>
      <c r="B11" s="111"/>
      <c r="C11" s="124"/>
      <c r="D11" s="124"/>
      <c r="E11" s="124"/>
      <c r="F11" s="124"/>
      <c r="G11" s="124"/>
      <c r="H11" s="124"/>
    </row>
    <row r="12" spans="1:8" ht="15.75">
      <c r="A12" s="113"/>
      <c r="B12" s="114"/>
      <c r="C12" s="125"/>
      <c r="D12" s="125"/>
      <c r="E12" s="125"/>
      <c r="F12" s="125"/>
      <c r="G12" s="125"/>
      <c r="H12" s="125"/>
    </row>
    <row r="13" spans="1:8" ht="15.75">
      <c r="A13" s="113"/>
      <c r="B13" s="114"/>
      <c r="C13" s="125"/>
      <c r="D13" s="125"/>
      <c r="E13" s="125"/>
      <c r="F13" s="125"/>
      <c r="G13" s="125"/>
      <c r="H13" s="125"/>
    </row>
    <row r="14" spans="1:8" ht="15.75">
      <c r="A14" s="113"/>
      <c r="B14" s="114"/>
      <c r="C14" s="125"/>
      <c r="D14" s="125"/>
      <c r="E14" s="125"/>
      <c r="F14" s="125"/>
      <c r="G14" s="125"/>
      <c r="H14" s="125"/>
    </row>
    <row r="15" spans="1:8" ht="17.25" thickBot="1">
      <c r="A15" s="1223" t="s">
        <v>389</v>
      </c>
      <c r="B15" s="1224"/>
      <c r="C15" s="127">
        <f aca="true" t="shared" si="0" ref="C15:H15">SUM(C6:C14)</f>
        <v>43290</v>
      </c>
      <c r="D15" s="127">
        <f t="shared" si="0"/>
        <v>43290</v>
      </c>
      <c r="E15" s="127">
        <f t="shared" si="0"/>
        <v>30620</v>
      </c>
      <c r="F15" s="127">
        <f t="shared" si="0"/>
        <v>30620</v>
      </c>
      <c r="G15" s="127">
        <f t="shared" si="0"/>
        <v>31760</v>
      </c>
      <c r="H15" s="127">
        <f t="shared" si="0"/>
        <v>31760</v>
      </c>
    </row>
    <row r="16" spans="1:8" ht="6.75" customHeight="1" thickBot="1">
      <c r="A16" s="115"/>
      <c r="B16" s="116"/>
      <c r="C16" s="117"/>
      <c r="D16" s="117"/>
      <c r="E16" s="118"/>
      <c r="F16" s="118"/>
      <c r="G16" s="118"/>
      <c r="H16" s="119"/>
    </row>
    <row r="17" spans="3:8" ht="15.75" customHeight="1">
      <c r="C17" s="1222">
        <v>2009</v>
      </c>
      <c r="D17" s="1222"/>
      <c r="E17" s="1222" t="s">
        <v>52</v>
      </c>
      <c r="F17" s="1222"/>
      <c r="G17" s="1222" t="s">
        <v>51</v>
      </c>
      <c r="H17" s="1222"/>
    </row>
    <row r="18" spans="1:8" ht="24.75">
      <c r="A18" s="111" t="s">
        <v>351</v>
      </c>
      <c r="B18" s="111" t="s">
        <v>755</v>
      </c>
      <c r="C18" s="112" t="s">
        <v>352</v>
      </c>
      <c r="D18" s="112" t="s">
        <v>347</v>
      </c>
      <c r="E18" s="112" t="s">
        <v>352</v>
      </c>
      <c r="F18" s="112" t="s">
        <v>347</v>
      </c>
      <c r="G18" s="112" t="s">
        <v>352</v>
      </c>
      <c r="H18" s="112" t="s">
        <v>347</v>
      </c>
    </row>
    <row r="19" spans="1:8" ht="15.75">
      <c r="A19" s="111" t="s">
        <v>353</v>
      </c>
      <c r="B19" s="111" t="s">
        <v>354</v>
      </c>
      <c r="C19" s="129">
        <v>4875</v>
      </c>
      <c r="D19" s="129">
        <v>4875</v>
      </c>
      <c r="E19" s="129">
        <v>0</v>
      </c>
      <c r="F19" s="129">
        <v>0</v>
      </c>
      <c r="G19" s="129">
        <v>0</v>
      </c>
      <c r="H19" s="129">
        <v>0</v>
      </c>
    </row>
    <row r="20" spans="1:8" ht="15.75">
      <c r="A20" s="111" t="s">
        <v>355</v>
      </c>
      <c r="B20" s="111" t="s">
        <v>354</v>
      </c>
      <c r="C20" s="129">
        <v>2025</v>
      </c>
      <c r="D20" s="129">
        <v>2025</v>
      </c>
      <c r="E20" s="129">
        <v>0</v>
      </c>
      <c r="F20" s="129">
        <v>0</v>
      </c>
      <c r="G20" s="129">
        <v>0</v>
      </c>
      <c r="H20" s="129">
        <v>0</v>
      </c>
    </row>
    <row r="21" spans="1:8" ht="15.75">
      <c r="A21" s="111" t="s">
        <v>356</v>
      </c>
      <c r="B21" s="111" t="s">
        <v>357</v>
      </c>
      <c r="C21" s="129">
        <v>146.51</v>
      </c>
      <c r="D21" s="129">
        <v>146.51</v>
      </c>
      <c r="E21" s="129">
        <v>0</v>
      </c>
      <c r="F21" s="129">
        <v>0</v>
      </c>
      <c r="G21" s="129">
        <v>0</v>
      </c>
      <c r="H21" s="129">
        <v>0</v>
      </c>
    </row>
    <row r="22" spans="1:8" ht="15.75">
      <c r="A22" s="111" t="s">
        <v>358</v>
      </c>
      <c r="B22" s="111" t="s">
        <v>359</v>
      </c>
      <c r="C22" s="129">
        <v>5610.54</v>
      </c>
      <c r="D22" s="129">
        <v>5610.54</v>
      </c>
      <c r="E22" s="129">
        <v>0</v>
      </c>
      <c r="F22" s="129">
        <v>0</v>
      </c>
      <c r="G22" s="129">
        <v>0</v>
      </c>
      <c r="H22" s="129">
        <v>0</v>
      </c>
    </row>
    <row r="23" spans="1:8" ht="15.75">
      <c r="A23" s="111" t="s">
        <v>360</v>
      </c>
      <c r="B23" s="111" t="s">
        <v>361</v>
      </c>
      <c r="C23" s="129">
        <v>5813.99</v>
      </c>
      <c r="D23" s="129">
        <v>5813.99</v>
      </c>
      <c r="E23" s="129">
        <v>460</v>
      </c>
      <c r="F23" s="129">
        <v>460</v>
      </c>
      <c r="G23" s="129">
        <v>2040</v>
      </c>
      <c r="H23" s="129">
        <v>2040</v>
      </c>
    </row>
    <row r="24" spans="1:8" ht="15.75">
      <c r="A24" s="111" t="s">
        <v>348</v>
      </c>
      <c r="B24" s="111" t="s">
        <v>349</v>
      </c>
      <c r="C24" s="129">
        <v>73630</v>
      </c>
      <c r="D24" s="129">
        <v>73630</v>
      </c>
      <c r="E24" s="129">
        <v>76730</v>
      </c>
      <c r="F24" s="129">
        <v>76730</v>
      </c>
      <c r="G24" s="129">
        <v>79800</v>
      </c>
      <c r="H24" s="129">
        <v>79800</v>
      </c>
    </row>
    <row r="25" spans="1:8" ht="15.75">
      <c r="A25" s="111" t="s">
        <v>348</v>
      </c>
      <c r="B25" s="111" t="s">
        <v>362</v>
      </c>
      <c r="C25" s="130">
        <v>6878.96</v>
      </c>
      <c r="D25" s="130">
        <v>6878.96</v>
      </c>
      <c r="E25" s="130">
        <v>4530</v>
      </c>
      <c r="F25" s="130">
        <v>4530</v>
      </c>
      <c r="G25" s="130">
        <v>4580</v>
      </c>
      <c r="H25" s="130">
        <v>4580</v>
      </c>
    </row>
    <row r="26" spans="1:8" ht="18.75" customHeight="1">
      <c r="A26" s="113"/>
      <c r="B26" s="114"/>
      <c r="C26" s="128"/>
      <c r="D26" s="128"/>
      <c r="E26" s="128"/>
      <c r="F26" s="128"/>
      <c r="G26" s="128"/>
      <c r="H26" s="128"/>
    </row>
    <row r="27" spans="1:8" ht="15.75">
      <c r="A27" s="113"/>
      <c r="B27" s="114"/>
      <c r="C27" s="128"/>
      <c r="D27" s="128"/>
      <c r="E27" s="128"/>
      <c r="F27" s="128"/>
      <c r="G27" s="128"/>
      <c r="H27" s="128"/>
    </row>
    <row r="28" spans="1:8" ht="17.25" thickBot="1">
      <c r="A28" s="1223" t="s">
        <v>389</v>
      </c>
      <c r="B28" s="1224"/>
      <c r="C28" s="131">
        <f aca="true" t="shared" si="1" ref="C28:H28">SUM(C19:C27)</f>
        <v>98980.00000000001</v>
      </c>
      <c r="D28" s="131">
        <f t="shared" si="1"/>
        <v>98980.00000000001</v>
      </c>
      <c r="E28" s="131">
        <f t="shared" si="1"/>
        <v>81720</v>
      </c>
      <c r="F28" s="131">
        <f t="shared" si="1"/>
        <v>81720</v>
      </c>
      <c r="G28" s="131">
        <f t="shared" si="1"/>
        <v>86420</v>
      </c>
      <c r="H28" s="131">
        <f t="shared" si="1"/>
        <v>86420</v>
      </c>
    </row>
    <row r="29" spans="1:8" ht="13.5" thickBot="1">
      <c r="A29" s="115"/>
      <c r="B29" s="116"/>
      <c r="C29" s="116"/>
      <c r="D29" s="116"/>
      <c r="E29" s="121"/>
      <c r="F29" s="121"/>
      <c r="G29" s="121"/>
      <c r="H29" s="122"/>
    </row>
    <row r="31" ht="21.75" customHeight="1">
      <c r="A31" s="109" t="s">
        <v>756</v>
      </c>
    </row>
    <row r="32" ht="54" customHeight="1"/>
  </sheetData>
  <sheetProtection/>
  <mergeCells count="11">
    <mergeCell ref="A1:G1"/>
    <mergeCell ref="A2:G2"/>
    <mergeCell ref="A3:H3"/>
    <mergeCell ref="C4:D4"/>
    <mergeCell ref="E4:F4"/>
    <mergeCell ref="G4:H4"/>
    <mergeCell ref="G17:H17"/>
    <mergeCell ref="A28:B28"/>
    <mergeCell ref="A15:B15"/>
    <mergeCell ref="C17:D17"/>
    <mergeCell ref="E17:F17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landscape" paperSize="9" scale="97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35"/>
  <sheetViews>
    <sheetView zoomScale="55" zoomScaleNormal="55" zoomScalePageLayoutView="0" workbookViewId="0" topLeftCell="A1">
      <selection activeCell="F4" sqref="F4"/>
    </sheetView>
  </sheetViews>
  <sheetFormatPr defaultColWidth="11.421875" defaultRowHeight="12.75"/>
  <cols>
    <col min="1" max="1" width="10.28125" style="282" customWidth="1"/>
    <col min="2" max="2" width="19.8515625" style="282" hidden="1" customWidth="1"/>
    <col min="3" max="3" width="26.28125" style="282" customWidth="1"/>
    <col min="4" max="4" width="13.28125" style="282" customWidth="1"/>
    <col min="5" max="5" width="10.57421875" style="282" customWidth="1"/>
    <col min="6" max="6" width="13.8515625" style="282" customWidth="1"/>
    <col min="7" max="8" width="15.7109375" style="282" customWidth="1"/>
    <col min="9" max="9" width="16.7109375" style="282" customWidth="1"/>
    <col min="10" max="10" width="16.28125" style="282" customWidth="1"/>
    <col min="11" max="11" width="14.28125" style="282" customWidth="1"/>
    <col min="12" max="12" width="13.00390625" style="282" bestFit="1" customWidth="1"/>
    <col min="13" max="13" width="14.7109375" style="282" bestFit="1" customWidth="1"/>
    <col min="14" max="14" width="13.00390625" style="282" bestFit="1" customWidth="1"/>
    <col min="15" max="15" width="12.57421875" style="282" customWidth="1"/>
    <col min="16" max="16" width="0" style="282" hidden="1" customWidth="1"/>
    <col min="17" max="17" width="17.140625" style="283" hidden="1" customWidth="1"/>
    <col min="18" max="18" width="17.421875" style="283" hidden="1" customWidth="1"/>
    <col min="19" max="19" width="0.9921875" style="283" hidden="1" customWidth="1"/>
    <col min="20" max="16384" width="11.57421875" style="282" customWidth="1"/>
  </cols>
  <sheetData>
    <row r="1" ht="15">
      <c r="F1" s="822" t="s">
        <v>723</v>
      </c>
    </row>
    <row r="2" ht="14.25">
      <c r="F2" s="823" t="s">
        <v>724</v>
      </c>
    </row>
    <row r="4" spans="1:7" ht="15">
      <c r="A4" s="821" t="s">
        <v>586</v>
      </c>
      <c r="F4" s="826">
        <v>42339</v>
      </c>
      <c r="G4" s="833"/>
    </row>
    <row r="5" spans="1:7" ht="15">
      <c r="A5" s="821" t="s">
        <v>722</v>
      </c>
      <c r="F5" s="825" t="s">
        <v>725</v>
      </c>
      <c r="G5" s="834"/>
    </row>
    <row r="6" spans="1:14" ht="13.5" thickBot="1">
      <c r="A6" s="321"/>
      <c r="N6" s="322"/>
    </row>
    <row r="7" spans="1:19" s="299" customFormat="1" ht="36" customHeight="1" thickBot="1">
      <c r="A7" s="1216" t="s">
        <v>743</v>
      </c>
      <c r="B7" s="1217"/>
      <c r="C7" s="1217"/>
      <c r="D7" s="1217"/>
      <c r="E7" s="1217"/>
      <c r="F7" s="1217"/>
      <c r="G7" s="1217"/>
      <c r="H7" s="1217"/>
      <c r="I7" s="1217"/>
      <c r="J7" s="1217"/>
      <c r="K7" s="1217"/>
      <c r="L7" s="1217"/>
      <c r="M7" s="1218"/>
      <c r="N7" s="1206">
        <f>CPYG!D7</f>
        <v>2016</v>
      </c>
      <c r="O7" s="1207"/>
      <c r="Q7" s="301"/>
      <c r="R7" s="301"/>
      <c r="S7" s="301"/>
    </row>
    <row r="8" spans="1:15" ht="34.5" customHeight="1" thickBot="1">
      <c r="A8" s="1212" t="str">
        <f>CPYG!A8</f>
        <v>SINPROMI, S.L.</v>
      </c>
      <c r="B8" s="1213"/>
      <c r="C8" s="1213"/>
      <c r="D8" s="1213"/>
      <c r="E8" s="1213"/>
      <c r="F8" s="1213"/>
      <c r="G8" s="1213"/>
      <c r="H8" s="1213"/>
      <c r="I8" s="1213"/>
      <c r="J8" s="1213"/>
      <c r="K8" s="1213"/>
      <c r="L8" s="1213"/>
      <c r="M8" s="1214"/>
      <c r="N8" s="1212" t="s">
        <v>440</v>
      </c>
      <c r="O8" s="1214"/>
    </row>
    <row r="9" spans="1:15" ht="24.75" customHeight="1">
      <c r="A9" s="1235" t="s">
        <v>436</v>
      </c>
      <c r="B9" s="1201"/>
      <c r="C9" s="1201"/>
      <c r="D9" s="1201"/>
      <c r="E9" s="1201"/>
      <c r="F9" s="1201"/>
      <c r="G9" s="1201"/>
      <c r="H9" s="1201"/>
      <c r="I9" s="1201"/>
      <c r="J9" s="1201"/>
      <c r="K9" s="1201"/>
      <c r="L9" s="1201"/>
      <c r="M9" s="1201"/>
      <c r="N9" s="1201"/>
      <c r="O9" s="1236"/>
    </row>
    <row r="10" spans="1:15" ht="40.5" customHeight="1">
      <c r="A10" s="1237" t="s">
        <v>172</v>
      </c>
      <c r="B10" s="285"/>
      <c r="C10" s="1194" t="s">
        <v>173</v>
      </c>
      <c r="D10" s="1183" t="s">
        <v>174</v>
      </c>
      <c r="E10" s="1184"/>
      <c r="F10" s="1194" t="s">
        <v>175</v>
      </c>
      <c r="G10" s="1200" t="s">
        <v>670</v>
      </c>
      <c r="H10" s="1200" t="s">
        <v>671</v>
      </c>
      <c r="I10" s="1189" t="s">
        <v>32</v>
      </c>
      <c r="J10" s="1190"/>
      <c r="K10" s="1191"/>
      <c r="L10" s="1189" t="s">
        <v>19</v>
      </c>
      <c r="M10" s="1190"/>
      <c r="N10" s="1190"/>
      <c r="O10" s="1211"/>
    </row>
    <row r="11" spans="1:19" ht="73.5" customHeight="1">
      <c r="A11" s="1235"/>
      <c r="B11" s="285"/>
      <c r="C11" s="1194"/>
      <c r="D11" s="1185"/>
      <c r="E11" s="1186"/>
      <c r="F11" s="1194"/>
      <c r="G11" s="1201"/>
      <c r="H11" s="1201"/>
      <c r="I11" s="290" t="s">
        <v>744</v>
      </c>
      <c r="J11" s="290" t="s">
        <v>30</v>
      </c>
      <c r="K11" s="284" t="s">
        <v>437</v>
      </c>
      <c r="L11" s="290" t="s">
        <v>31</v>
      </c>
      <c r="M11" s="285" t="s">
        <v>26</v>
      </c>
      <c r="N11" s="284" t="s">
        <v>28</v>
      </c>
      <c r="O11" s="291" t="s">
        <v>437</v>
      </c>
      <c r="Q11" s="292" t="s">
        <v>384</v>
      </c>
      <c r="R11" s="283" t="s">
        <v>757</v>
      </c>
      <c r="S11" s="283" t="s">
        <v>758</v>
      </c>
    </row>
    <row r="12" spans="1:19" s="299" customFormat="1" ht="19.5" customHeight="1">
      <c r="A12" s="293"/>
      <c r="B12" s="294"/>
      <c r="C12" s="294"/>
      <c r="D12" s="1177"/>
      <c r="E12" s="1178"/>
      <c r="F12" s="288"/>
      <c r="G12" s="295"/>
      <c r="H12" s="295"/>
      <c r="I12" s="296"/>
      <c r="J12" s="296"/>
      <c r="K12" s="689"/>
      <c r="L12" s="296"/>
      <c r="M12" s="296"/>
      <c r="N12" s="708"/>
      <c r="O12" s="298"/>
      <c r="Q12" s="300"/>
      <c r="R12" s="301"/>
      <c r="S12" s="301"/>
    </row>
    <row r="13" spans="1:19" s="299" customFormat="1" ht="19.5" customHeight="1">
      <c r="A13" s="302"/>
      <c r="B13" s="294"/>
      <c r="C13" s="294"/>
      <c r="D13" s="1177"/>
      <c r="E13" s="1178"/>
      <c r="F13" s="288"/>
      <c r="G13" s="295"/>
      <c r="H13" s="295"/>
      <c r="I13" s="296"/>
      <c r="J13" s="296"/>
      <c r="K13" s="689"/>
      <c r="L13" s="296"/>
      <c r="M13" s="296"/>
      <c r="N13" s="708"/>
      <c r="O13" s="298"/>
      <c r="Q13" s="300"/>
      <c r="R13" s="301"/>
      <c r="S13" s="301"/>
    </row>
    <row r="14" spans="1:19" s="299" customFormat="1" ht="19.5" customHeight="1">
      <c r="A14" s="302"/>
      <c r="B14" s="294"/>
      <c r="C14" s="294"/>
      <c r="D14" s="1177"/>
      <c r="E14" s="1178"/>
      <c r="F14" s="288"/>
      <c r="G14" s="295"/>
      <c r="H14" s="295"/>
      <c r="I14" s="296"/>
      <c r="J14" s="296"/>
      <c r="K14" s="609"/>
      <c r="L14" s="296"/>
      <c r="M14" s="296"/>
      <c r="N14" s="297"/>
      <c r="O14" s="298"/>
      <c r="P14" s="299">
        <f aca="true" t="shared" si="0" ref="P14:P21">+P13+1</f>
        <v>1</v>
      </c>
      <c r="Q14" s="300">
        <f aca="true" t="shared" si="1" ref="Q14:Q21">+S14-R14</f>
        <v>-439663.17</v>
      </c>
      <c r="R14" s="301">
        <v>439663.17</v>
      </c>
      <c r="S14" s="301">
        <f aca="true" t="shared" si="2" ref="S14:S21">+R13</f>
        <v>0</v>
      </c>
    </row>
    <row r="15" spans="1:19" s="299" customFormat="1" ht="19.5" customHeight="1">
      <c r="A15" s="302"/>
      <c r="B15" s="294"/>
      <c r="C15" s="294"/>
      <c r="D15" s="1177"/>
      <c r="E15" s="1178"/>
      <c r="F15" s="288"/>
      <c r="G15" s="295"/>
      <c r="H15" s="295"/>
      <c r="I15" s="296"/>
      <c r="J15" s="296"/>
      <c r="K15" s="609"/>
      <c r="L15" s="296"/>
      <c r="M15" s="296"/>
      <c r="N15" s="297"/>
      <c r="O15" s="298"/>
      <c r="P15" s="299">
        <f t="shared" si="0"/>
        <v>2</v>
      </c>
      <c r="Q15" s="300">
        <f t="shared" si="1"/>
        <v>56170.159999999974</v>
      </c>
      <c r="R15" s="301">
        <v>383493.01</v>
      </c>
      <c r="S15" s="301">
        <f t="shared" si="2"/>
        <v>439663.17</v>
      </c>
    </row>
    <row r="16" spans="1:19" s="299" customFormat="1" ht="19.5" customHeight="1">
      <c r="A16" s="302"/>
      <c r="B16" s="294"/>
      <c r="C16" s="294"/>
      <c r="D16" s="1177"/>
      <c r="E16" s="1178"/>
      <c r="F16" s="288"/>
      <c r="G16" s="295"/>
      <c r="H16" s="295"/>
      <c r="I16" s="296"/>
      <c r="J16" s="296"/>
      <c r="K16" s="609"/>
      <c r="L16" s="296"/>
      <c r="M16" s="296"/>
      <c r="N16" s="297"/>
      <c r="O16" s="298"/>
      <c r="P16" s="299">
        <f t="shared" si="0"/>
        <v>3</v>
      </c>
      <c r="Q16" s="300">
        <f t="shared" si="1"/>
        <v>59330.42999999999</v>
      </c>
      <c r="R16" s="301">
        <v>324162.58</v>
      </c>
      <c r="S16" s="301">
        <f t="shared" si="2"/>
        <v>383493.01</v>
      </c>
    </row>
    <row r="17" spans="1:19" s="299" customFormat="1" ht="19.5" customHeight="1">
      <c r="A17" s="302"/>
      <c r="B17" s="294"/>
      <c r="C17" s="294"/>
      <c r="D17" s="1177"/>
      <c r="E17" s="1178"/>
      <c r="F17" s="288"/>
      <c r="G17" s="295"/>
      <c r="H17" s="295"/>
      <c r="I17" s="296"/>
      <c r="J17" s="296"/>
      <c r="K17" s="609"/>
      <c r="L17" s="296"/>
      <c r="M17" s="296"/>
      <c r="N17" s="297"/>
      <c r="O17" s="298"/>
      <c r="P17" s="299">
        <f t="shared" si="0"/>
        <v>4</v>
      </c>
      <c r="Q17" s="300">
        <f t="shared" si="1"/>
        <v>62668.49000000002</v>
      </c>
      <c r="R17" s="301">
        <v>261494.09</v>
      </c>
      <c r="S17" s="301">
        <f t="shared" si="2"/>
        <v>324162.58</v>
      </c>
    </row>
    <row r="18" spans="1:19" s="299" customFormat="1" ht="19.5" customHeight="1">
      <c r="A18" s="302"/>
      <c r="B18" s="294"/>
      <c r="C18" s="294"/>
      <c r="D18" s="1177"/>
      <c r="E18" s="1178"/>
      <c r="F18" s="288"/>
      <c r="G18" s="288"/>
      <c r="H18" s="288"/>
      <c r="I18" s="303"/>
      <c r="J18" s="303"/>
      <c r="K18" s="609"/>
      <c r="L18" s="303"/>
      <c r="M18" s="303"/>
      <c r="N18" s="304"/>
      <c r="O18" s="298"/>
      <c r="P18" s="299">
        <f t="shared" si="0"/>
        <v>5</v>
      </c>
      <c r="Q18" s="300">
        <f t="shared" si="1"/>
        <v>66194.34</v>
      </c>
      <c r="R18" s="301">
        <v>195299.75</v>
      </c>
      <c r="S18" s="301">
        <f t="shared" si="2"/>
        <v>261494.09</v>
      </c>
    </row>
    <row r="19" spans="1:19" s="299" customFormat="1" ht="19.5" customHeight="1">
      <c r="A19" s="302"/>
      <c r="B19" s="294"/>
      <c r="C19" s="294"/>
      <c r="D19" s="1177"/>
      <c r="E19" s="1178"/>
      <c r="F19" s="288"/>
      <c r="G19" s="288"/>
      <c r="H19" s="288"/>
      <c r="I19" s="303"/>
      <c r="J19" s="303"/>
      <c r="K19" s="609"/>
      <c r="L19" s="303"/>
      <c r="M19" s="303"/>
      <c r="N19" s="304"/>
      <c r="O19" s="298"/>
      <c r="P19" s="299">
        <f t="shared" si="0"/>
        <v>6</v>
      </c>
      <c r="Q19" s="300">
        <f t="shared" si="1"/>
        <v>69918.59</v>
      </c>
      <c r="R19" s="301">
        <v>125381.16</v>
      </c>
      <c r="S19" s="301">
        <f t="shared" si="2"/>
        <v>195299.75</v>
      </c>
    </row>
    <row r="20" spans="1:19" s="299" customFormat="1" ht="19.5" customHeight="1">
      <c r="A20" s="302"/>
      <c r="B20" s="294"/>
      <c r="C20" s="294"/>
      <c r="D20" s="1177"/>
      <c r="E20" s="1178"/>
      <c r="F20" s="288"/>
      <c r="G20" s="288"/>
      <c r="H20" s="288"/>
      <c r="I20" s="303"/>
      <c r="J20" s="303"/>
      <c r="K20" s="609"/>
      <c r="L20" s="303"/>
      <c r="M20" s="303"/>
      <c r="N20" s="304"/>
      <c r="O20" s="298"/>
      <c r="P20" s="299">
        <f t="shared" si="0"/>
        <v>7</v>
      </c>
      <c r="Q20" s="300">
        <f t="shared" si="1"/>
        <v>73852.37</v>
      </c>
      <c r="R20" s="301">
        <v>51528.79</v>
      </c>
      <c r="S20" s="301">
        <f t="shared" si="2"/>
        <v>125381.16</v>
      </c>
    </row>
    <row r="21" spans="1:19" s="299" customFormat="1" ht="19.5" customHeight="1" thickBot="1">
      <c r="A21" s="305"/>
      <c r="B21" s="294"/>
      <c r="C21" s="306"/>
      <c r="D21" s="1181"/>
      <c r="E21" s="1182"/>
      <c r="F21" s="307"/>
      <c r="G21" s="307"/>
      <c r="H21" s="307"/>
      <c r="I21" s="308"/>
      <c r="J21" s="308"/>
      <c r="K21" s="610"/>
      <c r="L21" s="308"/>
      <c r="M21" s="308"/>
      <c r="N21" s="309"/>
      <c r="O21" s="310"/>
      <c r="P21" s="299">
        <f t="shared" si="0"/>
        <v>8</v>
      </c>
      <c r="Q21" s="300">
        <f t="shared" si="1"/>
        <v>51528.79</v>
      </c>
      <c r="R21" s="301">
        <v>0</v>
      </c>
      <c r="S21" s="301">
        <f t="shared" si="2"/>
        <v>51528.79</v>
      </c>
    </row>
    <row r="22" spans="1:19" s="299" customFormat="1" ht="19.5" customHeight="1" thickBot="1">
      <c r="A22" s="311" t="s">
        <v>389</v>
      </c>
      <c r="B22" s="312"/>
      <c r="C22" s="313"/>
      <c r="D22" s="1179"/>
      <c r="E22" s="1180"/>
      <c r="F22" s="314"/>
      <c r="G22" s="314"/>
      <c r="H22" s="314"/>
      <c r="I22" s="817">
        <f aca="true" t="shared" si="3" ref="I22:N22">SUM(I12:I21)</f>
        <v>0</v>
      </c>
      <c r="J22" s="817">
        <f t="shared" si="3"/>
        <v>0</v>
      </c>
      <c r="K22" s="550"/>
      <c r="L22" s="817">
        <f t="shared" si="3"/>
        <v>0</v>
      </c>
      <c r="M22" s="817">
        <f t="shared" si="3"/>
        <v>0</v>
      </c>
      <c r="N22" s="817">
        <f t="shared" si="3"/>
        <v>0</v>
      </c>
      <c r="O22" s="315"/>
      <c r="Q22" s="301"/>
      <c r="R22" s="301"/>
      <c r="S22" s="301"/>
    </row>
    <row r="23" spans="1:15" ht="12.75">
      <c r="A23" s="316"/>
      <c r="B23" s="317"/>
      <c r="C23" s="317"/>
      <c r="D23" s="318"/>
      <c r="E23" s="316"/>
      <c r="F23" s="316"/>
      <c r="G23" s="316"/>
      <c r="H23" s="316"/>
      <c r="I23" s="316"/>
      <c r="J23" s="316"/>
      <c r="K23" s="316"/>
      <c r="L23" s="316"/>
      <c r="M23" s="316"/>
      <c r="N23" s="319"/>
      <c r="O23" s="320"/>
    </row>
    <row r="32" ht="12.75">
      <c r="A32" s="133"/>
    </row>
    <row r="33" ht="12.75">
      <c r="A33" s="133"/>
    </row>
    <row r="34" ht="12.75">
      <c r="A34" s="133"/>
    </row>
    <row r="35" ht="12.75">
      <c r="A35" s="133"/>
    </row>
  </sheetData>
  <sheetProtection/>
  <mergeCells count="24">
    <mergeCell ref="A7:M7"/>
    <mergeCell ref="N7:O7"/>
    <mergeCell ref="A8:M8"/>
    <mergeCell ref="N8:O8"/>
    <mergeCell ref="D15:E15"/>
    <mergeCell ref="H10:H11"/>
    <mergeCell ref="D13:E13"/>
    <mergeCell ref="D12:E12"/>
    <mergeCell ref="D17:E17"/>
    <mergeCell ref="D22:E22"/>
    <mergeCell ref="D18:E18"/>
    <mergeCell ref="D19:E19"/>
    <mergeCell ref="D20:E20"/>
    <mergeCell ref="D21:E21"/>
    <mergeCell ref="D16:E16"/>
    <mergeCell ref="C10:C11"/>
    <mergeCell ref="G10:G11"/>
    <mergeCell ref="A9:O9"/>
    <mergeCell ref="A10:A11"/>
    <mergeCell ref="F10:F11"/>
    <mergeCell ref="D10:E11"/>
    <mergeCell ref="I10:K10"/>
    <mergeCell ref="L10:O10"/>
    <mergeCell ref="D14:E14"/>
  </mergeCells>
  <dataValidations count="4">
    <dataValidation type="list" allowBlank="1" showInputMessage="1" showErrorMessage="1" promptTitle="Tipo" prompt="Deberá indicar seleccionar el mismo&#10;" sqref="F12:F22">
      <formula1>$E$32:$E$35</formula1>
    </dataValidation>
    <dataValidation allowBlank="1" showInputMessage="1" showErrorMessage="1" prompt="Este número está correlacionado con el Aval del Cabildo, en su caso.&#10;" sqref="G12:H22"/>
    <dataValidation allowBlank="1" showInputMessage="1" showErrorMessage="1" prompt="LO QUE QUEDA POR PAGAR SIN INTERESES. RESPECTO DE PÓLIZAS DE CRÉDITOS ES LO QUE ESTÁ DISPUESTO A ESA FECHA." sqref="J12:J22"/>
    <dataValidation allowBlank="1" showInputMessage="1" showErrorMessage="1" promptTitle="Epígrafe Pasivo Balance" prompt="Incluir en dónde figura del Pasivo del Balance la disposición o reducción de pólizas y préstamos" sqref="C12:C22"/>
  </dataValidations>
  <printOptions horizontalCentered="1" verticalCentered="1"/>
  <pageMargins left="0.7480314960629921" right="0.2362204724409449" top="0.984251968503937" bottom="0.984251968503937" header="0" footer="0"/>
  <pageSetup horizontalDpi="300" verticalDpi="300" orientation="landscape" paperSize="9" scale="60" r:id="rId2"/>
  <headerFooter alignWithMargins="0">
    <oddFooter>&amp;L&amp;7Plaza de España, 1
38003 Santa Cruz de Tenerife
Teléfono: 901 501 901
www.tenerife.es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59"/>
  <sheetViews>
    <sheetView zoomScale="70" zoomScaleNormal="70" zoomScalePageLayoutView="0" workbookViewId="0" topLeftCell="A1">
      <selection activeCell="E4" sqref="E4"/>
    </sheetView>
  </sheetViews>
  <sheetFormatPr defaultColWidth="11.421875" defaultRowHeight="12.75"/>
  <cols>
    <col min="1" max="1" width="2.421875" style="133" customWidth="1"/>
    <col min="2" max="2" width="33.7109375" style="133" customWidth="1"/>
    <col min="3" max="3" width="13.140625" style="133" customWidth="1"/>
    <col min="4" max="4" width="19.7109375" style="133" customWidth="1"/>
    <col min="5" max="5" width="18.7109375" style="133" customWidth="1"/>
    <col min="6" max="6" width="16.140625" style="133" customWidth="1"/>
    <col min="7" max="7" width="13.421875" style="133" customWidth="1"/>
    <col min="8" max="8" width="17.00390625" style="133" customWidth="1"/>
    <col min="9" max="16384" width="11.57421875" style="133" customWidth="1"/>
  </cols>
  <sheetData>
    <row r="1" spans="2:8" ht="15">
      <c r="B1" s="282"/>
      <c r="C1" s="282"/>
      <c r="D1" s="282"/>
      <c r="E1" s="822" t="s">
        <v>723</v>
      </c>
      <c r="F1" s="282"/>
      <c r="H1" s="282"/>
    </row>
    <row r="2" spans="2:8" ht="14.25">
      <c r="B2" s="282"/>
      <c r="C2" s="282"/>
      <c r="D2" s="282"/>
      <c r="E2" s="823" t="s">
        <v>724</v>
      </c>
      <c r="F2" s="282"/>
      <c r="H2" s="282"/>
    </row>
    <row r="3" spans="2:8" ht="12.75">
      <c r="B3" s="282"/>
      <c r="C3" s="282"/>
      <c r="D3" s="282"/>
      <c r="E3" s="282"/>
      <c r="F3" s="282"/>
      <c r="G3" s="282"/>
      <c r="H3" s="282"/>
    </row>
    <row r="4" spans="2:8" ht="15">
      <c r="B4" s="821" t="s">
        <v>586</v>
      </c>
      <c r="C4" s="282"/>
      <c r="D4" s="282"/>
      <c r="E4" s="826">
        <v>42339</v>
      </c>
      <c r="F4" s="282"/>
      <c r="H4" s="833"/>
    </row>
    <row r="5" spans="2:8" ht="15">
      <c r="B5" s="821" t="s">
        <v>722</v>
      </c>
      <c r="C5" s="282"/>
      <c r="D5" s="282"/>
      <c r="E5" s="825" t="s">
        <v>725</v>
      </c>
      <c r="F5" s="282"/>
      <c r="H5" s="834"/>
    </row>
    <row r="6" ht="13.5" thickBot="1"/>
    <row r="7" spans="1:8" ht="14.25">
      <c r="A7" s="1240" t="s">
        <v>557</v>
      </c>
      <c r="B7" s="1241"/>
      <c r="C7" s="1241"/>
      <c r="D7" s="1241"/>
      <c r="E7" s="1241"/>
      <c r="F7" s="1241"/>
      <c r="G7" s="1241"/>
      <c r="H7" s="1238">
        <v>2016</v>
      </c>
    </row>
    <row r="8" spans="1:8" ht="24.75" customHeight="1" thickBot="1">
      <c r="A8" s="1242" t="s">
        <v>620</v>
      </c>
      <c r="B8" s="1243"/>
      <c r="C8" s="1243"/>
      <c r="D8" s="1243"/>
      <c r="E8" s="1243"/>
      <c r="F8" s="1243"/>
      <c r="G8" s="1243"/>
      <c r="H8" s="1239"/>
    </row>
    <row r="9" spans="1:8" ht="33" customHeight="1" thickBot="1">
      <c r="A9" s="1244" t="str">
        <f>CPYG!A8</f>
        <v>SINPROMI, S.L.</v>
      </c>
      <c r="B9" s="1245"/>
      <c r="C9" s="1245"/>
      <c r="D9" s="1245"/>
      <c r="E9" s="1245"/>
      <c r="F9" s="1245"/>
      <c r="G9" s="1246"/>
      <c r="H9" s="323" t="s">
        <v>439</v>
      </c>
    </row>
    <row r="10" spans="1:8" ht="12.75">
      <c r="A10" s="233"/>
      <c r="B10" s="158"/>
      <c r="C10" s="158"/>
      <c r="D10" s="158"/>
      <c r="E10" s="158"/>
      <c r="F10" s="158"/>
      <c r="G10" s="158"/>
      <c r="H10" s="234"/>
    </row>
    <row r="11" spans="1:8" ht="12.75">
      <c r="A11" s="233"/>
      <c r="B11" s="1247" t="s">
        <v>621</v>
      </c>
      <c r="C11" s="1247"/>
      <c r="D11" s="1247"/>
      <c r="E11" s="1247"/>
      <c r="F11" s="1247"/>
      <c r="G11" s="1247"/>
      <c r="H11" s="1248"/>
    </row>
    <row r="12" spans="1:8" ht="12.75">
      <c r="A12" s="233"/>
      <c r="B12" s="158"/>
      <c r="C12" s="158"/>
      <c r="D12" s="158"/>
      <c r="E12" s="158"/>
      <c r="F12" s="158"/>
      <c r="G12" s="158"/>
      <c r="H12" s="234"/>
    </row>
    <row r="13" spans="1:8" ht="12.75">
      <c r="A13" s="1150" t="s">
        <v>622</v>
      </c>
      <c r="B13" s="1151"/>
      <c r="C13" s="158"/>
      <c r="D13" s="158"/>
      <c r="E13" s="158"/>
      <c r="F13" s="158"/>
      <c r="G13" s="158"/>
      <c r="H13" s="234"/>
    </row>
    <row r="14" spans="1:8" ht="12.75">
      <c r="A14" s="233"/>
      <c r="B14" s="158"/>
      <c r="C14" s="158"/>
      <c r="D14" s="158"/>
      <c r="E14" s="158"/>
      <c r="F14" s="158"/>
      <c r="G14" s="158"/>
      <c r="H14" s="234"/>
    </row>
    <row r="15" spans="1:8" ht="12.75">
      <c r="A15" s="324" t="s">
        <v>665</v>
      </c>
      <c r="B15" s="325" t="s">
        <v>623</v>
      </c>
      <c r="C15" s="325"/>
      <c r="D15" s="325"/>
      <c r="E15" s="158"/>
      <c r="F15" s="158"/>
      <c r="G15" s="158"/>
      <c r="H15" s="234"/>
    </row>
    <row r="16" spans="1:8" ht="12.75">
      <c r="A16" s="324"/>
      <c r="B16" s="325" t="s">
        <v>624</v>
      </c>
      <c r="C16" s="325"/>
      <c r="D16" s="325"/>
      <c r="E16" s="158"/>
      <c r="F16" s="158"/>
      <c r="G16" s="158"/>
      <c r="H16" s="234"/>
    </row>
    <row r="17" spans="1:8" ht="12.75">
      <c r="A17" s="324"/>
      <c r="B17" s="325" t="s">
        <v>627</v>
      </c>
      <c r="C17" s="325"/>
      <c r="D17" s="325"/>
      <c r="E17" s="158"/>
      <c r="F17" s="158"/>
      <c r="G17" s="158"/>
      <c r="H17" s="234"/>
    </row>
    <row r="18" spans="1:8" ht="12.75">
      <c r="A18" s="324"/>
      <c r="B18" s="325" t="s">
        <v>628</v>
      </c>
      <c r="C18" s="325"/>
      <c r="D18" s="325"/>
      <c r="E18" s="158"/>
      <c r="F18" s="158"/>
      <c r="G18" s="158"/>
      <c r="H18" s="234"/>
    </row>
    <row r="19" spans="1:8" ht="12.75">
      <c r="A19" s="324"/>
      <c r="B19" s="325" t="s">
        <v>629</v>
      </c>
      <c r="C19" s="325"/>
      <c r="D19" s="325"/>
      <c r="E19" s="158"/>
      <c r="F19" s="158"/>
      <c r="G19" s="158"/>
      <c r="H19" s="234"/>
    </row>
    <row r="20" spans="1:8" ht="12.75">
      <c r="A20" s="233"/>
      <c r="B20" s="158"/>
      <c r="C20" s="158"/>
      <c r="D20" s="158"/>
      <c r="E20" s="158"/>
      <c r="F20" s="158"/>
      <c r="G20" s="158"/>
      <c r="H20" s="234"/>
    </row>
    <row r="21" spans="1:8" ht="12.75">
      <c r="A21" s="1150" t="s">
        <v>630</v>
      </c>
      <c r="B21" s="1151"/>
      <c r="C21" s="1151"/>
      <c r="D21" s="1151"/>
      <c r="E21" s="158"/>
      <c r="F21" s="158"/>
      <c r="G21" s="158"/>
      <c r="H21" s="234"/>
    </row>
    <row r="22" spans="1:8" ht="12.75">
      <c r="A22" s="233"/>
      <c r="B22" s="158"/>
      <c r="C22" s="158"/>
      <c r="D22" s="158"/>
      <c r="E22" s="158"/>
      <c r="F22" s="158"/>
      <c r="G22" s="158"/>
      <c r="H22" s="234"/>
    </row>
    <row r="23" spans="1:8" ht="12.75">
      <c r="A23" s="1250" t="s">
        <v>631</v>
      </c>
      <c r="B23" s="1251"/>
      <c r="C23" s="1251"/>
      <c r="D23" s="1251"/>
      <c r="E23" s="1252"/>
      <c r="F23" s="158"/>
      <c r="G23" s="158"/>
      <c r="H23" s="234"/>
    </row>
    <row r="24" spans="1:8" ht="12.75">
      <c r="A24" s="233"/>
      <c r="B24" s="158"/>
      <c r="C24" s="158"/>
      <c r="D24" s="158"/>
      <c r="E24" s="158"/>
      <c r="F24" s="158"/>
      <c r="G24" s="158"/>
      <c r="H24" s="234"/>
    </row>
    <row r="25" spans="1:8" ht="12.75">
      <c r="A25" s="233"/>
      <c r="B25" s="158"/>
      <c r="C25" s="158"/>
      <c r="D25" s="158"/>
      <c r="E25" s="158"/>
      <c r="F25" s="1249" t="s">
        <v>632</v>
      </c>
      <c r="G25" s="1249"/>
      <c r="H25" s="820">
        <f>C41</f>
        <v>196</v>
      </c>
    </row>
    <row r="26" spans="1:11" ht="12.75">
      <c r="A26" s="233"/>
      <c r="B26" s="158"/>
      <c r="C26" s="158"/>
      <c r="D26" s="158"/>
      <c r="E26" s="158"/>
      <c r="F26" s="1249" t="s">
        <v>633</v>
      </c>
      <c r="G26" s="1249"/>
      <c r="H26" s="820">
        <f>H41+H49</f>
        <v>3799010</v>
      </c>
      <c r="K26" s="169"/>
    </row>
    <row r="27" spans="1:8" ht="12.75">
      <c r="A27" s="233"/>
      <c r="B27" s="158"/>
      <c r="C27" s="158"/>
      <c r="D27" s="158"/>
      <c r="E27" s="158"/>
      <c r="F27" s="158"/>
      <c r="G27" s="158"/>
      <c r="H27" s="234"/>
    </row>
    <row r="28" spans="1:8" ht="12.75">
      <c r="A28" s="233"/>
      <c r="B28" s="158"/>
      <c r="C28" s="158"/>
      <c r="D28" s="158"/>
      <c r="E28" s="158"/>
      <c r="F28" s="158"/>
      <c r="G28" s="158"/>
      <c r="H28" s="234"/>
    </row>
    <row r="29" spans="1:8" ht="12.75">
      <c r="A29" s="233"/>
      <c r="B29" s="158"/>
      <c r="C29" s="158"/>
      <c r="D29" s="158"/>
      <c r="E29" s="158"/>
      <c r="F29" s="158"/>
      <c r="G29" s="158"/>
      <c r="H29" s="690"/>
    </row>
    <row r="30" spans="1:8" ht="12.75">
      <c r="A30" s="1150" t="s">
        <v>634</v>
      </c>
      <c r="B30" s="1151"/>
      <c r="C30" s="1151"/>
      <c r="D30" s="158"/>
      <c r="E30" s="158"/>
      <c r="F30" s="158"/>
      <c r="G30" s="158"/>
      <c r="H30" s="234"/>
    </row>
    <row r="31" spans="1:8" ht="13.5" thickBot="1">
      <c r="A31" s="233"/>
      <c r="B31" s="158"/>
      <c r="C31" s="158"/>
      <c r="D31" s="158"/>
      <c r="E31" s="158"/>
      <c r="F31" s="158"/>
      <c r="G31" s="158"/>
      <c r="H31" s="234"/>
    </row>
    <row r="32" spans="1:8" ht="13.5" thickBot="1">
      <c r="A32" s="1254" t="s">
        <v>635</v>
      </c>
      <c r="B32" s="1255"/>
      <c r="C32" s="1253" t="s">
        <v>636</v>
      </c>
      <c r="D32" s="1253" t="s">
        <v>637</v>
      </c>
      <c r="E32" s="1253"/>
      <c r="F32" s="1253"/>
      <c r="G32" s="1253"/>
      <c r="H32" s="1253"/>
    </row>
    <row r="33" spans="1:8" ht="13.5" thickBot="1">
      <c r="A33" s="1256"/>
      <c r="B33" s="1257"/>
      <c r="C33" s="1253"/>
      <c r="D33" s="1253" t="s">
        <v>638</v>
      </c>
      <c r="E33" s="1253" t="s">
        <v>639</v>
      </c>
      <c r="F33" s="1253" t="s">
        <v>640</v>
      </c>
      <c r="G33" s="1253" t="s">
        <v>641</v>
      </c>
      <c r="H33" s="1253" t="s">
        <v>643</v>
      </c>
    </row>
    <row r="34" spans="1:8" ht="21.75" customHeight="1" thickBot="1">
      <c r="A34" s="1258"/>
      <c r="B34" s="1259"/>
      <c r="C34" s="1253"/>
      <c r="D34" s="1253"/>
      <c r="E34" s="1253"/>
      <c r="F34" s="1253"/>
      <c r="G34" s="1253"/>
      <c r="H34" s="1253"/>
    </row>
    <row r="35" spans="1:8" ht="15" customHeight="1">
      <c r="A35" s="1260" t="s">
        <v>644</v>
      </c>
      <c r="B35" s="1280"/>
      <c r="C35" s="327"/>
      <c r="D35" s="327"/>
      <c r="E35" s="327"/>
      <c r="F35" s="327"/>
      <c r="G35" s="327"/>
      <c r="H35" s="328">
        <f aca="true" t="shared" si="0" ref="H35:H40">D35+E35+F35+G35</f>
        <v>0</v>
      </c>
    </row>
    <row r="36" spans="1:8" ht="15" customHeight="1">
      <c r="A36" s="1260" t="s">
        <v>645</v>
      </c>
      <c r="B36" s="1280"/>
      <c r="C36" s="329"/>
      <c r="D36" s="329"/>
      <c r="E36" s="329"/>
      <c r="F36" s="329"/>
      <c r="G36" s="329"/>
      <c r="H36" s="330">
        <f t="shared" si="0"/>
        <v>0</v>
      </c>
    </row>
    <row r="37" spans="1:8" ht="15" customHeight="1">
      <c r="A37" s="1260" t="s">
        <v>646</v>
      </c>
      <c r="B37" s="1280"/>
      <c r="C37" s="329">
        <v>2</v>
      </c>
      <c r="D37" s="329">
        <v>119332</v>
      </c>
      <c r="E37" s="329"/>
      <c r="F37" s="329"/>
      <c r="G37" s="329"/>
      <c r="H37" s="330">
        <f t="shared" si="0"/>
        <v>119332</v>
      </c>
    </row>
    <row r="38" spans="1:8" ht="15" customHeight="1">
      <c r="A38" s="1260" t="s">
        <v>647</v>
      </c>
      <c r="B38" s="1280"/>
      <c r="C38" s="329">
        <v>50</v>
      </c>
      <c r="D38" s="329">
        <v>820486.52</v>
      </c>
      <c r="E38" s="329"/>
      <c r="F38" s="329"/>
      <c r="G38" s="329"/>
      <c r="H38" s="330">
        <f t="shared" si="0"/>
        <v>820486.52</v>
      </c>
    </row>
    <row r="39" spans="1:8" ht="15" customHeight="1">
      <c r="A39" s="1260" t="s">
        <v>648</v>
      </c>
      <c r="B39" s="1280"/>
      <c r="C39" s="329">
        <v>144</v>
      </c>
      <c r="D39" s="329">
        <v>1990491.35</v>
      </c>
      <c r="E39" s="329"/>
      <c r="F39" s="329"/>
      <c r="G39" s="329"/>
      <c r="H39" s="330">
        <f t="shared" si="0"/>
        <v>1990491.35</v>
      </c>
    </row>
    <row r="40" spans="1:8" ht="15" customHeight="1">
      <c r="A40" s="1260" t="s">
        <v>226</v>
      </c>
      <c r="B40" s="1280"/>
      <c r="C40" s="329"/>
      <c r="D40" s="329"/>
      <c r="E40" s="329"/>
      <c r="F40" s="329"/>
      <c r="G40" s="329"/>
      <c r="H40" s="330">
        <f t="shared" si="0"/>
        <v>0</v>
      </c>
    </row>
    <row r="41" spans="1:8" ht="15" customHeight="1" thickBot="1">
      <c r="A41" s="1265" t="s">
        <v>771</v>
      </c>
      <c r="B41" s="1266"/>
      <c r="C41" s="331">
        <f aca="true" t="shared" si="1" ref="C41:H41">C35+C36+C37+C38+C39+C40</f>
        <v>196</v>
      </c>
      <c r="D41" s="331">
        <f t="shared" si="1"/>
        <v>2930309.87</v>
      </c>
      <c r="E41" s="331">
        <f t="shared" si="1"/>
        <v>0</v>
      </c>
      <c r="F41" s="331">
        <f t="shared" si="1"/>
        <v>0</v>
      </c>
      <c r="G41" s="331">
        <f t="shared" si="1"/>
        <v>0</v>
      </c>
      <c r="H41" s="332">
        <f t="shared" si="1"/>
        <v>2930309.87</v>
      </c>
    </row>
    <row r="42" spans="1:8" ht="12.75">
      <c r="A42" s="233"/>
      <c r="B42" s="158"/>
      <c r="C42" s="158"/>
      <c r="D42" s="158"/>
      <c r="E42" s="158"/>
      <c r="F42" s="158"/>
      <c r="G42" s="158"/>
      <c r="H42" s="234"/>
    </row>
    <row r="43" spans="1:8" ht="12.75">
      <c r="A43" s="233"/>
      <c r="B43" s="158"/>
      <c r="C43" s="158"/>
      <c r="D43" s="158"/>
      <c r="E43" s="158"/>
      <c r="F43" s="158"/>
      <c r="G43" s="158"/>
      <c r="H43" s="234"/>
    </row>
    <row r="44" spans="1:8" ht="12.75">
      <c r="A44" s="1150" t="s">
        <v>649</v>
      </c>
      <c r="B44" s="1151"/>
      <c r="C44" s="1151"/>
      <c r="D44" s="158"/>
      <c r="E44" s="158"/>
      <c r="F44" s="158"/>
      <c r="G44" s="158"/>
      <c r="H44" s="234"/>
    </row>
    <row r="45" spans="1:8" ht="13.5" thickBot="1">
      <c r="A45" s="233"/>
      <c r="B45" s="158"/>
      <c r="C45" s="158"/>
      <c r="D45" s="158"/>
      <c r="E45" s="158"/>
      <c r="F45" s="158"/>
      <c r="G45" s="158"/>
      <c r="H45" s="234"/>
    </row>
    <row r="46" spans="1:8" ht="15" customHeight="1" thickBot="1">
      <c r="A46" s="1262" t="s">
        <v>755</v>
      </c>
      <c r="B46" s="1263"/>
      <c r="C46" s="1263"/>
      <c r="D46" s="1264"/>
      <c r="E46" s="1267" t="s">
        <v>365</v>
      </c>
      <c r="F46" s="1268"/>
      <c r="G46" s="1268"/>
      <c r="H46" s="1269"/>
    </row>
    <row r="47" spans="1:8" ht="15" customHeight="1">
      <c r="A47" s="1260" t="s">
        <v>666</v>
      </c>
      <c r="B47" s="1261"/>
      <c r="C47" s="326"/>
      <c r="D47" s="158"/>
      <c r="E47" s="158"/>
      <c r="F47" s="158"/>
      <c r="G47" s="158"/>
      <c r="H47" s="333">
        <f>-CPYG!D51-CPYG!D48</f>
        <v>89757</v>
      </c>
    </row>
    <row r="48" spans="1:8" ht="15" customHeight="1">
      <c r="A48" s="1260" t="s">
        <v>650</v>
      </c>
      <c r="B48" s="1261"/>
      <c r="C48" s="326"/>
      <c r="D48" s="158"/>
      <c r="E48" s="158"/>
      <c r="F48" s="158"/>
      <c r="G48" s="158"/>
      <c r="H48" s="334">
        <f>-CPYG!D49</f>
        <v>778943.13</v>
      </c>
    </row>
    <row r="49" spans="1:8" ht="15" customHeight="1" thickBot="1">
      <c r="A49" s="1265" t="s">
        <v>651</v>
      </c>
      <c r="B49" s="1279"/>
      <c r="C49" s="335"/>
      <c r="D49" s="336"/>
      <c r="E49" s="336"/>
      <c r="F49" s="336"/>
      <c r="G49" s="336"/>
      <c r="H49" s="337">
        <f>H47+H48</f>
        <v>868700.13</v>
      </c>
    </row>
    <row r="50" spans="1:8" ht="12.75">
      <c r="A50" s="233"/>
      <c r="B50" s="158"/>
      <c r="C50" s="158"/>
      <c r="D50" s="158"/>
      <c r="E50" s="158"/>
      <c r="F50" s="158"/>
      <c r="G50" s="158"/>
      <c r="H50" s="690"/>
    </row>
    <row r="51" spans="1:8" ht="12.75">
      <c r="A51" s="233"/>
      <c r="B51" s="158"/>
      <c r="C51" s="158"/>
      <c r="D51" s="158"/>
      <c r="E51" s="158"/>
      <c r="F51" s="158"/>
      <c r="G51" s="158"/>
      <c r="H51" s="234"/>
    </row>
    <row r="52" spans="1:8" ht="12.75">
      <c r="A52" s="233"/>
      <c r="B52" s="338" t="s">
        <v>652</v>
      </c>
      <c r="C52" s="158"/>
      <c r="D52" s="158"/>
      <c r="E52" s="158"/>
      <c r="F52" s="158"/>
      <c r="G52" s="158"/>
      <c r="H52" s="234"/>
    </row>
    <row r="53" spans="1:8" ht="12.75">
      <c r="A53" s="233"/>
      <c r="B53" s="158"/>
      <c r="C53" s="158"/>
      <c r="D53" s="158"/>
      <c r="E53" s="158"/>
      <c r="F53" s="158"/>
      <c r="G53" s="158"/>
      <c r="H53" s="234"/>
    </row>
    <row r="54" spans="1:8" ht="12.75" customHeight="1">
      <c r="A54" s="1270" t="s">
        <v>227</v>
      </c>
      <c r="B54" s="1271"/>
      <c r="C54" s="1271"/>
      <c r="D54" s="1271"/>
      <c r="E54" s="1271"/>
      <c r="F54" s="1271"/>
      <c r="G54" s="1271"/>
      <c r="H54" s="1272"/>
    </row>
    <row r="55" spans="1:8" ht="12.75">
      <c r="A55" s="1273"/>
      <c r="B55" s="1274"/>
      <c r="C55" s="1274"/>
      <c r="D55" s="1274"/>
      <c r="E55" s="1274"/>
      <c r="F55" s="1274"/>
      <c r="G55" s="1274"/>
      <c r="H55" s="1275"/>
    </row>
    <row r="56" spans="1:8" ht="12.75">
      <c r="A56" s="1273"/>
      <c r="B56" s="1274"/>
      <c r="C56" s="1274"/>
      <c r="D56" s="1274"/>
      <c r="E56" s="1274"/>
      <c r="F56" s="1274"/>
      <c r="G56" s="1274"/>
      <c r="H56" s="1275"/>
    </row>
    <row r="57" spans="1:8" ht="12.75">
      <c r="A57" s="1273"/>
      <c r="B57" s="1274"/>
      <c r="C57" s="1274"/>
      <c r="D57" s="1274"/>
      <c r="E57" s="1274"/>
      <c r="F57" s="1274"/>
      <c r="G57" s="1274"/>
      <c r="H57" s="1275"/>
    </row>
    <row r="58" spans="1:8" ht="12.75">
      <c r="A58" s="1276"/>
      <c r="B58" s="1277"/>
      <c r="C58" s="1277"/>
      <c r="D58" s="1277"/>
      <c r="E58" s="1277"/>
      <c r="F58" s="1277"/>
      <c r="G58" s="1277"/>
      <c r="H58" s="1278"/>
    </row>
    <row r="59" spans="1:8" ht="13.5" thickBot="1">
      <c r="A59" s="339"/>
      <c r="B59" s="336"/>
      <c r="C59" s="336"/>
      <c r="D59" s="336"/>
      <c r="E59" s="336"/>
      <c r="F59" s="336"/>
      <c r="G59" s="336"/>
      <c r="H59" s="340"/>
    </row>
  </sheetData>
  <sheetProtection/>
  <mergeCells count="33">
    <mergeCell ref="E46:H46"/>
    <mergeCell ref="A54:H58"/>
    <mergeCell ref="A49:B49"/>
    <mergeCell ref="A35:B35"/>
    <mergeCell ref="A36:B36"/>
    <mergeCell ref="A37:B37"/>
    <mergeCell ref="A38:B38"/>
    <mergeCell ref="A40:B40"/>
    <mergeCell ref="A48:B48"/>
    <mergeCell ref="A39:B39"/>
    <mergeCell ref="A47:B47"/>
    <mergeCell ref="A44:C44"/>
    <mergeCell ref="A46:D46"/>
    <mergeCell ref="A41:B41"/>
    <mergeCell ref="F26:G26"/>
    <mergeCell ref="A30:C30"/>
    <mergeCell ref="C32:C34"/>
    <mergeCell ref="D33:D34"/>
    <mergeCell ref="D32:H32"/>
    <mergeCell ref="E33:E34"/>
    <mergeCell ref="H33:H34"/>
    <mergeCell ref="G33:G34"/>
    <mergeCell ref="F33:F34"/>
    <mergeCell ref="A32:B34"/>
    <mergeCell ref="B11:H11"/>
    <mergeCell ref="F25:G25"/>
    <mergeCell ref="A13:B13"/>
    <mergeCell ref="A21:D21"/>
    <mergeCell ref="A23:E23"/>
    <mergeCell ref="H7:H8"/>
    <mergeCell ref="A7:G7"/>
    <mergeCell ref="A8:G8"/>
    <mergeCell ref="A9:G9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portrait" paperSize="9" scale="65" r:id="rId2"/>
  <headerFooter alignWithMargins="0">
    <oddFooter>&amp;L&amp;7Plaza de España, 1
38003 Santa Cruz de Tenerife
Teléfono: 901 501 901
www.tenerife.es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G4" sqref="G4"/>
    </sheetView>
  </sheetViews>
  <sheetFormatPr defaultColWidth="11.421875" defaultRowHeight="12.75"/>
  <cols>
    <col min="1" max="1" width="4.57421875" style="0" customWidth="1"/>
    <col min="2" max="2" width="10.28125" style="0" customWidth="1"/>
    <col min="7" max="7" width="17.28125" style="0" customWidth="1"/>
    <col min="8" max="8" width="9.8515625" style="0" bestFit="1" customWidth="1"/>
  </cols>
  <sheetData>
    <row r="1" spans="1:8" ht="12.75">
      <c r="A1" s="824"/>
      <c r="B1" s="824"/>
      <c r="C1" s="824"/>
      <c r="D1" s="827" t="s">
        <v>723</v>
      </c>
      <c r="E1" s="824"/>
      <c r="F1" s="824"/>
      <c r="G1" s="824"/>
      <c r="H1" s="824"/>
    </row>
    <row r="2" spans="1:8" ht="12.75">
      <c r="A2" s="824"/>
      <c r="B2" s="824"/>
      <c r="C2" s="824"/>
      <c r="D2" s="828" t="s">
        <v>724</v>
      </c>
      <c r="E2" s="824"/>
      <c r="F2" s="824"/>
      <c r="G2" s="824"/>
      <c r="H2" s="824"/>
    </row>
    <row r="3" spans="1:8" ht="12.75">
      <c r="A3" s="824"/>
      <c r="B3" s="828"/>
      <c r="C3" s="824"/>
      <c r="D3" s="824"/>
      <c r="E3" s="824"/>
      <c r="F3" s="824"/>
      <c r="G3" s="824"/>
      <c r="H3" s="824"/>
    </row>
    <row r="4" spans="1:9" ht="12.75">
      <c r="A4" s="824" t="s">
        <v>586</v>
      </c>
      <c r="B4" s="824"/>
      <c r="C4" s="824"/>
      <c r="D4" s="824"/>
      <c r="E4" s="824"/>
      <c r="F4" s="824"/>
      <c r="G4" s="829">
        <v>42339</v>
      </c>
      <c r="H4" s="824"/>
      <c r="I4" t="s">
        <v>179</v>
      </c>
    </row>
    <row r="5" spans="1:8" ht="12.75">
      <c r="A5" s="824" t="s">
        <v>722</v>
      </c>
      <c r="B5" s="824"/>
      <c r="C5" s="824"/>
      <c r="D5" s="824"/>
      <c r="E5" s="824"/>
      <c r="F5" s="824"/>
      <c r="G5" s="830" t="s">
        <v>725</v>
      </c>
      <c r="H5" s="824"/>
    </row>
    <row r="6" ht="12" customHeight="1" thickBot="1"/>
    <row r="7" ht="13.5" hidden="1" thickBot="1"/>
    <row r="8" spans="1:8" ht="56.25" customHeight="1">
      <c r="A8" s="955" t="s">
        <v>376</v>
      </c>
      <c r="B8" s="951"/>
      <c r="C8" s="951"/>
      <c r="D8" s="951"/>
      <c r="E8" s="951"/>
      <c r="F8" s="951"/>
      <c r="G8" s="951"/>
      <c r="H8" s="831">
        <v>2016</v>
      </c>
    </row>
    <row r="9" spans="1:8" s="769" customFormat="1" ht="27.75" customHeight="1">
      <c r="A9" s="952" t="str">
        <f>CPYG!A8</f>
        <v>SINPROMI, S.L.</v>
      </c>
      <c r="B9" s="950"/>
      <c r="C9" s="950"/>
      <c r="D9" s="950"/>
      <c r="E9" s="950"/>
      <c r="F9" s="950"/>
      <c r="G9" s="950"/>
      <c r="H9" s="976"/>
    </row>
    <row r="10" spans="1:8" ht="12.75">
      <c r="A10" s="770"/>
      <c r="B10" s="771"/>
      <c r="C10" s="771"/>
      <c r="D10" s="771"/>
      <c r="E10" s="771"/>
      <c r="F10" s="771"/>
      <c r="G10" s="771"/>
      <c r="H10" s="772"/>
    </row>
    <row r="11" spans="1:8" ht="15.75">
      <c r="A11" s="773" t="s">
        <v>587</v>
      </c>
      <c r="B11" s="774"/>
      <c r="C11" s="774"/>
      <c r="D11" s="771"/>
      <c r="E11" s="771"/>
      <c r="F11" s="771"/>
      <c r="G11" s="771"/>
      <c r="H11" s="772"/>
    </row>
    <row r="12" spans="1:8" ht="12.75">
      <c r="A12" s="770"/>
      <c r="B12" s="771"/>
      <c r="C12" s="771"/>
      <c r="D12" s="771"/>
      <c r="E12" s="771"/>
      <c r="F12" s="771"/>
      <c r="G12" s="771"/>
      <c r="H12" s="772"/>
    </row>
    <row r="13" spans="1:8" ht="12.75">
      <c r="A13" s="775" t="s">
        <v>779</v>
      </c>
      <c r="B13" s="774"/>
      <c r="C13" s="774"/>
      <c r="D13" s="771"/>
      <c r="E13" s="771"/>
      <c r="F13" s="771"/>
      <c r="G13" s="771"/>
      <c r="H13" s="818">
        <v>10</v>
      </c>
    </row>
    <row r="14" spans="1:8" ht="12.75">
      <c r="A14" s="770"/>
      <c r="B14" s="771"/>
      <c r="C14" s="771"/>
      <c r="D14" s="771"/>
      <c r="E14" s="771"/>
      <c r="F14" s="771"/>
      <c r="G14" s="771"/>
      <c r="H14" s="772"/>
    </row>
    <row r="15" spans="1:8" ht="12.75">
      <c r="A15" s="770"/>
      <c r="B15" s="771" t="s">
        <v>780</v>
      </c>
      <c r="C15" s="771"/>
      <c r="D15" s="771"/>
      <c r="E15" s="771"/>
      <c r="F15" s="771"/>
      <c r="G15" s="771"/>
      <c r="H15" s="818">
        <v>10</v>
      </c>
    </row>
    <row r="16" spans="1:8" ht="12.75">
      <c r="A16" s="770"/>
      <c r="B16" s="776" t="s">
        <v>781</v>
      </c>
      <c r="C16" s="771" t="s">
        <v>782</v>
      </c>
      <c r="D16" s="771"/>
      <c r="E16" s="771"/>
      <c r="F16" s="771"/>
      <c r="G16" s="771"/>
      <c r="H16" s="777">
        <v>10</v>
      </c>
    </row>
    <row r="17" spans="1:8" ht="12.75">
      <c r="A17" s="770"/>
      <c r="B17" s="776" t="s">
        <v>783</v>
      </c>
      <c r="C17" s="771" t="s">
        <v>784</v>
      </c>
      <c r="D17" s="771"/>
      <c r="E17" s="771"/>
      <c r="F17" s="771"/>
      <c r="G17" s="771"/>
      <c r="H17" s="777"/>
    </row>
    <row r="18" spans="1:8" ht="7.5" customHeight="1">
      <c r="A18" s="770"/>
      <c r="B18" s="771"/>
      <c r="C18" s="771"/>
      <c r="D18" s="771"/>
      <c r="E18" s="771"/>
      <c r="F18" s="771"/>
      <c r="G18" s="771"/>
      <c r="H18" s="772"/>
    </row>
    <row r="19" spans="1:8" ht="12.75">
      <c r="A19" s="770"/>
      <c r="B19" s="771" t="s">
        <v>785</v>
      </c>
      <c r="C19" s="771"/>
      <c r="D19" s="771"/>
      <c r="E19" s="771"/>
      <c r="F19" s="771"/>
      <c r="G19" s="771"/>
      <c r="H19" s="818"/>
    </row>
    <row r="20" spans="1:8" ht="13.5" thickBot="1">
      <c r="A20" s="778"/>
      <c r="B20" s="779"/>
      <c r="C20" s="779"/>
      <c r="D20" s="779"/>
      <c r="E20" s="779"/>
      <c r="F20" s="779"/>
      <c r="G20" s="779"/>
      <c r="H20" s="780"/>
    </row>
  </sheetData>
  <sheetProtection/>
  <mergeCells count="2">
    <mergeCell ref="A8:G8"/>
    <mergeCell ref="A9:H9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landscape" paperSize="9" r:id="rId2"/>
  <headerFooter alignWithMargins="0">
    <oddFooter>&amp;L&amp;7Plaza de España, 1
38003 Santa Cruz de Tenerife
Teléfono: 901 501 901
www.tenerife.es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58"/>
  <sheetViews>
    <sheetView zoomScale="70" zoomScaleNormal="70" zoomScalePageLayoutView="0" workbookViewId="0" topLeftCell="A1">
      <selection activeCell="B4" sqref="B4"/>
    </sheetView>
  </sheetViews>
  <sheetFormatPr defaultColWidth="11.421875" defaultRowHeight="12.75"/>
  <cols>
    <col min="1" max="1" width="75.00390625" style="209" customWidth="1"/>
    <col min="2" max="2" width="15.7109375" style="209" customWidth="1"/>
    <col min="3" max="3" width="72.57421875" style="209" customWidth="1"/>
    <col min="4" max="4" width="16.00390625" style="209" customWidth="1"/>
    <col min="5" max="5" width="11.57421875" style="209" customWidth="1"/>
    <col min="6" max="6" width="11.8515625" style="209" bestFit="1" customWidth="1"/>
    <col min="7" max="16384" width="11.57421875" style="209" customWidth="1"/>
  </cols>
  <sheetData>
    <row r="1" spans="1:7" ht="15">
      <c r="A1" s="282"/>
      <c r="B1" s="822" t="s">
        <v>723</v>
      </c>
      <c r="C1" s="282"/>
      <c r="D1" s="282"/>
      <c r="E1" s="282"/>
      <c r="G1" s="282"/>
    </row>
    <row r="2" spans="1:7" ht="14.25">
      <c r="A2" s="282"/>
      <c r="B2" s="823" t="s">
        <v>724</v>
      </c>
      <c r="C2" s="282"/>
      <c r="D2" s="282"/>
      <c r="E2" s="282"/>
      <c r="G2" s="282"/>
    </row>
    <row r="3" spans="1:7" ht="12.75">
      <c r="A3" s="282"/>
      <c r="B3" s="282"/>
      <c r="C3" s="282"/>
      <c r="D3" s="282"/>
      <c r="E3" s="282"/>
      <c r="F3" s="282"/>
      <c r="G3" s="282"/>
    </row>
    <row r="4" spans="1:7" ht="15">
      <c r="A4" s="821" t="s">
        <v>586</v>
      </c>
      <c r="B4" s="826">
        <v>42339</v>
      </c>
      <c r="C4" s="282"/>
      <c r="D4" s="282"/>
      <c r="E4" s="282"/>
      <c r="G4" s="833"/>
    </row>
    <row r="5" spans="1:7" ht="15">
      <c r="A5" s="821" t="s">
        <v>722</v>
      </c>
      <c r="B5" s="825" t="s">
        <v>725</v>
      </c>
      <c r="C5" s="282"/>
      <c r="D5" s="282"/>
      <c r="E5" s="282"/>
      <c r="G5" s="834"/>
    </row>
    <row r="6" ht="13.5" thickBot="1"/>
    <row r="7" spans="1:4" ht="49.5" customHeight="1" thickTop="1">
      <c r="A7" s="1281" t="s">
        <v>746</v>
      </c>
      <c r="B7" s="1282"/>
      <c r="C7" s="1283"/>
      <c r="D7" s="341">
        <f>CPYG!D7</f>
        <v>2016</v>
      </c>
    </row>
    <row r="8" spans="1:4" ht="42.75" customHeight="1">
      <c r="A8" s="1284" t="str">
        <f>CPYG!A8</f>
        <v>SINPROMI, S.L.</v>
      </c>
      <c r="B8" s="1285"/>
      <c r="C8" s="1286"/>
      <c r="D8" s="342" t="s">
        <v>446</v>
      </c>
    </row>
    <row r="9" spans="1:4" s="133" customFormat="1" ht="24.75" customHeight="1">
      <c r="A9" s="1287" t="s">
        <v>153</v>
      </c>
      <c r="B9" s="1288"/>
      <c r="C9" s="1288"/>
      <c r="D9" s="1289"/>
    </row>
    <row r="10" spans="1:4" s="133" customFormat="1" ht="16.5" customHeight="1">
      <c r="A10" s="1290" t="s">
        <v>367</v>
      </c>
      <c r="B10" s="1291"/>
      <c r="C10" s="1292" t="s">
        <v>369</v>
      </c>
      <c r="D10" s="1293"/>
    </row>
    <row r="11" spans="1:4" s="133" customFormat="1" ht="19.5" customHeight="1">
      <c r="A11" s="344" t="s">
        <v>368</v>
      </c>
      <c r="B11" s="345" t="s">
        <v>365</v>
      </c>
      <c r="C11" s="345" t="s">
        <v>368</v>
      </c>
      <c r="D11" s="346" t="s">
        <v>365</v>
      </c>
    </row>
    <row r="12" spans="1:4" s="133" customFormat="1" ht="19.5" customHeight="1">
      <c r="A12" s="347" t="s">
        <v>391</v>
      </c>
      <c r="B12" s="348"/>
      <c r="C12" s="349" t="s">
        <v>391</v>
      </c>
      <c r="D12" s="350"/>
    </row>
    <row r="13" spans="1:4" s="133" customFormat="1" ht="19.5" customHeight="1">
      <c r="A13" s="351" t="s">
        <v>392</v>
      </c>
      <c r="B13" s="352"/>
      <c r="C13" s="353" t="s">
        <v>392</v>
      </c>
      <c r="D13" s="354"/>
    </row>
    <row r="14" spans="1:4" s="133" customFormat="1" ht="19.5" customHeight="1">
      <c r="A14" s="351" t="s">
        <v>393</v>
      </c>
      <c r="B14" s="352"/>
      <c r="C14" s="353" t="s">
        <v>393</v>
      </c>
      <c r="D14" s="354"/>
    </row>
    <row r="15" spans="1:4" s="133" customFormat="1" ht="19.5" customHeight="1">
      <c r="A15" s="351" t="s">
        <v>394</v>
      </c>
      <c r="B15" s="352"/>
      <c r="C15" s="353" t="s">
        <v>394</v>
      </c>
      <c r="D15" s="354"/>
    </row>
    <row r="16" spans="1:4" s="133" customFormat="1" ht="19.5" customHeight="1">
      <c r="A16" s="351" t="s">
        <v>395</v>
      </c>
      <c r="B16" s="352"/>
      <c r="C16" s="353" t="s">
        <v>395</v>
      </c>
      <c r="D16" s="354"/>
    </row>
    <row r="17" spans="1:4" s="133" customFormat="1" ht="19.5" customHeight="1">
      <c r="A17" s="351" t="s">
        <v>745</v>
      </c>
      <c r="B17" s="352"/>
      <c r="C17" s="353" t="s">
        <v>745</v>
      </c>
      <c r="D17" s="354"/>
    </row>
    <row r="18" spans="1:4" s="232" customFormat="1" ht="19.5" customHeight="1">
      <c r="A18" s="355" t="s">
        <v>154</v>
      </c>
      <c r="B18" s="356"/>
      <c r="C18" s="353" t="s">
        <v>154</v>
      </c>
      <c r="D18" s="357"/>
    </row>
    <row r="19" spans="1:4" s="133" customFormat="1" ht="19.5" customHeight="1">
      <c r="A19" s="351" t="s">
        <v>426</v>
      </c>
      <c r="B19" s="352"/>
      <c r="C19" s="353" t="s">
        <v>426</v>
      </c>
      <c r="D19" s="354"/>
    </row>
    <row r="20" spans="1:6" s="133" customFormat="1" ht="19.5" customHeight="1">
      <c r="A20" s="351" t="s">
        <v>396</v>
      </c>
      <c r="B20" s="358"/>
      <c r="C20" s="353" t="s">
        <v>396</v>
      </c>
      <c r="D20" s="359"/>
      <c r="F20" s="169"/>
    </row>
    <row r="21" spans="1:4" s="133" customFormat="1" ht="19.5" customHeight="1">
      <c r="A21" s="351" t="s">
        <v>397</v>
      </c>
      <c r="B21" s="358"/>
      <c r="C21" s="353" t="s">
        <v>397</v>
      </c>
      <c r="D21" s="359"/>
    </row>
    <row r="22" spans="1:4" s="133" customFormat="1" ht="19.5" customHeight="1">
      <c r="A22" s="351" t="s">
        <v>398</v>
      </c>
      <c r="B22" s="358"/>
      <c r="C22" s="353" t="s">
        <v>398</v>
      </c>
      <c r="D22" s="359"/>
    </row>
    <row r="23" spans="1:4" s="133" customFormat="1" ht="19.5" customHeight="1">
      <c r="A23" s="351" t="s">
        <v>400</v>
      </c>
      <c r="B23" s="358"/>
      <c r="C23" s="353" t="s">
        <v>400</v>
      </c>
      <c r="D23" s="354">
        <v>2675</v>
      </c>
    </row>
    <row r="24" spans="1:4" s="133" customFormat="1" ht="19.5" customHeight="1">
      <c r="A24" s="351" t="s">
        <v>399</v>
      </c>
      <c r="B24" s="352"/>
      <c r="C24" s="353" t="s">
        <v>399</v>
      </c>
      <c r="D24" s="354"/>
    </row>
    <row r="25" spans="1:4" s="133" customFormat="1" ht="19.5" customHeight="1">
      <c r="A25" s="351" t="s">
        <v>155</v>
      </c>
      <c r="B25" s="352"/>
      <c r="C25" s="353" t="s">
        <v>156</v>
      </c>
      <c r="D25" s="354"/>
    </row>
    <row r="26" spans="1:4" s="232" customFormat="1" ht="19.5" customHeight="1">
      <c r="A26" s="355" t="s">
        <v>401</v>
      </c>
      <c r="B26" s="356"/>
      <c r="C26" s="353" t="s">
        <v>401</v>
      </c>
      <c r="D26" s="357"/>
    </row>
    <row r="27" spans="1:4" s="133" customFormat="1" ht="19.5" customHeight="1">
      <c r="A27" s="351" t="s">
        <v>157</v>
      </c>
      <c r="B27" s="352"/>
      <c r="C27" s="353" t="s">
        <v>157</v>
      </c>
      <c r="D27" s="354"/>
    </row>
    <row r="28" spans="1:4" s="133" customFormat="1" ht="19.5" customHeight="1">
      <c r="A28" s="351" t="s">
        <v>403</v>
      </c>
      <c r="B28" s="352"/>
      <c r="C28" s="353" t="s">
        <v>403</v>
      </c>
      <c r="D28" s="354"/>
    </row>
    <row r="29" spans="1:4" s="133" customFormat="1" ht="19.5" customHeight="1">
      <c r="A29" s="351" t="s">
        <v>158</v>
      </c>
      <c r="B29" s="352"/>
      <c r="C29" s="353" t="s">
        <v>158</v>
      </c>
      <c r="D29" s="354"/>
    </row>
    <row r="30" spans="1:4" s="133" customFormat="1" ht="19.5" customHeight="1">
      <c r="A30" s="351" t="s">
        <v>159</v>
      </c>
      <c r="B30" s="352"/>
      <c r="C30" s="353" t="s">
        <v>159</v>
      </c>
      <c r="D30" s="354"/>
    </row>
    <row r="31" spans="1:4" s="133" customFormat="1" ht="19.5" customHeight="1">
      <c r="A31" s="351" t="s">
        <v>402</v>
      </c>
      <c r="B31" s="352"/>
      <c r="C31" s="353" t="s">
        <v>402</v>
      </c>
      <c r="D31" s="354"/>
    </row>
    <row r="32" spans="1:4" s="133" customFormat="1" ht="19.5" customHeight="1">
      <c r="A32" s="351" t="s">
        <v>160</v>
      </c>
      <c r="B32" s="352"/>
      <c r="C32" s="353" t="s">
        <v>160</v>
      </c>
      <c r="D32" s="354"/>
    </row>
    <row r="33" spans="1:4" s="133" customFormat="1" ht="19.5" customHeight="1">
      <c r="A33" s="351" t="s">
        <v>161</v>
      </c>
      <c r="B33" s="352"/>
      <c r="C33" s="353" t="s">
        <v>161</v>
      </c>
      <c r="D33" s="354"/>
    </row>
    <row r="34" spans="1:4" s="133" customFormat="1" ht="19.5" customHeight="1">
      <c r="A34" s="351" t="s">
        <v>162</v>
      </c>
      <c r="B34" s="352"/>
      <c r="C34" s="353" t="s">
        <v>162</v>
      </c>
      <c r="D34" s="354"/>
    </row>
    <row r="35" spans="1:4" s="133" customFormat="1" ht="19.5" customHeight="1">
      <c r="A35" s="351" t="s">
        <v>163</v>
      </c>
      <c r="B35" s="352"/>
      <c r="C35" s="353" t="s">
        <v>163</v>
      </c>
      <c r="D35" s="354"/>
    </row>
    <row r="36" spans="1:4" s="133" customFormat="1" ht="29.25" customHeight="1">
      <c r="A36" s="360" t="s">
        <v>716</v>
      </c>
      <c r="B36" s="352"/>
      <c r="C36" s="353" t="s">
        <v>716</v>
      </c>
      <c r="D36" s="354"/>
    </row>
    <row r="37" spans="1:4" s="133" customFormat="1" ht="29.25" customHeight="1">
      <c r="A37" s="360" t="s">
        <v>427</v>
      </c>
      <c r="B37" s="352"/>
      <c r="C37" s="353" t="s">
        <v>427</v>
      </c>
      <c r="D37" s="354"/>
    </row>
    <row r="38" spans="1:4" s="133" customFormat="1" ht="29.25" customHeight="1">
      <c r="A38" s="360" t="s">
        <v>433</v>
      </c>
      <c r="B38" s="352"/>
      <c r="C38" s="353" t="s">
        <v>433</v>
      </c>
      <c r="D38" s="354"/>
    </row>
    <row r="39" spans="1:4" s="133" customFormat="1" ht="29.25" customHeight="1">
      <c r="A39" s="360" t="s">
        <v>111</v>
      </c>
      <c r="B39" s="352"/>
      <c r="C39" s="353" t="str">
        <f>A39</f>
        <v>FUNDACION TENERIFE RURAL</v>
      </c>
      <c r="D39" s="354"/>
    </row>
    <row r="40" spans="1:4" s="133" customFormat="1" ht="29.25" customHeight="1">
      <c r="A40" s="360" t="s">
        <v>429</v>
      </c>
      <c r="B40" s="352"/>
      <c r="C40" s="353" t="s">
        <v>429</v>
      </c>
      <c r="D40" s="354"/>
    </row>
    <row r="41" spans="1:4" s="133" customFormat="1" ht="22.5" customHeight="1">
      <c r="A41" s="360" t="s">
        <v>428</v>
      </c>
      <c r="B41" s="352"/>
      <c r="C41" s="353" t="s">
        <v>428</v>
      </c>
      <c r="D41" s="354"/>
    </row>
    <row r="42" spans="1:4" s="133" customFormat="1" ht="29.25" customHeight="1">
      <c r="A42" s="360" t="s">
        <v>430</v>
      </c>
      <c r="B42" s="352"/>
      <c r="C42" s="353" t="s">
        <v>430</v>
      </c>
      <c r="D42" s="354"/>
    </row>
    <row r="43" spans="1:4" s="133" customFormat="1" ht="19.5" customHeight="1" thickBot="1">
      <c r="A43" s="361" t="s">
        <v>389</v>
      </c>
      <c r="B43" s="362">
        <f>SUM(B12:B42)</f>
        <v>0</v>
      </c>
      <c r="C43" s="363" t="s">
        <v>389</v>
      </c>
      <c r="D43" s="364">
        <f>SUM(D12:D42)</f>
        <v>2675</v>
      </c>
    </row>
    <row r="44" ht="13.5" thickTop="1">
      <c r="B44" s="365"/>
    </row>
    <row r="45" ht="13.5" thickBot="1"/>
    <row r="46" spans="1:4" ht="13.5" thickBot="1">
      <c r="A46" s="1294" t="s">
        <v>431</v>
      </c>
      <c r="B46" s="1295"/>
      <c r="C46" s="1295"/>
      <c r="D46" s="1296"/>
    </row>
    <row r="47" spans="1:4" ht="13.5" thickBot="1">
      <c r="A47" s="1294" t="s">
        <v>153</v>
      </c>
      <c r="B47" s="1295"/>
      <c r="C47" s="1295"/>
      <c r="D47" s="1296"/>
    </row>
    <row r="48" spans="1:4" ht="12.75">
      <c r="A48" s="1298" t="s">
        <v>367</v>
      </c>
      <c r="B48" s="1299"/>
      <c r="C48" s="1300" t="s">
        <v>369</v>
      </c>
      <c r="D48" s="1301"/>
    </row>
    <row r="49" spans="1:4" ht="12.75">
      <c r="A49" s="752" t="s">
        <v>368</v>
      </c>
      <c r="B49" s="345" t="s">
        <v>365</v>
      </c>
      <c r="C49" s="345" t="s">
        <v>368</v>
      </c>
      <c r="D49" s="753" t="s">
        <v>365</v>
      </c>
    </row>
    <row r="50" spans="1:4" s="133" customFormat="1" ht="29.25" customHeight="1">
      <c r="A50" s="754" t="s">
        <v>432</v>
      </c>
      <c r="B50" s="352"/>
      <c r="C50" s="353" t="s">
        <v>432</v>
      </c>
      <c r="D50" s="372"/>
    </row>
    <row r="51" spans="1:4" s="133" customFormat="1" ht="19.5" customHeight="1" thickBot="1">
      <c r="A51" s="375" t="s">
        <v>389</v>
      </c>
      <c r="B51" s="376">
        <f>SUM(B50:B50)</f>
        <v>0</v>
      </c>
      <c r="C51" s="755" t="s">
        <v>389</v>
      </c>
      <c r="D51" s="337">
        <f>SUM(D50:D50)</f>
        <v>0</v>
      </c>
    </row>
    <row r="52" spans="1:2" ht="12.75">
      <c r="A52" s="366"/>
      <c r="B52" s="365"/>
    </row>
    <row r="53" ht="12.75">
      <c r="B53" s="365"/>
    </row>
    <row r="54" spans="1:4" ht="12.75">
      <c r="A54" s="1297"/>
      <c r="B54" s="1297"/>
      <c r="C54" s="1297"/>
      <c r="D54" s="1297"/>
    </row>
    <row r="55" spans="1:4" ht="12.75">
      <c r="A55" s="1297"/>
      <c r="B55" s="1297"/>
      <c r="C55" s="1297"/>
      <c r="D55" s="1297"/>
    </row>
    <row r="56" ht="12.75">
      <c r="B56" s="365"/>
    </row>
    <row r="57" ht="12.75">
      <c r="B57" s="365"/>
    </row>
    <row r="58" ht="12.75">
      <c r="B58" s="365"/>
    </row>
  </sheetData>
  <sheetProtection/>
  <mergeCells count="11">
    <mergeCell ref="A46:D46"/>
    <mergeCell ref="A55:D55"/>
    <mergeCell ref="A54:D54"/>
    <mergeCell ref="A47:D47"/>
    <mergeCell ref="A48:B48"/>
    <mergeCell ref="C48:D48"/>
    <mergeCell ref="A7:C7"/>
    <mergeCell ref="A8:C8"/>
    <mergeCell ref="A9:D9"/>
    <mergeCell ref="A10:B10"/>
    <mergeCell ref="C10:D10"/>
  </mergeCells>
  <printOptions horizontalCentered="1" verticalCentered="1"/>
  <pageMargins left="0.7480314960629921" right="0.2362204724409449" top="0.984251968503937" bottom="0.984251968503937" header="0" footer="0"/>
  <pageSetup horizontalDpi="300" verticalDpi="300" orientation="portrait" paperSize="9" scale="50" r:id="rId2"/>
  <headerFooter alignWithMargins="0">
    <oddFooter>&amp;L&amp;7Plaza de España, 1
38003 Santa Cruz de Tenerife
Teléfono: 901 501 901
www.tenerife.es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U55"/>
  <sheetViews>
    <sheetView tabSelected="1" zoomScale="55" zoomScaleNormal="55" zoomScalePageLayoutView="0" workbookViewId="0" topLeftCell="A1">
      <selection activeCell="X20" sqref="X20"/>
    </sheetView>
  </sheetViews>
  <sheetFormatPr defaultColWidth="11.421875" defaultRowHeight="12.75"/>
  <cols>
    <col min="1" max="1" width="2.7109375" style="133" customWidth="1"/>
    <col min="2" max="2" width="15.140625" style="133" customWidth="1"/>
    <col min="3" max="3" width="56.28125" style="133" customWidth="1"/>
    <col min="4" max="4" width="17.00390625" style="133" customWidth="1"/>
    <col min="5" max="5" width="16.00390625" style="133" customWidth="1"/>
    <col min="6" max="6" width="17.28125" style="133" customWidth="1"/>
    <col min="7" max="7" width="1.7109375" style="133" customWidth="1"/>
    <col min="8" max="8" width="5.140625" style="886" hidden="1" customWidth="1"/>
    <col min="9" max="9" width="4.57421875" style="886" hidden="1" customWidth="1"/>
    <col min="10" max="10" width="4.7109375" style="886" hidden="1" customWidth="1"/>
    <col min="11" max="11" width="5.140625" style="886" hidden="1" customWidth="1"/>
    <col min="12" max="12" width="11.421875" style="886" hidden="1" customWidth="1"/>
    <col min="13" max="13" width="32.421875" style="886" hidden="1" customWidth="1"/>
    <col min="14" max="15" width="0" style="886" hidden="1" customWidth="1"/>
    <col min="16" max="16" width="5.7109375" style="886" hidden="1" customWidth="1"/>
    <col min="17" max="18" width="4.7109375" style="886" hidden="1" customWidth="1"/>
    <col min="19" max="19" width="6.28125" style="886" hidden="1" customWidth="1"/>
    <col min="20" max="21" width="0" style="886" hidden="1" customWidth="1"/>
    <col min="22" max="16384" width="11.57421875" style="133" customWidth="1"/>
  </cols>
  <sheetData>
    <row r="1" spans="2:8" ht="15">
      <c r="B1" s="282"/>
      <c r="C1" s="282"/>
      <c r="D1" s="822" t="s">
        <v>723</v>
      </c>
      <c r="E1" s="282"/>
      <c r="F1" s="282"/>
      <c r="H1" s="938"/>
    </row>
    <row r="2" spans="2:8" ht="14.25">
      <c r="B2" s="282"/>
      <c r="C2" s="282"/>
      <c r="D2" s="823" t="s">
        <v>724</v>
      </c>
      <c r="E2" s="282"/>
      <c r="F2" s="282"/>
      <c r="H2" s="938"/>
    </row>
    <row r="3" spans="2:8" ht="12.75">
      <c r="B3" s="282"/>
      <c r="C3" s="282"/>
      <c r="D3" s="282"/>
      <c r="E3" s="282"/>
      <c r="F3" s="282"/>
      <c r="H3" s="938"/>
    </row>
    <row r="4" spans="2:8" ht="15">
      <c r="B4" s="821" t="s">
        <v>586</v>
      </c>
      <c r="C4" s="282"/>
      <c r="D4" s="826">
        <v>42339</v>
      </c>
      <c r="E4" s="282"/>
      <c r="F4" s="282"/>
      <c r="H4" s="939"/>
    </row>
    <row r="5" spans="2:8" ht="15">
      <c r="B5" s="821" t="s">
        <v>722</v>
      </c>
      <c r="C5" s="282"/>
      <c r="D5" s="825" t="s">
        <v>725</v>
      </c>
      <c r="E5" s="282"/>
      <c r="F5" s="282"/>
      <c r="H5" s="940"/>
    </row>
    <row r="7" ht="13.5" thickBot="1"/>
    <row r="8" spans="2:6" ht="49.5" customHeight="1">
      <c r="B8" s="1043" t="s">
        <v>746</v>
      </c>
      <c r="C8" s="1044"/>
      <c r="D8" s="1044"/>
      <c r="E8" s="1044"/>
      <c r="F8" s="238">
        <f>CPYG!D7</f>
        <v>2016</v>
      </c>
    </row>
    <row r="9" spans="2:6" ht="44.25" customHeight="1">
      <c r="B9" s="1302" t="str">
        <f>CPYG!A8</f>
        <v>SINPROMI, S.L.</v>
      </c>
      <c r="C9" s="1303"/>
      <c r="D9" s="1303"/>
      <c r="E9" s="1304"/>
      <c r="F9" s="367" t="s">
        <v>445</v>
      </c>
    </row>
    <row r="10" spans="2:6" ht="24.75" customHeight="1">
      <c r="B10" s="1305" t="s">
        <v>164</v>
      </c>
      <c r="C10" s="1306"/>
      <c r="D10" s="1306"/>
      <c r="E10" s="1306"/>
      <c r="F10" s="1307"/>
    </row>
    <row r="11" spans="2:6" ht="39" customHeight="1">
      <c r="B11" s="368" t="s">
        <v>363</v>
      </c>
      <c r="C11" s="343" t="s">
        <v>364</v>
      </c>
      <c r="D11" s="761" t="s">
        <v>626</v>
      </c>
      <c r="E11" s="761" t="s">
        <v>33</v>
      </c>
      <c r="F11" s="369" t="s">
        <v>366</v>
      </c>
    </row>
    <row r="12" spans="2:6" ht="19.5" customHeight="1" hidden="1">
      <c r="B12" s="370" t="s">
        <v>241</v>
      </c>
      <c r="C12" s="374" t="s">
        <v>250</v>
      </c>
      <c r="D12" s="846">
        <v>4706967.83</v>
      </c>
      <c r="E12" s="858">
        <v>749473</v>
      </c>
      <c r="F12" s="855" t="s">
        <v>242</v>
      </c>
    </row>
    <row r="13" spans="2:16" ht="19.5" customHeight="1" hidden="1">
      <c r="B13" s="749" t="s">
        <v>241</v>
      </c>
      <c r="C13" s="750" t="s">
        <v>243</v>
      </c>
      <c r="D13" s="847"/>
      <c r="E13" s="858">
        <v>1323000</v>
      </c>
      <c r="F13" s="856"/>
      <c r="P13" s="941"/>
    </row>
    <row r="14" spans="2:6" ht="19.5" customHeight="1" hidden="1">
      <c r="B14" s="749" t="s">
        <v>244</v>
      </c>
      <c r="C14" s="750" t="s">
        <v>245</v>
      </c>
      <c r="D14" s="848">
        <v>356774.96</v>
      </c>
      <c r="E14" s="858">
        <v>338874.54</v>
      </c>
      <c r="F14" s="857">
        <v>2016</v>
      </c>
    </row>
    <row r="15" spans="2:6" ht="19.5" customHeight="1" hidden="1">
      <c r="B15" s="749" t="s">
        <v>246</v>
      </c>
      <c r="C15" s="750" t="s">
        <v>247</v>
      </c>
      <c r="D15" s="356">
        <v>206248.72</v>
      </c>
      <c r="E15" s="751">
        <v>206248.72</v>
      </c>
      <c r="F15" s="857">
        <v>2016</v>
      </c>
    </row>
    <row r="16" spans="2:6" ht="19.5" customHeight="1" hidden="1">
      <c r="B16" s="860" t="s">
        <v>248</v>
      </c>
      <c r="C16" s="861" t="s">
        <v>249</v>
      </c>
      <c r="D16" s="862">
        <v>57247.61</v>
      </c>
      <c r="E16" s="863">
        <v>57247.61</v>
      </c>
      <c r="F16" s="864">
        <v>2016</v>
      </c>
    </row>
    <row r="17" spans="2:12" ht="19.5" customHeight="1" hidden="1">
      <c r="B17" s="370"/>
      <c r="C17" s="374"/>
      <c r="D17" s="374"/>
      <c r="E17" s="737"/>
      <c r="F17" s="372"/>
      <c r="L17" s="942"/>
    </row>
    <row r="18" spans="2:14" ht="19.5" customHeight="1">
      <c r="B18" s="370"/>
      <c r="C18" s="374"/>
      <c r="D18" s="374"/>
      <c r="E18" s="865"/>
      <c r="F18" s="372"/>
      <c r="H18" s="941" t="s">
        <v>268</v>
      </c>
      <c r="I18" s="941" t="s">
        <v>269</v>
      </c>
      <c r="J18" s="941" t="s">
        <v>279</v>
      </c>
      <c r="K18" s="941" t="s">
        <v>280</v>
      </c>
      <c r="L18" s="943">
        <v>338874.54</v>
      </c>
      <c r="M18" s="944" t="s">
        <v>281</v>
      </c>
      <c r="N18" s="944" t="s">
        <v>287</v>
      </c>
    </row>
    <row r="19" spans="2:14" ht="19.5" customHeight="1">
      <c r="B19" s="749" t="str">
        <f>B13</f>
        <v>M. AMBIENTE</v>
      </c>
      <c r="C19" s="750" t="s">
        <v>284</v>
      </c>
      <c r="D19" s="374"/>
      <c r="E19" s="751">
        <v>1323000</v>
      </c>
      <c r="F19" s="372"/>
      <c r="H19" s="941" t="s">
        <v>268</v>
      </c>
      <c r="I19" s="941" t="s">
        <v>282</v>
      </c>
      <c r="J19" s="941" t="s">
        <v>283</v>
      </c>
      <c r="K19" s="941" t="s">
        <v>280</v>
      </c>
      <c r="L19" s="943">
        <v>1323000</v>
      </c>
      <c r="M19" s="944" t="s">
        <v>284</v>
      </c>
      <c r="N19" s="944" t="s">
        <v>287</v>
      </c>
    </row>
    <row r="20" spans="2:14" ht="19.5" customHeight="1">
      <c r="B20" s="749" t="str">
        <f>B14</f>
        <v>ACCION SOCIAL </v>
      </c>
      <c r="C20" s="750" t="s">
        <v>286</v>
      </c>
      <c r="D20" s="374"/>
      <c r="E20" s="751">
        <v>1182041.86</v>
      </c>
      <c r="F20" s="372"/>
      <c r="H20" s="941" t="s">
        <v>268</v>
      </c>
      <c r="I20" s="941" t="s">
        <v>282</v>
      </c>
      <c r="J20" s="941" t="s">
        <v>285</v>
      </c>
      <c r="K20" s="941" t="s">
        <v>280</v>
      </c>
      <c r="L20" s="943">
        <v>1182041.86</v>
      </c>
      <c r="M20" s="944" t="s">
        <v>286</v>
      </c>
      <c r="N20" s="944" t="s">
        <v>287</v>
      </c>
    </row>
    <row r="21" spans="2:21" ht="19.5" customHeight="1">
      <c r="B21" s="749" t="s">
        <v>292</v>
      </c>
      <c r="C21" s="750" t="s">
        <v>290</v>
      </c>
      <c r="D21" s="373"/>
      <c r="E21" s="751">
        <f>'[2]C.K.26.11'!$Q$387</f>
        <v>65247.61</v>
      </c>
      <c r="F21" s="372"/>
      <c r="H21" s="941" t="s">
        <v>268</v>
      </c>
      <c r="I21" s="941" t="s">
        <v>288</v>
      </c>
      <c r="J21" s="941" t="s">
        <v>289</v>
      </c>
      <c r="K21" s="941" t="s">
        <v>280</v>
      </c>
      <c r="L21" s="943">
        <f>'[2]C.K.26.11'!$Q$387</f>
        <v>65247.61</v>
      </c>
      <c r="M21" s="944" t="s">
        <v>290</v>
      </c>
      <c r="N21" s="944" t="s">
        <v>287</v>
      </c>
      <c r="P21" s="941" t="s">
        <v>268</v>
      </c>
      <c r="Q21" s="941" t="s">
        <v>288</v>
      </c>
      <c r="R21" s="941" t="s">
        <v>289</v>
      </c>
      <c r="S21" s="941" t="s">
        <v>280</v>
      </c>
      <c r="T21" s="945">
        <f>'[2]C.K.26.11'!$Q$387</f>
        <v>65247.61</v>
      </c>
      <c r="U21" s="944" t="s">
        <v>231</v>
      </c>
    </row>
    <row r="22" spans="2:21" ht="19.5" customHeight="1">
      <c r="B22" s="749" t="s">
        <v>292</v>
      </c>
      <c r="C22" s="750" t="s">
        <v>291</v>
      </c>
      <c r="D22" s="760"/>
      <c r="E22" s="751">
        <v>16487.62</v>
      </c>
      <c r="F22" s="372"/>
      <c r="H22" s="941" t="s">
        <v>268</v>
      </c>
      <c r="I22" s="941" t="s">
        <v>288</v>
      </c>
      <c r="J22" s="941" t="s">
        <v>289</v>
      </c>
      <c r="K22" s="941" t="s">
        <v>280</v>
      </c>
      <c r="L22" s="943">
        <v>16487.62</v>
      </c>
      <c r="M22" s="944" t="s">
        <v>291</v>
      </c>
      <c r="N22" s="944" t="s">
        <v>287</v>
      </c>
      <c r="P22" s="941" t="s">
        <v>268</v>
      </c>
      <c r="Q22" s="941" t="s">
        <v>288</v>
      </c>
      <c r="R22" s="941" t="s">
        <v>289</v>
      </c>
      <c r="S22" s="941" t="s">
        <v>280</v>
      </c>
      <c r="T22" s="945">
        <v>16487.62</v>
      </c>
      <c r="U22" s="944" t="s">
        <v>231</v>
      </c>
    </row>
    <row r="23" spans="2:21" ht="30" customHeight="1">
      <c r="B23" s="754" t="s">
        <v>702</v>
      </c>
      <c r="C23" s="750" t="s">
        <v>281</v>
      </c>
      <c r="D23" s="760"/>
      <c r="E23" s="751">
        <v>338874.54</v>
      </c>
      <c r="F23" s="372"/>
      <c r="H23" s="946" t="s">
        <v>268</v>
      </c>
      <c r="I23" s="946" t="s">
        <v>269</v>
      </c>
      <c r="J23" s="946" t="s">
        <v>279</v>
      </c>
      <c r="K23" s="946" t="s">
        <v>280</v>
      </c>
      <c r="L23" s="947"/>
      <c r="M23" s="948" t="s">
        <v>281</v>
      </c>
      <c r="N23" s="944" t="s">
        <v>287</v>
      </c>
      <c r="P23" s="941" t="s">
        <v>268</v>
      </c>
      <c r="Q23" s="941" t="s">
        <v>288</v>
      </c>
      <c r="R23" s="941" t="s">
        <v>289</v>
      </c>
      <c r="S23" s="941" t="s">
        <v>280</v>
      </c>
      <c r="T23" s="949">
        <v>321685.39</v>
      </c>
      <c r="U23" s="944" t="s">
        <v>231</v>
      </c>
    </row>
    <row r="24" spans="2:21" ht="19.5" customHeight="1">
      <c r="B24" s="749" t="s">
        <v>246</v>
      </c>
      <c r="C24" s="750" t="s">
        <v>247</v>
      </c>
      <c r="D24" s="356">
        <v>206248.72</v>
      </c>
      <c r="E24" s="751">
        <v>206248.72</v>
      </c>
      <c r="F24" s="857">
        <v>2016</v>
      </c>
      <c r="T24" s="943">
        <f>+T21+T22+T23</f>
        <v>403420.62</v>
      </c>
      <c r="U24" s="944" t="s">
        <v>231</v>
      </c>
    </row>
    <row r="25" spans="2:6" ht="19.5" customHeight="1">
      <c r="B25" s="370"/>
      <c r="C25" s="352"/>
      <c r="D25" s="760"/>
      <c r="E25" s="371"/>
      <c r="F25" s="372"/>
    </row>
    <row r="26" spans="2:6" ht="19.5" customHeight="1">
      <c r="B26" s="370"/>
      <c r="C26" s="352"/>
      <c r="D26" s="760"/>
      <c r="E26" s="371"/>
      <c r="F26" s="372"/>
    </row>
    <row r="27" spans="2:6" ht="19.5" customHeight="1">
      <c r="B27" s="370"/>
      <c r="C27" s="352"/>
      <c r="D27" s="760"/>
      <c r="E27" s="371"/>
      <c r="F27" s="372"/>
    </row>
    <row r="28" spans="2:6" ht="19.5" customHeight="1">
      <c r="B28" s="370"/>
      <c r="C28" s="352"/>
      <c r="D28" s="760"/>
      <c r="E28" s="371"/>
      <c r="F28" s="372"/>
    </row>
    <row r="29" spans="2:14" ht="23.25" customHeight="1" thickBot="1">
      <c r="B29" s="375"/>
      <c r="C29" s="376"/>
      <c r="D29" s="376"/>
      <c r="E29" s="859">
        <f>SUM(E18:E24)</f>
        <v>3131900.3500000006</v>
      </c>
      <c r="F29" s="337"/>
      <c r="L29" s="943">
        <f>SUM(L17:L28)</f>
        <v>2925651.6300000004</v>
      </c>
      <c r="N29" s="942">
        <f>+E29-L29</f>
        <v>206248.7200000002</v>
      </c>
    </row>
    <row r="30" spans="3:4" ht="12.75">
      <c r="C30" s="704"/>
      <c r="D30" s="704"/>
    </row>
    <row r="31" spans="3:13" ht="21">
      <c r="C31" s="704"/>
      <c r="D31" s="704"/>
      <c r="E31" s="169"/>
      <c r="H31" s="946" t="s">
        <v>268</v>
      </c>
      <c r="I31" s="946" t="s">
        <v>282</v>
      </c>
      <c r="J31" s="946" t="s">
        <v>285</v>
      </c>
      <c r="K31" s="946" t="s">
        <v>280</v>
      </c>
      <c r="L31" s="947">
        <v>1182041.86</v>
      </c>
      <c r="M31" s="948" t="s">
        <v>700</v>
      </c>
    </row>
    <row r="32" spans="5:13" ht="21">
      <c r="E32" s="850"/>
      <c r="F32" s="169"/>
      <c r="H32" s="946" t="s">
        <v>268</v>
      </c>
      <c r="I32" s="946" t="s">
        <v>282</v>
      </c>
      <c r="J32" s="946" t="s">
        <v>283</v>
      </c>
      <c r="K32" s="946" t="s">
        <v>280</v>
      </c>
      <c r="L32" s="947">
        <v>1323000</v>
      </c>
      <c r="M32" s="948" t="s">
        <v>701</v>
      </c>
    </row>
    <row r="33" spans="5:14" ht="21">
      <c r="E33" s="169"/>
      <c r="F33" s="169"/>
      <c r="H33" s="946" t="s">
        <v>268</v>
      </c>
      <c r="I33" s="946" t="s">
        <v>269</v>
      </c>
      <c r="J33" s="946" t="s">
        <v>279</v>
      </c>
      <c r="K33" s="946" t="s">
        <v>280</v>
      </c>
      <c r="L33" s="947">
        <v>338874.54</v>
      </c>
      <c r="M33" s="948" t="s">
        <v>281</v>
      </c>
      <c r="N33" s="944"/>
    </row>
    <row r="34" spans="3:14" ht="12.75">
      <c r="C34" s="704"/>
      <c r="D34" s="704"/>
      <c r="E34" s="169"/>
      <c r="F34" s="169"/>
      <c r="H34" s="941"/>
      <c r="I34" s="941"/>
      <c r="J34" s="941"/>
      <c r="K34" s="941"/>
      <c r="L34" s="945"/>
      <c r="M34" s="944"/>
      <c r="N34" s="944"/>
    </row>
    <row r="35" spans="3:14" ht="12.75">
      <c r="C35" s="704"/>
      <c r="D35" s="704"/>
      <c r="E35" s="169"/>
      <c r="F35" s="169"/>
      <c r="H35" s="941"/>
      <c r="I35" s="941"/>
      <c r="J35" s="941"/>
      <c r="K35" s="941"/>
      <c r="L35" s="945">
        <f>SUM(L31:L34)</f>
        <v>2843916.4000000004</v>
      </c>
      <c r="M35" s="944"/>
      <c r="N35" s="944"/>
    </row>
    <row r="36" spans="5:6" ht="12.75">
      <c r="E36" s="169"/>
      <c r="F36" s="169"/>
    </row>
    <row r="37" spans="5:6" ht="12.75">
      <c r="E37" s="169"/>
      <c r="F37" s="169"/>
    </row>
    <row r="38" spans="3:12" ht="12.75">
      <c r="C38" s="738"/>
      <c r="D38" s="738"/>
      <c r="E38" s="739"/>
      <c r="F38" s="739"/>
      <c r="L38" s="947">
        <v>403420.62</v>
      </c>
    </row>
    <row r="39" spans="3:12" ht="12.75">
      <c r="C39" s="704"/>
      <c r="D39" s="704"/>
      <c r="E39" s="169"/>
      <c r="F39" s="169"/>
      <c r="L39" s="942">
        <f>+L38-L21-L22</f>
        <v>321685.39</v>
      </c>
    </row>
    <row r="40" spans="3:12" ht="12.75">
      <c r="C40" s="704"/>
      <c r="D40" s="704"/>
      <c r="L40" s="942">
        <f>'[3]Encomiendas'!$P$17</f>
        <v>321685.39</v>
      </c>
    </row>
    <row r="41" spans="3:6" ht="12.75">
      <c r="C41" s="738"/>
      <c r="D41" s="738"/>
      <c r="E41" s="739"/>
      <c r="F41" s="739"/>
    </row>
    <row r="42" spans="3:6" ht="12.75">
      <c r="C42" s="738"/>
      <c r="D42" s="738"/>
      <c r="E42" s="169"/>
      <c r="F42" s="739"/>
    </row>
    <row r="43" spans="3:21" s="934" customFormat="1" ht="12.75" hidden="1">
      <c r="C43" s="937"/>
      <c r="D43" s="937"/>
      <c r="E43" s="936">
        <v>2699331.49</v>
      </c>
      <c r="H43" s="886"/>
      <c r="I43" s="886"/>
      <c r="J43" s="886"/>
      <c r="K43" s="886"/>
      <c r="L43" s="886"/>
      <c r="M43" s="886"/>
      <c r="N43" s="886"/>
      <c r="O43" s="886"/>
      <c r="P43" s="886"/>
      <c r="Q43" s="886"/>
      <c r="R43" s="886"/>
      <c r="S43" s="886"/>
      <c r="T43" s="886"/>
      <c r="U43" s="886"/>
    </row>
    <row r="44" spans="3:21" s="934" customFormat="1" ht="12.75" hidden="1">
      <c r="C44" s="937"/>
      <c r="D44" s="937"/>
      <c r="E44" s="936">
        <f>+E29-E43</f>
        <v>432568.86000000034</v>
      </c>
      <c r="H44" s="886"/>
      <c r="I44" s="886"/>
      <c r="J44" s="886"/>
      <c r="K44" s="886"/>
      <c r="L44" s="886"/>
      <c r="M44" s="886"/>
      <c r="N44" s="886"/>
      <c r="O44" s="886"/>
      <c r="P44" s="886"/>
      <c r="Q44" s="886"/>
      <c r="R44" s="886"/>
      <c r="S44" s="886"/>
      <c r="T44" s="886"/>
      <c r="U44" s="886"/>
    </row>
    <row r="45" spans="3:5" ht="12.75">
      <c r="C45" s="704"/>
      <c r="D45" s="704"/>
      <c r="E45" s="169"/>
    </row>
    <row r="46" spans="3:4" ht="12.75">
      <c r="C46" s="704"/>
      <c r="D46" s="704"/>
    </row>
    <row r="47" spans="3:4" ht="12.75">
      <c r="C47" s="704"/>
      <c r="D47" s="704"/>
    </row>
    <row r="48" spans="3:4" ht="12.75">
      <c r="C48" s="704"/>
      <c r="D48" s="704"/>
    </row>
    <row r="49" spans="3:4" ht="12.75">
      <c r="C49" s="704"/>
      <c r="D49" s="704"/>
    </row>
    <row r="50" spans="3:4" ht="12.75">
      <c r="C50" s="704"/>
      <c r="D50" s="704"/>
    </row>
    <row r="51" spans="3:4" ht="12.75">
      <c r="C51" s="704"/>
      <c r="D51" s="704"/>
    </row>
    <row r="52" spans="3:4" ht="12.75">
      <c r="C52" s="704"/>
      <c r="D52" s="704"/>
    </row>
    <row r="53" spans="3:4" ht="12.75">
      <c r="C53" s="704"/>
      <c r="D53" s="704"/>
    </row>
    <row r="54" spans="3:4" ht="12.75">
      <c r="C54" s="704"/>
      <c r="D54" s="704"/>
    </row>
    <row r="55" spans="3:4" ht="12.75">
      <c r="C55" s="704"/>
      <c r="D55" s="704"/>
    </row>
  </sheetData>
  <sheetProtection/>
  <mergeCells count="3">
    <mergeCell ref="B8:E8"/>
    <mergeCell ref="B9:E9"/>
    <mergeCell ref="B10:F10"/>
  </mergeCells>
  <printOptions horizontalCentered="1" verticalCentered="1"/>
  <pageMargins left="0.7480314960629921" right="0.2362204724409449" top="0.984251968503937" bottom="0.984251968503937" header="0" footer="0"/>
  <pageSetup horizontalDpi="300" verticalDpi="300" orientation="landscape" paperSize="9" scale="80" r:id="rId2"/>
  <headerFooter alignWithMargins="0">
    <oddFooter>&amp;L&amp;7Plaza de España, 1
38003 Santa Cruz de Tenerife
Teléfono: 901 501 901
www.tenerife.es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H30"/>
  <sheetViews>
    <sheetView zoomScalePageLayoutView="0" workbookViewId="0" topLeftCell="A34">
      <selection activeCell="G25" sqref="G25"/>
    </sheetView>
  </sheetViews>
  <sheetFormatPr defaultColWidth="11.421875" defaultRowHeight="12.75"/>
  <cols>
    <col min="1" max="1" width="4.57421875" style="0" customWidth="1"/>
    <col min="2" max="2" width="4.8515625" style="0" customWidth="1"/>
    <col min="7" max="7" width="22.57421875" style="0" customWidth="1"/>
    <col min="8" max="8" width="12.7109375" style="781" bestFit="1" customWidth="1"/>
  </cols>
  <sheetData>
    <row r="1" spans="1:8" ht="12.75" hidden="1">
      <c r="A1" s="824"/>
      <c r="B1" s="824"/>
      <c r="C1" s="824"/>
      <c r="D1" s="827" t="s">
        <v>723</v>
      </c>
      <c r="E1" s="824"/>
      <c r="F1" s="824"/>
      <c r="G1" s="824"/>
      <c r="H1" s="824"/>
    </row>
    <row r="2" spans="1:8" ht="12.75" hidden="1">
      <c r="A2" s="824"/>
      <c r="B2" s="824"/>
      <c r="C2" s="824"/>
      <c r="D2" s="828" t="s">
        <v>724</v>
      </c>
      <c r="E2" s="824"/>
      <c r="F2" s="824"/>
      <c r="G2" s="824"/>
      <c r="H2" s="824"/>
    </row>
    <row r="3" spans="1:8" ht="12.75" hidden="1">
      <c r="A3" s="824"/>
      <c r="B3" s="828"/>
      <c r="C3" s="824"/>
      <c r="D3" s="824"/>
      <c r="E3" s="824"/>
      <c r="F3" s="824"/>
      <c r="G3" s="824"/>
      <c r="H3" s="824"/>
    </row>
    <row r="4" spans="1:8" ht="12.75" hidden="1">
      <c r="A4" s="824" t="s">
        <v>586</v>
      </c>
      <c r="B4" s="824"/>
      <c r="C4" s="824"/>
      <c r="D4" s="824"/>
      <c r="E4" s="824"/>
      <c r="F4" s="824"/>
      <c r="G4" s="829">
        <v>41974</v>
      </c>
      <c r="H4" s="824"/>
    </row>
    <row r="5" spans="1:8" ht="12.75" hidden="1">
      <c r="A5" s="824" t="s">
        <v>722</v>
      </c>
      <c r="B5" s="824"/>
      <c r="C5" s="824"/>
      <c r="D5" s="824"/>
      <c r="E5" s="824"/>
      <c r="F5" s="824"/>
      <c r="G5" s="830" t="s">
        <v>725</v>
      </c>
      <c r="H5" s="824"/>
    </row>
    <row r="6" ht="13.5" hidden="1" thickBot="1"/>
    <row r="7" spans="1:8" ht="51" customHeight="1" hidden="1">
      <c r="A7" s="955" t="s">
        <v>376</v>
      </c>
      <c r="B7" s="951"/>
      <c r="C7" s="951"/>
      <c r="D7" s="951"/>
      <c r="E7" s="951"/>
      <c r="F7" s="951"/>
      <c r="G7" s="951"/>
      <c r="H7" s="831">
        <f>'ORGANOS DE GOBIERNO'!H8</f>
        <v>2016</v>
      </c>
    </row>
    <row r="8" spans="1:8" ht="24" customHeight="1" hidden="1">
      <c r="A8" s="952" t="str">
        <f>'ORGANOS DE GOBIERNO'!A9:H9</f>
        <v>SINPROMI, S.L.</v>
      </c>
      <c r="B8" s="950"/>
      <c r="C8" s="950"/>
      <c r="D8" s="950"/>
      <c r="E8" s="950"/>
      <c r="F8" s="950"/>
      <c r="G8" s="950"/>
      <c r="H8" s="976"/>
    </row>
    <row r="9" spans="1:8" ht="12.75" hidden="1">
      <c r="A9" s="770"/>
      <c r="B9" s="771"/>
      <c r="C9" s="771"/>
      <c r="D9" s="771"/>
      <c r="E9" s="771"/>
      <c r="F9" s="771"/>
      <c r="G9" s="771"/>
      <c r="H9" s="782"/>
    </row>
    <row r="10" spans="1:8" ht="15.75" hidden="1">
      <c r="A10" s="773" t="s">
        <v>786</v>
      </c>
      <c r="B10" s="774"/>
      <c r="C10" s="774"/>
      <c r="D10" s="771"/>
      <c r="E10" s="771"/>
      <c r="F10" s="771"/>
      <c r="G10" s="771"/>
      <c r="H10" s="782"/>
    </row>
    <row r="11" spans="1:8" ht="12.75" hidden="1">
      <c r="A11" s="770"/>
      <c r="B11" s="771"/>
      <c r="C11" s="771"/>
      <c r="D11" s="771"/>
      <c r="E11" s="771"/>
      <c r="F11" s="771"/>
      <c r="G11" s="771"/>
      <c r="H11" s="782"/>
    </row>
    <row r="12" spans="1:8" ht="12.75" hidden="1">
      <c r="A12" s="775" t="s">
        <v>787</v>
      </c>
      <c r="B12" s="774" t="s">
        <v>788</v>
      </c>
      <c r="C12" s="774"/>
      <c r="D12" s="771"/>
      <c r="E12" s="771"/>
      <c r="F12" s="771"/>
      <c r="G12" s="771"/>
      <c r="H12" s="819">
        <f>H14+H15</f>
        <v>3131900.3500000006</v>
      </c>
    </row>
    <row r="13" spans="1:8" ht="12.75" hidden="1">
      <c r="A13" s="770"/>
      <c r="B13" s="771"/>
      <c r="C13" s="771"/>
      <c r="D13" s="771"/>
      <c r="E13" s="771"/>
      <c r="F13" s="771"/>
      <c r="G13" s="771"/>
      <c r="H13" s="782"/>
    </row>
    <row r="14" spans="1:8" ht="12.75" hidden="1">
      <c r="A14" s="770"/>
      <c r="B14" s="771" t="s">
        <v>789</v>
      </c>
      <c r="C14" s="771" t="s">
        <v>790</v>
      </c>
      <c r="D14" s="771"/>
      <c r="E14" s="771"/>
      <c r="F14" s="771"/>
      <c r="G14" s="771"/>
      <c r="H14" s="783">
        <f>CPYG!D21</f>
        <v>2925651.6300000004</v>
      </c>
    </row>
    <row r="15" spans="1:8" ht="12.75" hidden="1">
      <c r="A15" s="770"/>
      <c r="B15" s="771" t="s">
        <v>791</v>
      </c>
      <c r="C15" s="771" t="s">
        <v>792</v>
      </c>
      <c r="D15" s="771"/>
      <c r="E15" s="771"/>
      <c r="F15" s="771"/>
      <c r="G15" s="771"/>
      <c r="H15" s="783">
        <f>CPYG!D22</f>
        <v>206248.72</v>
      </c>
    </row>
    <row r="16" spans="1:8" ht="12.75" hidden="1">
      <c r="A16" s="770"/>
      <c r="B16" s="771" t="s">
        <v>793</v>
      </c>
      <c r="C16" s="771" t="s">
        <v>794</v>
      </c>
      <c r="D16" s="771"/>
      <c r="E16" s="771"/>
      <c r="F16" s="771"/>
      <c r="G16" s="771"/>
      <c r="H16" s="783"/>
    </row>
    <row r="17" spans="1:8" ht="7.5" customHeight="1" hidden="1">
      <c r="A17" s="770"/>
      <c r="B17" s="771"/>
      <c r="C17" s="771"/>
      <c r="D17" s="771"/>
      <c r="E17" s="771"/>
      <c r="F17" s="771"/>
      <c r="G17" s="771"/>
      <c r="H17" s="782"/>
    </row>
    <row r="18" spans="1:8" ht="12.75" hidden="1">
      <c r="A18" s="775" t="s">
        <v>795</v>
      </c>
      <c r="B18" s="774" t="s">
        <v>796</v>
      </c>
      <c r="C18" s="771"/>
      <c r="D18" s="771"/>
      <c r="E18" s="771"/>
      <c r="F18" s="771"/>
      <c r="G18" s="771"/>
      <c r="H18" s="819">
        <f>CPYG!D13+CPYG!D24</f>
        <v>1080000</v>
      </c>
    </row>
    <row r="19" spans="1:8" ht="12.75" hidden="1">
      <c r="A19" s="775" t="s">
        <v>797</v>
      </c>
      <c r="B19" s="774" t="s">
        <v>798</v>
      </c>
      <c r="C19" s="771"/>
      <c r="D19" s="771"/>
      <c r="E19" s="771"/>
      <c r="F19" s="771"/>
      <c r="G19" s="771"/>
      <c r="H19" s="819"/>
    </row>
    <row r="20" spans="1:8" ht="12.75" hidden="1">
      <c r="A20" s="770"/>
      <c r="B20" s="771"/>
      <c r="C20" s="771"/>
      <c r="D20" s="771"/>
      <c r="E20" s="771"/>
      <c r="F20" s="771"/>
      <c r="G20" s="771"/>
      <c r="H20" s="782"/>
    </row>
    <row r="21" spans="1:8" ht="12.75" hidden="1">
      <c r="A21" s="770"/>
      <c r="B21" s="771" t="s">
        <v>789</v>
      </c>
      <c r="C21" s="771" t="s">
        <v>799</v>
      </c>
      <c r="D21" s="771"/>
      <c r="E21" s="771"/>
      <c r="F21" s="771"/>
      <c r="G21" s="771"/>
      <c r="H21" s="783"/>
    </row>
    <row r="22" spans="1:8" ht="12.75" hidden="1">
      <c r="A22" s="770"/>
      <c r="B22" s="771" t="s">
        <v>791</v>
      </c>
      <c r="C22" s="771" t="s">
        <v>800</v>
      </c>
      <c r="D22" s="771"/>
      <c r="E22" s="771"/>
      <c r="F22" s="771"/>
      <c r="G22" s="771"/>
      <c r="H22" s="783"/>
    </row>
    <row r="23" spans="1:8" ht="12.75" hidden="1">
      <c r="A23" s="770"/>
      <c r="B23" s="771" t="s">
        <v>793</v>
      </c>
      <c r="C23" s="771" t="s">
        <v>801</v>
      </c>
      <c r="D23" s="771"/>
      <c r="E23" s="771"/>
      <c r="F23" s="771"/>
      <c r="G23" s="771"/>
      <c r="H23" s="783"/>
    </row>
    <row r="24" spans="1:8" ht="12.75" hidden="1">
      <c r="A24" s="770"/>
      <c r="B24" s="771"/>
      <c r="C24" s="771"/>
      <c r="D24" s="771"/>
      <c r="E24" s="771"/>
      <c r="F24" s="771"/>
      <c r="G24" s="771"/>
      <c r="H24" s="782"/>
    </row>
    <row r="25" spans="1:8" ht="12.75" hidden="1">
      <c r="A25" s="775" t="s">
        <v>802</v>
      </c>
      <c r="B25" s="774" t="s">
        <v>803</v>
      </c>
      <c r="C25" s="771"/>
      <c r="D25" s="771"/>
      <c r="E25" s="771"/>
      <c r="F25" s="771"/>
      <c r="G25" s="771"/>
      <c r="H25" s="819"/>
    </row>
    <row r="26" spans="1:8" ht="5.25" customHeight="1" hidden="1">
      <c r="A26" s="770"/>
      <c r="B26" s="771"/>
      <c r="C26" s="771"/>
      <c r="D26" s="771"/>
      <c r="E26" s="771"/>
      <c r="F26" s="771"/>
      <c r="G26" s="771"/>
      <c r="H26" s="782"/>
    </row>
    <row r="27" spans="1:8" ht="21" customHeight="1" hidden="1">
      <c r="A27" s="770"/>
      <c r="B27" s="771"/>
      <c r="C27" s="1308"/>
      <c r="D27" s="1308"/>
      <c r="E27" s="1308"/>
      <c r="F27" s="1308"/>
      <c r="G27" s="1308"/>
      <c r="H27" s="782"/>
    </row>
    <row r="28" spans="1:8" ht="12.75" hidden="1">
      <c r="A28" s="770"/>
      <c r="B28" s="771"/>
      <c r="C28" s="771"/>
      <c r="D28" s="771"/>
      <c r="E28" s="771"/>
      <c r="F28" s="771"/>
      <c r="G28" s="771"/>
      <c r="H28" s="782"/>
    </row>
    <row r="29" spans="1:8" ht="12.75" hidden="1">
      <c r="A29" s="775" t="s">
        <v>804</v>
      </c>
      <c r="B29" s="771"/>
      <c r="C29" s="771"/>
      <c r="D29" s="771"/>
      <c r="E29" s="771"/>
      <c r="F29" s="771"/>
      <c r="G29" s="771"/>
      <c r="H29" s="819">
        <f>H12+H18</f>
        <v>4211900.350000001</v>
      </c>
    </row>
    <row r="30" spans="1:8" ht="13.5" hidden="1" thickBot="1">
      <c r="A30" s="778"/>
      <c r="B30" s="779"/>
      <c r="C30" s="779"/>
      <c r="D30" s="779"/>
      <c r="E30" s="779"/>
      <c r="F30" s="779"/>
      <c r="G30" s="779"/>
      <c r="H30" s="784"/>
    </row>
    <row r="31" ht="12.75" hidden="1"/>
    <row r="32" ht="12.75" hidden="1"/>
    <row r="33" ht="12.75" hidden="1"/>
  </sheetData>
  <sheetProtection password="CF7A" sheet="1"/>
  <mergeCells count="3">
    <mergeCell ref="A7:G7"/>
    <mergeCell ref="C27:G27"/>
    <mergeCell ref="A8:H8"/>
  </mergeCells>
  <printOptions horizontalCentered="1" verticalCentered="1"/>
  <pageMargins left="0.7480314960629921" right="0.2362204724409449" top="0.984251968503937" bottom="0.984251968503937" header="0" footer="0"/>
  <pageSetup orientation="landscape" paperSize="9" r:id="rId2"/>
  <headerFooter alignWithMargins="0">
    <oddFooter>&amp;L&amp;7Plaza de España, 1
38003 Santa Cruz de Tenerife
Teléfono: 901 501 901
www.tenerife.es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B2:H62"/>
  <sheetViews>
    <sheetView zoomScalePageLayoutView="0" workbookViewId="0" topLeftCell="A65">
      <selection activeCell="G25" sqref="G25"/>
    </sheetView>
  </sheetViews>
  <sheetFormatPr defaultColWidth="11.421875" defaultRowHeight="12.75"/>
  <cols>
    <col min="1" max="1" width="2.140625" style="133" customWidth="1"/>
    <col min="2" max="2" width="8.421875" style="133" customWidth="1"/>
    <col min="3" max="3" width="44.57421875" style="133" customWidth="1"/>
    <col min="4" max="4" width="16.7109375" style="134" customWidth="1"/>
    <col min="5" max="5" width="2.57421875" style="717" customWidth="1"/>
    <col min="6" max="6" width="13.7109375" style="712" customWidth="1"/>
    <col min="7" max="7" width="8.8515625" style="133" customWidth="1"/>
    <col min="8" max="16384" width="11.57421875" style="133" customWidth="1"/>
  </cols>
  <sheetData>
    <row r="1" ht="12.75" hidden="1"/>
    <row r="2" spans="2:5" ht="12.75" hidden="1">
      <c r="B2" s="984" t="s">
        <v>0</v>
      </c>
      <c r="C2" s="984"/>
      <c r="D2" s="984"/>
      <c r="E2" s="715"/>
    </row>
    <row r="3" spans="2:5" ht="13.5" hidden="1" thickBot="1">
      <c r="B3" s="183"/>
      <c r="C3" s="183"/>
      <c r="D3" s="183"/>
      <c r="E3" s="715"/>
    </row>
    <row r="4" spans="2:5" ht="15.75" hidden="1" thickBot="1">
      <c r="B4" s="985" t="str">
        <f>3!B4:D4</f>
        <v>SINPROMI, S.L.</v>
      </c>
      <c r="C4" s="986"/>
      <c r="D4" s="987"/>
      <c r="E4" s="716"/>
    </row>
    <row r="5" spans="2:3" ht="13.5" hidden="1" thickBot="1">
      <c r="B5" s="184"/>
      <c r="C5" s="184"/>
    </row>
    <row r="6" spans="2:5" ht="15.75" hidden="1" thickBot="1">
      <c r="B6" s="988" t="s">
        <v>703</v>
      </c>
      <c r="C6" s="986"/>
      <c r="D6" s="987"/>
      <c r="E6" s="716"/>
    </row>
    <row r="7" spans="2:3" ht="13.5" hidden="1" thickBot="1">
      <c r="B7" s="184"/>
      <c r="C7" s="184"/>
    </row>
    <row r="8" spans="2:5" ht="13.5" customHeight="1" hidden="1">
      <c r="B8" s="989" t="s">
        <v>53</v>
      </c>
      <c r="C8" s="990"/>
      <c r="D8" s="980"/>
      <c r="E8" s="718"/>
    </row>
    <row r="9" spans="2:5" ht="12.75" customHeight="1" hidden="1">
      <c r="B9" s="1314"/>
      <c r="C9" s="1315"/>
      <c r="D9" s="1309"/>
      <c r="E9" s="719"/>
    </row>
    <row r="10" spans="2:5" ht="12.75" hidden="1">
      <c r="B10" s="135"/>
      <c r="C10" s="136"/>
      <c r="D10" s="137"/>
      <c r="E10" s="720"/>
    </row>
    <row r="11" spans="2:8" ht="12.75" hidden="1">
      <c r="B11" s="138" t="s">
        <v>55</v>
      </c>
      <c r="C11" s="139" t="s">
        <v>141</v>
      </c>
      <c r="D11" s="140">
        <v>0</v>
      </c>
      <c r="E11" s="721"/>
      <c r="F11" s="713"/>
      <c r="H11" s="713"/>
    </row>
    <row r="12" spans="2:8" ht="12.75" hidden="1">
      <c r="B12" s="138" t="s">
        <v>56</v>
      </c>
      <c r="C12" s="139" t="s">
        <v>142</v>
      </c>
      <c r="D12" s="140">
        <v>0</v>
      </c>
      <c r="E12" s="721"/>
      <c r="F12" s="713"/>
      <c r="H12" s="713"/>
    </row>
    <row r="13" spans="2:8" ht="12.75" hidden="1">
      <c r="B13" s="138" t="s">
        <v>57</v>
      </c>
      <c r="C13" s="139" t="s">
        <v>143</v>
      </c>
      <c r="D13" s="140">
        <f>3!D13</f>
        <v>4211900.350000001</v>
      </c>
      <c r="E13" s="721"/>
      <c r="F13" s="713"/>
      <c r="H13" s="713"/>
    </row>
    <row r="14" spans="2:8" ht="12.75" hidden="1">
      <c r="B14" s="138" t="s">
        <v>58</v>
      </c>
      <c r="C14" s="139" t="s">
        <v>144</v>
      </c>
      <c r="D14" s="140">
        <f>3!D14+'Transf. y subv.'!E52</f>
        <v>2558624.1100000003</v>
      </c>
      <c r="E14" s="721"/>
      <c r="F14" s="713"/>
      <c r="H14" s="713"/>
    </row>
    <row r="15" spans="2:8" ht="12.75" hidden="1">
      <c r="B15" s="138" t="s">
        <v>59</v>
      </c>
      <c r="C15" s="139" t="s">
        <v>145</v>
      </c>
      <c r="D15" s="140">
        <f>3!D15</f>
        <v>0</v>
      </c>
      <c r="E15" s="721"/>
      <c r="F15" s="713"/>
      <c r="H15" s="713"/>
    </row>
    <row r="16" spans="2:5" ht="12.75" hidden="1">
      <c r="B16" s="141"/>
      <c r="C16" s="142"/>
      <c r="D16" s="143"/>
      <c r="E16" s="722"/>
    </row>
    <row r="17" spans="2:5" ht="12.75" hidden="1">
      <c r="B17" s="144" t="s">
        <v>60</v>
      </c>
      <c r="C17" s="145"/>
      <c r="D17" s="146">
        <f>SUM(D11:D15)</f>
        <v>6770524.460000001</v>
      </c>
      <c r="E17" s="723"/>
    </row>
    <row r="18" spans="2:5" ht="12.75" hidden="1">
      <c r="B18" s="147"/>
      <c r="C18" s="148"/>
      <c r="D18" s="149"/>
      <c r="E18" s="722"/>
    </row>
    <row r="19" spans="2:5" ht="12.75" hidden="1">
      <c r="B19" s="141"/>
      <c r="C19" s="142"/>
      <c r="D19" s="143"/>
      <c r="E19" s="722"/>
    </row>
    <row r="20" spans="2:5" ht="12.75" hidden="1">
      <c r="B20" s="138" t="s">
        <v>61</v>
      </c>
      <c r="C20" s="139" t="s">
        <v>146</v>
      </c>
      <c r="D20" s="143">
        <f>-'Inv. NO FIN'!H27</f>
        <v>0</v>
      </c>
      <c r="E20" s="722"/>
    </row>
    <row r="21" spans="2:5" ht="12.75" hidden="1">
      <c r="B21" s="138" t="s">
        <v>62</v>
      </c>
      <c r="C21" s="139" t="s">
        <v>147</v>
      </c>
      <c r="D21" s="143">
        <f>'Transf. y subv.'!E20</f>
        <v>0</v>
      </c>
      <c r="E21" s="722"/>
    </row>
    <row r="22" spans="2:5" ht="12.75" hidden="1">
      <c r="B22" s="141"/>
      <c r="C22" s="142"/>
      <c r="D22" s="143"/>
      <c r="E22" s="722"/>
    </row>
    <row r="23" spans="2:5" ht="12.75" hidden="1">
      <c r="B23" s="144" t="s">
        <v>63</v>
      </c>
      <c r="C23" s="145"/>
      <c r="D23" s="146">
        <f>SUM(D20:D21)</f>
        <v>0</v>
      </c>
      <c r="E23" s="723"/>
    </row>
    <row r="24" spans="2:5" ht="12.75" hidden="1">
      <c r="B24" s="147"/>
      <c r="C24" s="148"/>
      <c r="D24" s="149"/>
      <c r="E24" s="722"/>
    </row>
    <row r="25" spans="2:5" ht="12.75" hidden="1">
      <c r="B25" s="141"/>
      <c r="C25" s="142"/>
      <c r="D25" s="143"/>
      <c r="E25" s="722"/>
    </row>
    <row r="26" spans="2:5" ht="12.75" hidden="1">
      <c r="B26" s="138" t="s">
        <v>64</v>
      </c>
      <c r="C26" s="139" t="s">
        <v>148</v>
      </c>
      <c r="D26" s="140">
        <f>-'Inv. FIN'!G19-'Inv. FIN'!G26-'Inv. FIN'!G38-'Inv. FIN'!G45</f>
        <v>0</v>
      </c>
      <c r="E26" s="721"/>
    </row>
    <row r="27" spans="2:5" ht="12.75" hidden="1">
      <c r="B27" s="138" t="s">
        <v>65</v>
      </c>
      <c r="C27" s="139" t="s">
        <v>149</v>
      </c>
      <c r="D27" s="140">
        <f>'Deuda L.P.'!K29</f>
        <v>0</v>
      </c>
      <c r="E27" s="721"/>
    </row>
    <row r="28" spans="2:5" ht="12.75" hidden="1">
      <c r="B28" s="141"/>
      <c r="C28" s="142"/>
      <c r="D28" s="143"/>
      <c r="E28" s="722"/>
    </row>
    <row r="29" spans="2:5" ht="12.75" hidden="1">
      <c r="B29" s="144" t="s">
        <v>66</v>
      </c>
      <c r="C29" s="145"/>
      <c r="D29" s="150">
        <f>SUM(D26:D27)</f>
        <v>0</v>
      </c>
      <c r="E29" s="724"/>
    </row>
    <row r="30" spans="2:5" ht="12.75" hidden="1">
      <c r="B30" s="151"/>
      <c r="C30" s="152"/>
      <c r="D30" s="153"/>
      <c r="E30" s="725"/>
    </row>
    <row r="31" spans="2:5" ht="12.75" hidden="1">
      <c r="B31" s="377"/>
      <c r="C31" s="189"/>
      <c r="D31" s="378"/>
      <c r="E31" s="720"/>
    </row>
    <row r="32" spans="2:5" ht="12.75" hidden="1">
      <c r="B32" s="154"/>
      <c r="C32" s="156" t="s">
        <v>67</v>
      </c>
      <c r="D32" s="157">
        <f>D17+D23+D29</f>
        <v>6770524.460000001</v>
      </c>
      <c r="E32" s="724"/>
    </row>
    <row r="33" spans="2:5" ht="13.5" hidden="1" thickBot="1">
      <c r="B33" s="164"/>
      <c r="C33" s="198"/>
      <c r="D33" s="166"/>
      <c r="E33" s="720"/>
    </row>
    <row r="34" spans="3:5" ht="12.75" hidden="1">
      <c r="C34" s="158"/>
      <c r="D34" s="133"/>
      <c r="E34" s="232"/>
    </row>
    <row r="35" ht="12.75" hidden="1"/>
    <row r="36" ht="13.5" hidden="1" thickBot="1"/>
    <row r="37" spans="2:5" ht="13.5" customHeight="1" hidden="1">
      <c r="B37" s="989" t="s">
        <v>53</v>
      </c>
      <c r="C37" s="1312"/>
      <c r="D37" s="1310"/>
      <c r="E37" s="726"/>
    </row>
    <row r="38" spans="2:5" ht="12.75" customHeight="1" hidden="1" thickBot="1">
      <c r="B38" s="991"/>
      <c r="C38" s="1313"/>
      <c r="D38" s="1311"/>
      <c r="E38" s="727"/>
    </row>
    <row r="39" spans="2:8" ht="12.75" hidden="1">
      <c r="B39" s="151"/>
      <c r="C39" s="159"/>
      <c r="D39" s="153"/>
      <c r="E39" s="725"/>
      <c r="H39" s="158"/>
    </row>
    <row r="40" spans="2:8" ht="12.75" hidden="1">
      <c r="B40" s="138" t="s">
        <v>55</v>
      </c>
      <c r="C40" s="205" t="s">
        <v>69</v>
      </c>
      <c r="D40" s="168">
        <f>3!D45</f>
        <v>3799010</v>
      </c>
      <c r="E40" s="711"/>
      <c r="H40" s="713"/>
    </row>
    <row r="41" spans="2:8" ht="12.75" hidden="1">
      <c r="B41" s="138" t="s">
        <v>56</v>
      </c>
      <c r="C41" s="205" t="s">
        <v>70</v>
      </c>
      <c r="D41" s="168">
        <f>3!D46</f>
        <v>2184331.49</v>
      </c>
      <c r="E41" s="711"/>
      <c r="H41" s="713"/>
    </row>
    <row r="42" spans="2:8" ht="12.75" hidden="1">
      <c r="B42" s="138" t="s">
        <v>57</v>
      </c>
      <c r="C42" s="205" t="s">
        <v>382</v>
      </c>
      <c r="D42" s="168">
        <f>3!D47</f>
        <v>0</v>
      </c>
      <c r="E42" s="711"/>
      <c r="H42" s="713"/>
    </row>
    <row r="43" spans="2:8" ht="12.75" hidden="1">
      <c r="B43" s="138" t="s">
        <v>58</v>
      </c>
      <c r="C43" s="205" t="s">
        <v>71</v>
      </c>
      <c r="D43" s="520">
        <f>3!D48</f>
        <v>0</v>
      </c>
      <c r="E43" s="711"/>
      <c r="H43" s="713"/>
    </row>
    <row r="44" spans="2:8" ht="12.75" hidden="1">
      <c r="B44" s="151"/>
      <c r="C44" s="159"/>
      <c r="D44" s="168"/>
      <c r="E44" s="711"/>
      <c r="H44" s="713"/>
    </row>
    <row r="45" spans="2:5" ht="12.75" hidden="1">
      <c r="B45" s="144" t="s">
        <v>72</v>
      </c>
      <c r="C45" s="206"/>
      <c r="D45" s="150">
        <f>SUM(D40:D43)</f>
        <v>5983341.49</v>
      </c>
      <c r="E45" s="724"/>
    </row>
    <row r="46" spans="2:5" ht="12.75" hidden="1">
      <c r="B46" s="147"/>
      <c r="C46" s="207"/>
      <c r="D46" s="170"/>
      <c r="E46" s="725"/>
    </row>
    <row r="47" spans="2:5" ht="12.75" hidden="1">
      <c r="B47" s="151"/>
      <c r="C47" s="159"/>
      <c r="D47" s="153"/>
      <c r="E47" s="725"/>
    </row>
    <row r="48" spans="2:5" ht="12.75" hidden="1">
      <c r="B48" s="138" t="s">
        <v>61</v>
      </c>
      <c r="C48" s="205" t="s">
        <v>74</v>
      </c>
      <c r="D48" s="168">
        <f>'Inv. NO FIN'!C27+'Inv. NO FIN'!E27</f>
        <v>28000</v>
      </c>
      <c r="E48" s="711"/>
    </row>
    <row r="49" spans="2:5" ht="12.75" hidden="1">
      <c r="B49" s="138" t="s">
        <v>62</v>
      </c>
      <c r="C49" s="205" t="s">
        <v>75</v>
      </c>
      <c r="D49" s="168">
        <v>0</v>
      </c>
      <c r="E49" s="711"/>
    </row>
    <row r="50" spans="2:5" ht="12.75" hidden="1">
      <c r="B50" s="151"/>
      <c r="C50" s="159"/>
      <c r="D50" s="153"/>
      <c r="E50" s="725"/>
    </row>
    <row r="51" spans="2:5" ht="12.75" hidden="1">
      <c r="B51" s="144" t="s">
        <v>76</v>
      </c>
      <c r="C51" s="206"/>
      <c r="D51" s="150">
        <f>SUM(D48:D49)</f>
        <v>28000</v>
      </c>
      <c r="E51" s="724"/>
    </row>
    <row r="52" spans="2:5" ht="12.75" hidden="1">
      <c r="B52" s="147"/>
      <c r="C52" s="207"/>
      <c r="D52" s="170"/>
      <c r="E52" s="725"/>
    </row>
    <row r="53" spans="2:5" ht="12.75" hidden="1">
      <c r="B53" s="151"/>
      <c r="C53" s="159"/>
      <c r="D53" s="153"/>
      <c r="E53" s="725"/>
    </row>
    <row r="54" spans="2:5" ht="12.75" hidden="1">
      <c r="B54" s="138" t="s">
        <v>64</v>
      </c>
      <c r="C54" s="205" t="s">
        <v>78</v>
      </c>
      <c r="D54" s="168">
        <f>'Inv. FIN'!E19+'Inv. FIN'!E26+'Inv. FIN'!E38+'Inv. FIN'!E45</f>
        <v>0</v>
      </c>
      <c r="E54" s="711"/>
    </row>
    <row r="55" spans="2:5" ht="12.75" hidden="1">
      <c r="B55" s="138" t="s">
        <v>65</v>
      </c>
      <c r="C55" s="205" t="s">
        <v>79</v>
      </c>
      <c r="D55" s="168">
        <f>'Deuda L.P.'!L29</f>
        <v>0</v>
      </c>
      <c r="E55" s="711"/>
    </row>
    <row r="56" spans="2:5" ht="12.75" hidden="1">
      <c r="B56" s="151"/>
      <c r="C56" s="159"/>
      <c r="D56" s="153"/>
      <c r="E56" s="725"/>
    </row>
    <row r="57" spans="2:5" ht="12.75" hidden="1">
      <c r="B57" s="144" t="s">
        <v>80</v>
      </c>
      <c r="C57" s="206"/>
      <c r="D57" s="150">
        <f>SUM(D54:D55)</f>
        <v>0</v>
      </c>
      <c r="E57" s="724"/>
    </row>
    <row r="58" spans="2:5" ht="13.5" hidden="1" thickBot="1">
      <c r="B58" s="171"/>
      <c r="C58" s="208"/>
      <c r="D58" s="173"/>
      <c r="E58" s="724"/>
    </row>
    <row r="59" spans="2:5" ht="13.5" hidden="1" thickTop="1">
      <c r="B59" s="161"/>
      <c r="C59" s="199"/>
      <c r="D59" s="163"/>
      <c r="E59" s="720"/>
    </row>
    <row r="60" spans="2:5" ht="12.75" hidden="1">
      <c r="B60" s="154"/>
      <c r="C60" s="200" t="s">
        <v>434</v>
      </c>
      <c r="D60" s="157">
        <f>D45+D51+D57</f>
        <v>6011341.49</v>
      </c>
      <c r="E60" s="724"/>
    </row>
    <row r="61" spans="2:5" ht="13.5" hidden="1" thickBot="1">
      <c r="B61" s="164"/>
      <c r="C61" s="165"/>
      <c r="D61" s="166"/>
      <c r="E61" s="720"/>
    </row>
    <row r="62" spans="3:5" ht="12.75" hidden="1">
      <c r="C62" s="174"/>
      <c r="D62" s="133"/>
      <c r="E62" s="232"/>
    </row>
    <row r="63" ht="12.75" hidden="1"/>
    <row r="64" ht="12.75" hidden="1"/>
  </sheetData>
  <sheetProtection password="CF7A" sheet="1" objects="1" selectLockedCells="1" selectUnlockedCells="1"/>
  <mergeCells count="7">
    <mergeCell ref="D8:D9"/>
    <mergeCell ref="D37:D38"/>
    <mergeCell ref="B2:D2"/>
    <mergeCell ref="B4:D4"/>
    <mergeCell ref="B6:D6"/>
    <mergeCell ref="B37:C38"/>
    <mergeCell ref="B8:C9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portrait" paperSize="9" scale="80" r:id="rId1"/>
  <headerFooter alignWithMargins="0">
    <oddFooter>&amp;L&amp;7Plaza de España, 1
38003 Santa Cruz de Tenerife
Teléfono: 901 501 901
www.tenerife.es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B2:I93"/>
  <sheetViews>
    <sheetView zoomScalePageLayoutView="0" workbookViewId="0" topLeftCell="A96">
      <selection activeCell="G25" sqref="G25"/>
    </sheetView>
  </sheetViews>
  <sheetFormatPr defaultColWidth="11.421875" defaultRowHeight="12.75"/>
  <cols>
    <col min="1" max="1" width="4.421875" style="133" customWidth="1"/>
    <col min="2" max="2" width="8.421875" style="133" customWidth="1"/>
    <col min="3" max="3" width="49.7109375" style="133" customWidth="1"/>
    <col min="4" max="4" width="16.7109375" style="134" customWidth="1"/>
    <col min="5" max="5" width="11.28125" style="133" customWidth="1"/>
    <col min="6" max="16384" width="11.57421875" style="133" customWidth="1"/>
  </cols>
  <sheetData>
    <row r="1" ht="19.5" customHeight="1" hidden="1"/>
    <row r="2" spans="2:6" ht="12.75" hidden="1">
      <c r="B2" s="984" t="s">
        <v>0</v>
      </c>
      <c r="C2" s="984"/>
      <c r="D2" s="984"/>
      <c r="E2" s="132"/>
      <c r="F2" s="132"/>
    </row>
    <row r="3" spans="2:6" ht="13.5" hidden="1" thickBot="1">
      <c r="B3" s="183"/>
      <c r="C3" s="183"/>
      <c r="D3" s="183"/>
      <c r="E3" s="132"/>
      <c r="F3" s="132"/>
    </row>
    <row r="4" spans="2:6" ht="15.75" hidden="1" thickBot="1">
      <c r="B4" s="985" t="str">
        <f>CPYG!A8</f>
        <v>SINPROMI, S.L.</v>
      </c>
      <c r="C4" s="986"/>
      <c r="D4" s="987"/>
      <c r="E4" s="132"/>
      <c r="F4" s="132"/>
    </row>
    <row r="5" spans="2:6" ht="13.5" hidden="1" thickBot="1">
      <c r="B5" s="184"/>
      <c r="C5" s="184"/>
      <c r="E5" s="132"/>
      <c r="F5" s="132"/>
    </row>
    <row r="6" spans="2:4" ht="15.75" hidden="1" thickBot="1">
      <c r="B6" s="988" t="s">
        <v>703</v>
      </c>
      <c r="C6" s="986"/>
      <c r="D6" s="987"/>
    </row>
    <row r="7" ht="15" customHeight="1" hidden="1" thickBot="1"/>
    <row r="8" spans="2:4" ht="12.75" hidden="1">
      <c r="B8" s="989" t="s">
        <v>53</v>
      </c>
      <c r="C8" s="990"/>
      <c r="D8" s="1316"/>
    </row>
    <row r="9" spans="2:4" ht="13.5" customHeight="1" hidden="1" thickBot="1">
      <c r="B9" s="991"/>
      <c r="C9" s="992"/>
      <c r="D9" s="1317"/>
    </row>
    <row r="10" spans="2:4" ht="12.75" customHeight="1" hidden="1">
      <c r="B10" s="151"/>
      <c r="C10" s="152"/>
      <c r="D10" s="160"/>
    </row>
    <row r="11" spans="2:7" ht="12.75" hidden="1">
      <c r="B11" s="138" t="s">
        <v>55</v>
      </c>
      <c r="C11" s="139" t="s">
        <v>141</v>
      </c>
      <c r="D11" s="521">
        <v>0</v>
      </c>
      <c r="F11" s="169"/>
      <c r="G11" s="169"/>
    </row>
    <row r="12" spans="2:7" ht="12.75" hidden="1">
      <c r="B12" s="138" t="s">
        <v>56</v>
      </c>
      <c r="C12" s="139" t="s">
        <v>142</v>
      </c>
      <c r="D12" s="521">
        <v>0</v>
      </c>
      <c r="F12" s="169"/>
      <c r="G12" s="169"/>
    </row>
    <row r="13" spans="2:7" ht="12.75" hidden="1">
      <c r="B13" s="138" t="s">
        <v>57</v>
      </c>
      <c r="C13" s="139" t="s">
        <v>143</v>
      </c>
      <c r="D13" s="521">
        <f>CPYG!D12+CPYG!D38+CPYG!D36</f>
        <v>4211900.350000001</v>
      </c>
      <c r="F13" s="169"/>
      <c r="G13" s="169"/>
    </row>
    <row r="14" spans="2:7" ht="12.75" hidden="1">
      <c r="B14" s="138" t="s">
        <v>58</v>
      </c>
      <c r="C14" s="139" t="s">
        <v>144</v>
      </c>
      <c r="D14" s="521">
        <f>CPYG!D39</f>
        <v>762234</v>
      </c>
      <c r="F14" s="169"/>
      <c r="G14" s="169"/>
    </row>
    <row r="15" spans="2:7" ht="12.75" hidden="1">
      <c r="B15" s="138" t="s">
        <v>59</v>
      </c>
      <c r="C15" s="139" t="s">
        <v>145</v>
      </c>
      <c r="D15" s="521">
        <f>CPYG!D37+CPYG!D84+CPYG!D87+CPYG!D103</f>
        <v>0</v>
      </c>
      <c r="F15" s="169"/>
      <c r="G15" s="169"/>
    </row>
    <row r="16" spans="2:7" ht="12.75" hidden="1">
      <c r="B16" s="141"/>
      <c r="C16" s="142"/>
      <c r="D16" s="522"/>
      <c r="F16" s="169"/>
      <c r="G16" s="169"/>
    </row>
    <row r="17" spans="2:6" ht="12.75" hidden="1">
      <c r="B17" s="144" t="s">
        <v>60</v>
      </c>
      <c r="C17" s="145"/>
      <c r="D17" s="523">
        <f>SUM(D11:D15)</f>
        <v>4974134.350000001</v>
      </c>
      <c r="F17" s="169"/>
    </row>
    <row r="18" spans="2:4" ht="12.75" hidden="1">
      <c r="B18" s="147"/>
      <c r="C18" s="148"/>
      <c r="D18" s="524"/>
    </row>
    <row r="19" spans="2:4" ht="12.75" hidden="1">
      <c r="B19" s="141"/>
      <c r="C19" s="142"/>
      <c r="D19" s="522"/>
    </row>
    <row r="20" spans="2:4" ht="12.75" hidden="1">
      <c r="B20" s="138" t="s">
        <v>61</v>
      </c>
      <c r="C20" s="139" t="s">
        <v>146</v>
      </c>
      <c r="D20" s="522"/>
    </row>
    <row r="21" spans="2:4" ht="12.75" hidden="1">
      <c r="B21" s="138" t="s">
        <v>62</v>
      </c>
      <c r="C21" s="139" t="s">
        <v>147</v>
      </c>
      <c r="D21" s="522"/>
    </row>
    <row r="22" spans="2:4" ht="12.75" hidden="1">
      <c r="B22" s="141"/>
      <c r="C22" s="142"/>
      <c r="D22" s="522"/>
    </row>
    <row r="23" spans="2:4" ht="12.75" hidden="1">
      <c r="B23" s="144" t="s">
        <v>63</v>
      </c>
      <c r="C23" s="145"/>
      <c r="D23" s="523">
        <f>+D20+D21</f>
        <v>0</v>
      </c>
    </row>
    <row r="24" spans="2:4" ht="12.75" hidden="1">
      <c r="B24" s="147"/>
      <c r="C24" s="148"/>
      <c r="D24" s="524"/>
    </row>
    <row r="25" spans="2:4" ht="12.75" hidden="1">
      <c r="B25" s="141"/>
      <c r="C25" s="142"/>
      <c r="D25" s="522"/>
    </row>
    <row r="26" spans="2:4" ht="12.75" hidden="1">
      <c r="B26" s="138" t="s">
        <v>64</v>
      </c>
      <c r="C26" s="139" t="s">
        <v>148</v>
      </c>
      <c r="D26" s="521"/>
    </row>
    <row r="27" spans="2:4" ht="12.75" hidden="1">
      <c r="B27" s="138" t="s">
        <v>65</v>
      </c>
      <c r="C27" s="139" t="s">
        <v>149</v>
      </c>
      <c r="D27" s="521"/>
    </row>
    <row r="28" spans="2:4" ht="12.75" hidden="1">
      <c r="B28" s="141"/>
      <c r="C28" s="142"/>
      <c r="D28" s="522"/>
    </row>
    <row r="29" spans="2:4" ht="13.5" hidden="1" thickBot="1">
      <c r="B29" s="204" t="s">
        <v>66</v>
      </c>
      <c r="C29" s="526"/>
      <c r="D29" s="525">
        <f>+D27+D26</f>
        <v>0</v>
      </c>
    </row>
    <row r="30" spans="2:4" ht="13.5" hidden="1" thickBot="1">
      <c r="B30" s="151"/>
      <c r="C30" s="159"/>
      <c r="D30" s="160"/>
    </row>
    <row r="31" spans="2:4" ht="12.75" hidden="1">
      <c r="B31" s="161"/>
      <c r="C31" s="162"/>
      <c r="D31" s="527"/>
    </row>
    <row r="32" spans="2:4" ht="12.75" hidden="1">
      <c r="B32" s="154"/>
      <c r="C32" s="156" t="s">
        <v>67</v>
      </c>
      <c r="D32" s="528">
        <f>+D29+D23+D17</f>
        <v>4974134.350000001</v>
      </c>
    </row>
    <row r="33" spans="2:4" ht="13.5" hidden="1" thickBot="1">
      <c r="B33" s="164"/>
      <c r="C33" s="198"/>
      <c r="D33" s="529"/>
    </row>
    <row r="34" spans="2:4" ht="12.75" hidden="1">
      <c r="B34" s="201"/>
      <c r="C34" s="532"/>
      <c r="D34" s="530"/>
    </row>
    <row r="35" spans="2:4" ht="12.75" hidden="1">
      <c r="B35" s="195"/>
      <c r="C35" s="196" t="s">
        <v>68</v>
      </c>
      <c r="D35" s="160">
        <f>CPYG!D26+CPYG!D28+CPYG!D70+CPYG!D64+CPYG!D63+CPYG!D95+CPYG!D74+CPYG!D90</f>
        <v>85956.38</v>
      </c>
    </row>
    <row r="36" spans="2:4" ht="13.5" hidden="1" thickBot="1">
      <c r="B36" s="203"/>
      <c r="C36" s="533"/>
      <c r="D36" s="531"/>
    </row>
    <row r="37" spans="2:4" ht="12.75" hidden="1">
      <c r="B37" s="161"/>
      <c r="C37" s="162"/>
      <c r="D37" s="527"/>
    </row>
    <row r="38" spans="2:4" ht="12.75" hidden="1">
      <c r="B38" s="1314" t="s">
        <v>704</v>
      </c>
      <c r="C38" s="1315"/>
      <c r="D38" s="528">
        <f>D32+D35</f>
        <v>5060090.73</v>
      </c>
    </row>
    <row r="39" spans="2:4" ht="13.5" hidden="1" thickBot="1">
      <c r="B39" s="164"/>
      <c r="C39" s="198"/>
      <c r="D39" s="529"/>
    </row>
    <row r="40" ht="12.75" hidden="1"/>
    <row r="41" ht="13.5" hidden="1" thickBot="1"/>
    <row r="42" spans="2:4" ht="12.75" hidden="1">
      <c r="B42" s="989" t="s">
        <v>53</v>
      </c>
      <c r="C42" s="990"/>
      <c r="D42" s="1318"/>
    </row>
    <row r="43" spans="2:4" ht="13.5" customHeight="1" hidden="1" thickBot="1">
      <c r="B43" s="991"/>
      <c r="C43" s="992"/>
      <c r="D43" s="1319"/>
    </row>
    <row r="44" spans="2:4" ht="12.75" customHeight="1" hidden="1">
      <c r="B44" s="151"/>
      <c r="C44" s="152"/>
      <c r="D44" s="534"/>
    </row>
    <row r="45" spans="2:7" ht="12.75" hidden="1">
      <c r="B45" s="138" t="s">
        <v>55</v>
      </c>
      <c r="C45" s="167" t="s">
        <v>69</v>
      </c>
      <c r="D45" s="535">
        <f>-CPYG!D46+CPYG!D52</f>
        <v>3799010</v>
      </c>
      <c r="F45" s="704"/>
      <c r="G45" s="704"/>
    </row>
    <row r="46" spans="2:9" ht="12.75" hidden="1">
      <c r="B46" s="138" t="s">
        <v>56</v>
      </c>
      <c r="C46" s="167" t="s">
        <v>70</v>
      </c>
      <c r="D46" s="536">
        <f>-CPYG!D29+CPYG!D33-CPYG!D55-CPYG!D56-CPYG!D107-CPYG!D58</f>
        <v>2184331.49</v>
      </c>
      <c r="F46" s="704"/>
      <c r="G46" s="704"/>
      <c r="I46" s="704"/>
    </row>
    <row r="47" spans="2:7" ht="12.75" hidden="1">
      <c r="B47" s="138" t="s">
        <v>57</v>
      </c>
      <c r="C47" s="167" t="s">
        <v>382</v>
      </c>
      <c r="D47" s="536">
        <f>-CPYG!D92-CPYG!D93-CPYG!D104</f>
        <v>0</v>
      </c>
      <c r="F47" s="704"/>
      <c r="G47" s="704"/>
    </row>
    <row r="48" spans="2:7" ht="12.75" hidden="1">
      <c r="B48" s="138" t="s">
        <v>58</v>
      </c>
      <c r="C48" s="167" t="s">
        <v>71</v>
      </c>
      <c r="D48" s="536">
        <f>CPYG!D75</f>
        <v>0</v>
      </c>
      <c r="F48" s="704"/>
      <c r="G48" s="704"/>
    </row>
    <row r="49" spans="2:7" ht="12.75" hidden="1">
      <c r="B49" s="151"/>
      <c r="C49" s="152"/>
      <c r="D49" s="536"/>
      <c r="F49" s="704"/>
      <c r="G49" s="704"/>
    </row>
    <row r="50" spans="2:4" ht="12.75" hidden="1">
      <c r="B50" s="144" t="s">
        <v>72</v>
      </c>
      <c r="C50" s="145"/>
      <c r="D50" s="537">
        <f>SUM(D45:D48)</f>
        <v>5983341.49</v>
      </c>
    </row>
    <row r="51" spans="2:4" ht="12.75" hidden="1">
      <c r="B51" s="147"/>
      <c r="C51" s="148"/>
      <c r="D51" s="538"/>
    </row>
    <row r="52" spans="2:4" ht="12.75" hidden="1">
      <c r="B52" s="151"/>
      <c r="C52" s="152"/>
      <c r="D52" s="534"/>
    </row>
    <row r="53" spans="2:4" ht="12.75" hidden="1">
      <c r="B53" s="138" t="s">
        <v>61</v>
      </c>
      <c r="C53" s="167" t="s">
        <v>74</v>
      </c>
      <c r="D53" s="536"/>
    </row>
    <row r="54" spans="2:4" ht="12.75" hidden="1">
      <c r="B54" s="138" t="s">
        <v>62</v>
      </c>
      <c r="C54" s="167" t="s">
        <v>75</v>
      </c>
      <c r="D54" s="536"/>
    </row>
    <row r="55" spans="2:4" ht="12.75" hidden="1">
      <c r="B55" s="151"/>
      <c r="C55" s="152"/>
      <c r="D55" s="534"/>
    </row>
    <row r="56" spans="2:4" ht="12.75" hidden="1">
      <c r="B56" s="144" t="s">
        <v>76</v>
      </c>
      <c r="C56" s="145"/>
      <c r="D56" s="537">
        <f>+D54+D53</f>
        <v>0</v>
      </c>
    </row>
    <row r="57" spans="2:4" ht="12.75" hidden="1">
      <c r="B57" s="147"/>
      <c r="C57" s="148"/>
      <c r="D57" s="538"/>
    </row>
    <row r="58" spans="2:4" ht="12.75" hidden="1">
      <c r="B58" s="151"/>
      <c r="C58" s="152"/>
      <c r="D58" s="534"/>
    </row>
    <row r="59" spans="2:4" ht="12.75" hidden="1">
      <c r="B59" s="138" t="s">
        <v>64</v>
      </c>
      <c r="C59" s="167" t="s">
        <v>78</v>
      </c>
      <c r="D59" s="536"/>
    </row>
    <row r="60" spans="2:4" ht="12.75" hidden="1">
      <c r="B60" s="138" t="s">
        <v>65</v>
      </c>
      <c r="C60" s="167" t="s">
        <v>79</v>
      </c>
      <c r="D60" s="536"/>
    </row>
    <row r="61" spans="2:4" ht="12.75" hidden="1">
      <c r="B61" s="151"/>
      <c r="C61" s="152"/>
      <c r="D61" s="534"/>
    </row>
    <row r="62" spans="2:4" ht="13.5" hidden="1" thickBot="1">
      <c r="B62" s="204" t="s">
        <v>80</v>
      </c>
      <c r="C62" s="526"/>
      <c r="D62" s="525">
        <f>+D60+D59</f>
        <v>0</v>
      </c>
    </row>
    <row r="63" spans="2:4" ht="14.25" customHeight="1" hidden="1" thickBot="1">
      <c r="B63" s="151"/>
      <c r="C63" s="159"/>
      <c r="D63" s="160"/>
    </row>
    <row r="64" spans="2:4" ht="14.25" customHeight="1" hidden="1">
      <c r="B64" s="161"/>
      <c r="C64" s="162"/>
      <c r="D64" s="527"/>
    </row>
    <row r="65" spans="2:4" ht="12.75" hidden="1">
      <c r="B65" s="154"/>
      <c r="C65" s="156" t="s">
        <v>83</v>
      </c>
      <c r="D65" s="528">
        <f>+D62+D56+D50</f>
        <v>5983341.49</v>
      </c>
    </row>
    <row r="66" spans="2:4" ht="13.5" hidden="1" thickBot="1">
      <c r="B66" s="164"/>
      <c r="C66" s="198"/>
      <c r="D66" s="529"/>
    </row>
    <row r="67" spans="2:4" ht="12.75" hidden="1">
      <c r="B67" s="202"/>
      <c r="C67" s="543"/>
      <c r="D67" s="539"/>
    </row>
    <row r="68" spans="2:4" ht="12.75" hidden="1">
      <c r="B68" s="195"/>
      <c r="C68" s="196" t="s">
        <v>82</v>
      </c>
      <c r="D68" s="540">
        <f>-CPYG!D27-CPYG!D33-CPYG!D66-CPYG!D52-CPYG!D59-CPYG!D57-CPYG!D94-CPYG!D98-CPYG!D99</f>
        <v>109510.06</v>
      </c>
    </row>
    <row r="69" spans="2:4" ht="14.25" customHeight="1" hidden="1" thickBot="1">
      <c r="B69" s="203"/>
      <c r="C69" s="533"/>
      <c r="D69" s="541"/>
    </row>
    <row r="70" spans="2:4" ht="14.25" customHeight="1" hidden="1">
      <c r="B70" s="154"/>
      <c r="C70" s="544"/>
      <c r="D70" s="542"/>
    </row>
    <row r="71" spans="2:4" ht="12.75" hidden="1">
      <c r="B71" s="1314" t="s">
        <v>705</v>
      </c>
      <c r="C71" s="1315"/>
      <c r="D71" s="528">
        <f>D65+D68</f>
        <v>6092851.55</v>
      </c>
    </row>
    <row r="72" spans="2:4" ht="13.5" hidden="1" thickBot="1">
      <c r="B72" s="164"/>
      <c r="C72" s="198"/>
      <c r="D72" s="529"/>
    </row>
    <row r="73" spans="2:3" ht="12.75" hidden="1">
      <c r="B73" s="158"/>
      <c r="C73" s="158"/>
    </row>
    <row r="74" spans="3:4" ht="12.75" hidden="1">
      <c r="C74" s="185" t="s">
        <v>329</v>
      </c>
      <c r="D74" s="186">
        <f>D38-D71</f>
        <v>-1032760.8199999994</v>
      </c>
    </row>
    <row r="75" ht="12.75" hidden="1"/>
    <row r="76" ht="12.75" hidden="1">
      <c r="D76" s="169"/>
    </row>
    <row r="77" ht="12.75" hidden="1">
      <c r="D77" s="169"/>
    </row>
    <row r="78" spans="2:4" ht="12.75" hidden="1">
      <c r="B78" s="175"/>
      <c r="C78" s="176" t="s">
        <v>140</v>
      </c>
      <c r="D78" s="177"/>
    </row>
    <row r="79" spans="3:4" ht="12.75" hidden="1">
      <c r="C79" s="178"/>
      <c r="D79" s="179"/>
    </row>
    <row r="80" spans="3:4" ht="12.75" hidden="1">
      <c r="C80" s="178"/>
      <c r="D80" s="179"/>
    </row>
    <row r="81" spans="3:4" ht="12.75" hidden="1">
      <c r="C81" s="180" t="s">
        <v>92</v>
      </c>
      <c r="D81" s="133"/>
    </row>
    <row r="82" spans="3:4" ht="12.75" hidden="1">
      <c r="C82" s="181" t="s">
        <v>330</v>
      </c>
      <c r="D82" s="133"/>
    </row>
    <row r="83" spans="3:4" ht="18" customHeight="1" hidden="1">
      <c r="C83" s="181" t="s">
        <v>331</v>
      </c>
      <c r="D83" s="133"/>
    </row>
    <row r="84" spans="3:4" ht="18" customHeight="1" hidden="1">
      <c r="C84" s="181" t="s">
        <v>324</v>
      </c>
      <c r="D84" s="133"/>
    </row>
    <row r="85" spans="3:4" ht="18" customHeight="1" hidden="1">
      <c r="C85" s="181" t="s">
        <v>332</v>
      </c>
      <c r="D85" s="133"/>
    </row>
    <row r="86" spans="3:4" ht="18" customHeight="1" hidden="1">
      <c r="C86" s="181" t="s">
        <v>325</v>
      </c>
      <c r="D86" s="133"/>
    </row>
    <row r="87" spans="3:4" ht="18" customHeight="1" hidden="1">
      <c r="C87" s="132" t="s">
        <v>326</v>
      </c>
      <c r="D87" s="133"/>
    </row>
    <row r="88" spans="3:4" ht="21" customHeight="1" hidden="1">
      <c r="C88" s="182"/>
      <c r="D88" s="133"/>
    </row>
    <row r="89" ht="12.75" hidden="1">
      <c r="D89" s="133"/>
    </row>
    <row r="90" ht="12.75" hidden="1">
      <c r="D90" s="133"/>
    </row>
    <row r="91" spans="3:4" ht="12.75" hidden="1">
      <c r="C91" s="709" t="s">
        <v>44</v>
      </c>
      <c r="D91" s="187">
        <f>SUM(D92:D93)</f>
        <v>0</v>
      </c>
    </row>
    <row r="92" spans="3:4" ht="12.75" hidden="1">
      <c r="C92" s="710" t="s">
        <v>34</v>
      </c>
      <c r="D92" s="187">
        <f>CPYG!D80</f>
        <v>0</v>
      </c>
    </row>
    <row r="93" spans="3:4" ht="12.75" customHeight="1" hidden="1">
      <c r="C93" s="710" t="s">
        <v>35</v>
      </c>
      <c r="D93" s="188"/>
    </row>
    <row r="94" ht="12.75" hidden="1"/>
    <row r="95" ht="12.75" hidden="1"/>
  </sheetData>
  <sheetProtection password="CF7A" sheet="1" objects="1" selectLockedCells="1" selectUnlockedCells="1"/>
  <mergeCells count="9">
    <mergeCell ref="B2:D2"/>
    <mergeCell ref="B4:D4"/>
    <mergeCell ref="B6:D6"/>
    <mergeCell ref="B71:C71"/>
    <mergeCell ref="D8:D9"/>
    <mergeCell ref="D42:D43"/>
    <mergeCell ref="B8:C9"/>
    <mergeCell ref="B42:C43"/>
    <mergeCell ref="B38:C38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portrait" paperSize="9" scale="65" r:id="rId1"/>
  <headerFooter alignWithMargins="0">
    <oddFooter>&amp;L&amp;7Plaza de España, 1
38003 Santa Cruz de Tenerife
Teléfono: 901 501 901
www.tenerife.es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4"/>
  <sheetViews>
    <sheetView zoomScale="85" zoomScaleNormal="85" zoomScalePageLayoutView="0" workbookViewId="0" topLeftCell="A1">
      <selection activeCell="C4" sqref="C4"/>
    </sheetView>
  </sheetViews>
  <sheetFormatPr defaultColWidth="11.421875" defaultRowHeight="12.75"/>
  <cols>
    <col min="1" max="1" width="51.8515625" style="785" customWidth="1"/>
    <col min="2" max="2" width="23.140625" style="785" customWidth="1"/>
    <col min="3" max="3" width="19.57421875" style="785" customWidth="1"/>
    <col min="4" max="4" width="19.421875" style="785" customWidth="1"/>
    <col min="5" max="5" width="18.421875" style="785" customWidth="1"/>
    <col min="6" max="16384" width="11.57421875" style="785" customWidth="1"/>
  </cols>
  <sheetData>
    <row r="1" spans="1:5" ht="12.75">
      <c r="A1" s="824"/>
      <c r="B1" s="827" t="s">
        <v>723</v>
      </c>
      <c r="C1" s="824"/>
      <c r="D1" s="824"/>
      <c r="E1" s="824"/>
    </row>
    <row r="2" spans="1:5" ht="12.75">
      <c r="A2" s="824"/>
      <c r="B2" s="828" t="s">
        <v>724</v>
      </c>
      <c r="C2" s="824"/>
      <c r="D2" s="824"/>
      <c r="E2" s="824"/>
    </row>
    <row r="3" spans="1:5" ht="12.75">
      <c r="A3" s="824"/>
      <c r="B3" s="824"/>
      <c r="C3" s="824"/>
      <c r="D3" s="824"/>
      <c r="E3" s="824"/>
    </row>
    <row r="4" spans="1:4" ht="12.75">
      <c r="A4" s="824" t="s">
        <v>586</v>
      </c>
      <c r="B4" s="824"/>
      <c r="C4" s="829">
        <v>42339</v>
      </c>
      <c r="D4" s="824"/>
    </row>
    <row r="5" spans="1:4" ht="12.75">
      <c r="A5" s="824" t="s">
        <v>722</v>
      </c>
      <c r="B5" s="824"/>
      <c r="C5" s="830" t="s">
        <v>725</v>
      </c>
      <c r="D5" s="824"/>
    </row>
    <row r="6" ht="13.5" thickBot="1"/>
    <row r="7" spans="1:5" ht="24.75" customHeight="1">
      <c r="A7" s="977" t="str">
        <f>'ORGANOS DE GOBIERNO'!A9:H9</f>
        <v>SINPROMI, S.L.</v>
      </c>
      <c r="B7" s="978"/>
      <c r="C7" s="978"/>
      <c r="D7" s="978"/>
      <c r="E7" s="979"/>
    </row>
    <row r="8" spans="1:5" ht="24.75" customHeight="1">
      <c r="A8" s="786"/>
      <c r="B8" s="787"/>
      <c r="C8" s="787"/>
      <c r="D8" s="787"/>
      <c r="E8" s="788"/>
    </row>
    <row r="9" spans="1:5" ht="15" customHeight="1">
      <c r="A9" s="789" t="s">
        <v>805</v>
      </c>
      <c r="B9" s="787"/>
      <c r="C9" s="787"/>
      <c r="D9" s="787"/>
      <c r="E9" s="788"/>
    </row>
    <row r="10" spans="1:5" ht="15" customHeight="1">
      <c r="A10" s="790"/>
      <c r="B10" s="791"/>
      <c r="C10" s="787"/>
      <c r="D10" s="787"/>
      <c r="E10" s="788"/>
    </row>
    <row r="11" spans="1:5" ht="28.5" customHeight="1">
      <c r="A11" s="792" t="s">
        <v>806</v>
      </c>
      <c r="B11" s="793" t="s">
        <v>807</v>
      </c>
      <c r="C11" s="794" t="s">
        <v>808</v>
      </c>
      <c r="D11" s="794" t="s">
        <v>809</v>
      </c>
      <c r="E11" s="795" t="s">
        <v>810</v>
      </c>
    </row>
    <row r="12" spans="1:5" ht="15" customHeight="1">
      <c r="A12" s="790"/>
      <c r="B12" s="796"/>
      <c r="C12" s="797"/>
      <c r="D12" s="798"/>
      <c r="E12" s="799"/>
    </row>
    <row r="13" spans="1:5" ht="15" customHeight="1">
      <c r="A13" s="790" t="s">
        <v>353</v>
      </c>
      <c r="B13" s="796">
        <v>1</v>
      </c>
      <c r="C13" s="800">
        <v>1557</v>
      </c>
      <c r="D13" s="801">
        <v>289</v>
      </c>
      <c r="E13" s="802">
        <f>D13*C13</f>
        <v>449973</v>
      </c>
    </row>
    <row r="14" spans="1:5" ht="15" customHeight="1">
      <c r="A14" s="790"/>
      <c r="B14" s="796"/>
      <c r="C14" s="800"/>
      <c r="D14" s="801"/>
      <c r="E14" s="802"/>
    </row>
    <row r="15" spans="1:5" ht="15" customHeight="1">
      <c r="A15" s="790"/>
      <c r="B15" s="787"/>
      <c r="C15" s="800"/>
      <c r="D15" s="801"/>
      <c r="E15" s="802"/>
    </row>
    <row r="16" spans="1:5" ht="15" customHeight="1">
      <c r="A16" s="790"/>
      <c r="B16" s="791"/>
      <c r="C16" s="800"/>
      <c r="D16" s="801"/>
      <c r="E16" s="802"/>
    </row>
    <row r="17" spans="1:5" ht="15" customHeight="1">
      <c r="A17" s="803"/>
      <c r="B17" s="787"/>
      <c r="C17" s="800"/>
      <c r="D17" s="801"/>
      <c r="E17" s="802"/>
    </row>
    <row r="18" spans="1:5" ht="15" customHeight="1">
      <c r="A18" s="789" t="s">
        <v>811</v>
      </c>
      <c r="B18" s="787"/>
      <c r="C18" s="787"/>
      <c r="D18" s="801"/>
      <c r="E18" s="802"/>
    </row>
    <row r="19" spans="1:5" ht="15" customHeight="1">
      <c r="A19" s="803"/>
      <c r="B19" s="787"/>
      <c r="C19" s="787"/>
      <c r="D19" s="787"/>
      <c r="E19" s="788"/>
    </row>
    <row r="20" spans="1:5" ht="28.5" customHeight="1">
      <c r="A20" s="792" t="s">
        <v>812</v>
      </c>
      <c r="B20" s="793" t="s">
        <v>807</v>
      </c>
      <c r="C20" s="793" t="s">
        <v>808</v>
      </c>
      <c r="D20" s="793" t="s">
        <v>809</v>
      </c>
      <c r="E20" s="795" t="s">
        <v>813</v>
      </c>
    </row>
    <row r="21" spans="1:5" ht="15" customHeight="1">
      <c r="A21" s="790"/>
      <c r="B21" s="796"/>
      <c r="C21" s="787"/>
      <c r="D21" s="787"/>
      <c r="E21" s="788"/>
    </row>
    <row r="22" spans="1:5" ht="15" customHeight="1">
      <c r="A22" s="790"/>
      <c r="B22" s="796"/>
      <c r="C22" s="787"/>
      <c r="D22" s="787"/>
      <c r="E22" s="788"/>
    </row>
    <row r="23" spans="1:5" ht="15" customHeight="1">
      <c r="A23" s="790"/>
      <c r="B23" s="796"/>
      <c r="C23" s="787"/>
      <c r="D23" s="787"/>
      <c r="E23" s="788"/>
    </row>
    <row r="24" spans="1:5" ht="15" customHeight="1">
      <c r="A24" s="790"/>
      <c r="B24" s="796"/>
      <c r="C24" s="787"/>
      <c r="D24" s="787"/>
      <c r="E24" s="788"/>
    </row>
    <row r="25" spans="1:5" ht="15" customHeight="1">
      <c r="A25" s="790"/>
      <c r="B25" s="791"/>
      <c r="C25" s="787"/>
      <c r="D25" s="787"/>
      <c r="E25" s="788"/>
    </row>
    <row r="26" spans="1:5" ht="15" customHeight="1">
      <c r="A26" s="790"/>
      <c r="B26" s="791"/>
      <c r="C26" s="787"/>
      <c r="D26" s="787"/>
      <c r="E26" s="788"/>
    </row>
    <row r="27" spans="1:5" ht="15" customHeight="1">
      <c r="A27" s="803"/>
      <c r="B27" s="787"/>
      <c r="C27" s="787"/>
      <c r="D27" s="787"/>
      <c r="E27" s="788"/>
    </row>
    <row r="28" spans="1:5" ht="15" customHeight="1">
      <c r="A28" s="790"/>
      <c r="B28" s="791"/>
      <c r="C28" s="787"/>
      <c r="D28" s="787"/>
      <c r="E28" s="788"/>
    </row>
    <row r="29" spans="1:5" ht="15" customHeight="1">
      <c r="A29" s="790"/>
      <c r="B29" s="791"/>
      <c r="C29" s="787"/>
      <c r="D29" s="787"/>
      <c r="E29" s="788"/>
    </row>
    <row r="30" spans="1:5" ht="15" customHeight="1">
      <c r="A30" s="789" t="s">
        <v>814</v>
      </c>
      <c r="B30" s="787"/>
      <c r="C30" s="787"/>
      <c r="D30" s="787"/>
      <c r="E30" s="788"/>
    </row>
    <row r="31" spans="1:5" ht="15" customHeight="1">
      <c r="A31" s="789"/>
      <c r="B31" s="787"/>
      <c r="C31" s="787"/>
      <c r="D31" s="787"/>
      <c r="E31" s="788"/>
    </row>
    <row r="32" spans="1:5" ht="29.25" customHeight="1">
      <c r="A32" s="804" t="s">
        <v>815</v>
      </c>
      <c r="B32" s="805" t="s">
        <v>816</v>
      </c>
      <c r="C32" s="806" t="s">
        <v>817</v>
      </c>
      <c r="D32" s="787"/>
      <c r="E32" s="788"/>
    </row>
    <row r="33" spans="1:5" ht="16.5" customHeight="1">
      <c r="A33" s="790" t="s">
        <v>257</v>
      </c>
      <c r="B33" s="808" t="s">
        <v>818</v>
      </c>
      <c r="C33" s="809">
        <v>42304</v>
      </c>
      <c r="D33" s="787"/>
      <c r="E33" s="788"/>
    </row>
    <row r="34" spans="1:5" ht="15" customHeight="1">
      <c r="A34" s="790" t="s">
        <v>260</v>
      </c>
      <c r="B34" s="791" t="s">
        <v>261</v>
      </c>
      <c r="C34" s="809">
        <v>42304</v>
      </c>
      <c r="D34" s="787"/>
      <c r="E34" s="788"/>
    </row>
    <row r="35" spans="1:5" ht="15" customHeight="1">
      <c r="A35" s="790" t="s">
        <v>262</v>
      </c>
      <c r="B35" s="808" t="s">
        <v>819</v>
      </c>
      <c r="C35" s="809">
        <v>42304</v>
      </c>
      <c r="D35" s="787"/>
      <c r="E35" s="788"/>
    </row>
    <row r="36" spans="1:5" ht="15" customHeight="1">
      <c r="A36" s="790" t="s">
        <v>264</v>
      </c>
      <c r="B36" s="791" t="s">
        <v>263</v>
      </c>
      <c r="C36" s="810">
        <v>42304</v>
      </c>
      <c r="D36" s="787"/>
      <c r="E36" s="788"/>
    </row>
    <row r="37" spans="1:5" ht="15" customHeight="1">
      <c r="A37" s="878" t="s">
        <v>259</v>
      </c>
      <c r="B37" s="879" t="s">
        <v>820</v>
      </c>
      <c r="C37" s="809">
        <v>42304</v>
      </c>
      <c r="D37" s="787"/>
      <c r="E37" s="788"/>
    </row>
    <row r="38" spans="1:5" ht="15" customHeight="1">
      <c r="A38" s="878" t="s">
        <v>258</v>
      </c>
      <c r="B38" s="879" t="s">
        <v>820</v>
      </c>
      <c r="C38" s="809">
        <v>42304</v>
      </c>
      <c r="D38" s="787"/>
      <c r="E38" s="788"/>
    </row>
    <row r="39" spans="1:5" ht="15" customHeight="1">
      <c r="A39" s="878" t="s">
        <v>256</v>
      </c>
      <c r="B39" s="879" t="s">
        <v>820</v>
      </c>
      <c r="C39" s="809">
        <v>42304</v>
      </c>
      <c r="D39" s="787"/>
      <c r="E39" s="788"/>
    </row>
    <row r="40" spans="1:5" ht="15" customHeight="1">
      <c r="A40" s="878" t="s">
        <v>255</v>
      </c>
      <c r="B40" s="879" t="s">
        <v>820</v>
      </c>
      <c r="C40" s="809">
        <v>42304</v>
      </c>
      <c r="D40" s="787"/>
      <c r="E40" s="788"/>
    </row>
    <row r="41" spans="1:5" ht="15" customHeight="1">
      <c r="A41" s="878" t="s">
        <v>254</v>
      </c>
      <c r="B41" s="879" t="s">
        <v>820</v>
      </c>
      <c r="C41" s="809">
        <v>42304</v>
      </c>
      <c r="D41" s="787"/>
      <c r="E41" s="788"/>
    </row>
    <row r="42" spans="1:5" ht="15" customHeight="1">
      <c r="A42" s="878" t="s">
        <v>253</v>
      </c>
      <c r="B42" s="879" t="s">
        <v>820</v>
      </c>
      <c r="C42" s="809">
        <v>42304</v>
      </c>
      <c r="D42" s="787"/>
      <c r="E42" s="788"/>
    </row>
    <row r="43" spans="1:5" ht="15" customHeight="1">
      <c r="A43" s="878" t="s">
        <v>252</v>
      </c>
      <c r="B43" s="879" t="s">
        <v>820</v>
      </c>
      <c r="C43" s="809"/>
      <c r="D43" s="787"/>
      <c r="E43" s="788"/>
    </row>
    <row r="44" spans="1:5" ht="15" customHeight="1">
      <c r="A44" s="807"/>
      <c r="B44" s="808"/>
      <c r="C44" s="809"/>
      <c r="D44" s="787"/>
      <c r="E44" s="788"/>
    </row>
    <row r="45" spans="1:5" ht="15" customHeight="1">
      <c r="A45" s="807"/>
      <c r="B45" s="808"/>
      <c r="C45" s="809"/>
      <c r="D45" s="787"/>
      <c r="E45" s="788"/>
    </row>
    <row r="46" spans="1:5" ht="15" customHeight="1">
      <c r="A46" s="807"/>
      <c r="B46" s="808"/>
      <c r="C46" s="811"/>
      <c r="D46" s="787"/>
      <c r="E46" s="788"/>
    </row>
    <row r="47" spans="1:5" ht="15" customHeight="1">
      <c r="A47" s="807"/>
      <c r="B47" s="808"/>
      <c r="C47" s="787"/>
      <c r="D47" s="787"/>
      <c r="E47" s="788"/>
    </row>
    <row r="48" spans="1:5" ht="15" customHeight="1">
      <c r="A48" s="803"/>
      <c r="B48" s="787"/>
      <c r="C48" s="787"/>
      <c r="D48" s="787"/>
      <c r="E48" s="788"/>
    </row>
    <row r="49" spans="1:5" ht="15" customHeight="1">
      <c r="A49" s="812" t="s">
        <v>821</v>
      </c>
      <c r="B49" s="813"/>
      <c r="C49" s="813"/>
      <c r="D49" s="787"/>
      <c r="E49" s="788"/>
    </row>
    <row r="50" spans="1:5" ht="15" customHeight="1">
      <c r="A50" s="803"/>
      <c r="B50" s="787"/>
      <c r="C50" s="787"/>
      <c r="D50" s="787"/>
      <c r="E50" s="788"/>
    </row>
    <row r="51" spans="1:5" ht="15" customHeight="1">
      <c r="A51" s="804" t="s">
        <v>815</v>
      </c>
      <c r="B51" s="808"/>
      <c r="C51" s="787"/>
      <c r="D51" s="787"/>
      <c r="E51" s="788"/>
    </row>
    <row r="52" spans="1:5" ht="15" customHeight="1">
      <c r="A52" s="803" t="s">
        <v>251</v>
      </c>
      <c r="B52" s="787"/>
      <c r="C52" s="787"/>
      <c r="D52" s="787"/>
      <c r="E52" s="788"/>
    </row>
    <row r="53" spans="1:5" ht="13.5" customHeight="1">
      <c r="A53" s="803"/>
      <c r="B53" s="787"/>
      <c r="C53" s="787"/>
      <c r="D53" s="787"/>
      <c r="E53" s="788"/>
    </row>
    <row r="54" spans="1:5" ht="13.5" customHeight="1" thickBot="1">
      <c r="A54" s="814"/>
      <c r="B54" s="815"/>
      <c r="C54" s="815"/>
      <c r="D54" s="815"/>
      <c r="E54" s="816"/>
    </row>
    <row r="55" ht="13.5" customHeight="1"/>
    <row r="56" ht="13.5" customHeight="1"/>
    <row r="57" ht="13.5" customHeight="1"/>
  </sheetData>
  <sheetProtection/>
  <mergeCells count="1">
    <mergeCell ref="A7:E7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portrait" paperSize="9" scale="65" r:id="rId2"/>
  <headerFooter alignWithMargins="0">
    <oddFooter>&amp;L&amp;7Plaza de España, 1
38003 Santa Cruz de Tenerife
Teléfono: 901 501 901
www.tenerife.es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90"/>
  <sheetViews>
    <sheetView zoomScalePageLayoutView="0" workbookViewId="0" topLeftCell="A1">
      <selection activeCell="D4" sqref="D4"/>
    </sheetView>
  </sheetViews>
  <sheetFormatPr defaultColWidth="11.421875" defaultRowHeight="12.75"/>
  <cols>
    <col min="1" max="1" width="2.140625" style="133" customWidth="1"/>
    <col min="2" max="2" width="6.421875" style="133" customWidth="1"/>
    <col min="3" max="3" width="44.28125" style="133" customWidth="1"/>
    <col min="4" max="4" width="18.28125" style="134" customWidth="1"/>
    <col min="5" max="5" width="13.421875" style="133" customWidth="1"/>
    <col min="6" max="12" width="11.57421875" style="133" customWidth="1"/>
    <col min="13" max="13" width="4.28125" style="133" customWidth="1"/>
    <col min="14" max="14" width="3.57421875" style="133" customWidth="1"/>
    <col min="15" max="16384" width="11.57421875" style="133" customWidth="1"/>
  </cols>
  <sheetData>
    <row r="1" ht="12.75">
      <c r="C1" s="827" t="s">
        <v>723</v>
      </c>
    </row>
    <row r="2" ht="12.75">
      <c r="C2" s="828" t="s">
        <v>724</v>
      </c>
    </row>
    <row r="4" spans="2:4" ht="12.75">
      <c r="B4" s="877" t="s">
        <v>586</v>
      </c>
      <c r="D4" s="829">
        <v>42339</v>
      </c>
    </row>
    <row r="5" spans="2:4" ht="12.75">
      <c r="B5" s="877" t="s">
        <v>722</v>
      </c>
      <c r="D5" s="830" t="s">
        <v>725</v>
      </c>
    </row>
    <row r="7" spans="2:4" ht="12.75">
      <c r="B7" s="984" t="s">
        <v>0</v>
      </c>
      <c r="C7" s="984"/>
      <c r="D7" s="984"/>
    </row>
    <row r="8" spans="2:4" ht="13.5" thickBot="1">
      <c r="B8" s="183"/>
      <c r="C8" s="183"/>
      <c r="D8" s="183"/>
    </row>
    <row r="9" spans="2:4" ht="15.75" thickBot="1">
      <c r="B9" s="985" t="str">
        <f>2!B4</f>
        <v>SINPROMI, S.L.</v>
      </c>
      <c r="C9" s="986"/>
      <c r="D9" s="987"/>
    </row>
    <row r="10" spans="2:3" ht="13.5" thickBot="1">
      <c r="B10" s="184"/>
      <c r="C10" s="184"/>
    </row>
    <row r="11" spans="2:4" ht="15.75" thickBot="1">
      <c r="B11" s="988" t="s">
        <v>703</v>
      </c>
      <c r="C11" s="986"/>
      <c r="D11" s="987"/>
    </row>
    <row r="12" spans="2:3" ht="13.5" thickBot="1">
      <c r="B12" s="184"/>
      <c r="C12" s="184"/>
    </row>
    <row r="13" spans="2:4" ht="13.5" customHeight="1">
      <c r="B13" s="989" t="s">
        <v>53</v>
      </c>
      <c r="C13" s="990"/>
      <c r="D13" s="980"/>
    </row>
    <row r="14" spans="2:4" ht="12.75" customHeight="1" thickBot="1">
      <c r="B14" s="991"/>
      <c r="C14" s="992"/>
      <c r="D14" s="981"/>
    </row>
    <row r="15" spans="2:4" ht="12.75">
      <c r="B15" s="151"/>
      <c r="C15" s="152"/>
      <c r="D15" s="197"/>
    </row>
    <row r="16" spans="2:4" ht="12.75">
      <c r="B16" s="138" t="s">
        <v>55</v>
      </c>
      <c r="C16" s="139" t="s">
        <v>141</v>
      </c>
      <c r="D16" s="140">
        <v>0</v>
      </c>
    </row>
    <row r="17" spans="2:4" ht="12.75">
      <c r="B17" s="138" t="s">
        <v>56</v>
      </c>
      <c r="C17" s="139" t="s">
        <v>142</v>
      </c>
      <c r="D17" s="140">
        <v>0</v>
      </c>
    </row>
    <row r="18" spans="2:4" ht="12.75">
      <c r="B18" s="138" t="s">
        <v>57</v>
      </c>
      <c r="C18" s="139" t="s">
        <v>143</v>
      </c>
      <c r="D18" s="140">
        <f>3!D13</f>
        <v>4211900.350000001</v>
      </c>
    </row>
    <row r="19" spans="2:4" ht="12.75">
      <c r="B19" s="138" t="s">
        <v>58</v>
      </c>
      <c r="C19" s="139" t="s">
        <v>144</v>
      </c>
      <c r="D19" s="140">
        <f>3!D14+'Transf. y subv.'!E52</f>
        <v>2558624.1100000003</v>
      </c>
    </row>
    <row r="20" spans="2:4" ht="12.75">
      <c r="B20" s="138" t="s">
        <v>59</v>
      </c>
      <c r="C20" s="139" t="s">
        <v>145</v>
      </c>
      <c r="D20" s="140">
        <f>3!D15</f>
        <v>0</v>
      </c>
    </row>
    <row r="21" spans="2:4" ht="12.75">
      <c r="B21" s="141"/>
      <c r="C21" s="142"/>
      <c r="D21" s="143"/>
    </row>
    <row r="22" spans="2:4" ht="12.75">
      <c r="B22" s="144" t="s">
        <v>60</v>
      </c>
      <c r="C22" s="145"/>
      <c r="D22" s="146">
        <f>SUM(D16:D20)</f>
        <v>6770524.460000001</v>
      </c>
    </row>
    <row r="23" spans="2:4" ht="12.75">
      <c r="B23" s="147"/>
      <c r="C23" s="148"/>
      <c r="D23" s="149"/>
    </row>
    <row r="24" spans="2:4" ht="12.75">
      <c r="B24" s="141"/>
      <c r="C24" s="142"/>
      <c r="D24" s="143"/>
    </row>
    <row r="25" spans="2:4" ht="12.75">
      <c r="B25" s="138" t="s">
        <v>61</v>
      </c>
      <c r="C25" s="139" t="s">
        <v>146</v>
      </c>
      <c r="D25" s="143">
        <f>-'Inv. NO FIN'!H27</f>
        <v>0</v>
      </c>
    </row>
    <row r="26" spans="2:4" ht="12.75">
      <c r="B26" s="138" t="s">
        <v>62</v>
      </c>
      <c r="C26" s="139" t="s">
        <v>147</v>
      </c>
      <c r="D26" s="143">
        <f>'Transf. y subv.'!E20</f>
        <v>0</v>
      </c>
    </row>
    <row r="27" spans="2:4" ht="12.75">
      <c r="B27" s="141"/>
      <c r="C27" s="142"/>
      <c r="D27" s="143"/>
    </row>
    <row r="28" spans="2:4" ht="12.75">
      <c r="B28" s="144" t="s">
        <v>63</v>
      </c>
      <c r="C28" s="145"/>
      <c r="D28" s="146">
        <f>SUM(D25:D26)</f>
        <v>0</v>
      </c>
    </row>
    <row r="29" spans="2:4" ht="12.75">
      <c r="B29" s="147"/>
      <c r="C29" s="148"/>
      <c r="D29" s="149"/>
    </row>
    <row r="30" spans="2:4" ht="12.75">
      <c r="B30" s="141"/>
      <c r="C30" s="142"/>
      <c r="D30" s="143"/>
    </row>
    <row r="31" spans="2:4" ht="12.75">
      <c r="B31" s="138" t="s">
        <v>64</v>
      </c>
      <c r="C31" s="139" t="s">
        <v>148</v>
      </c>
      <c r="D31" s="140">
        <f>-'Inv. FIN'!G19-'Inv. FIN'!G26-'Inv. FIN'!G38-'Inv. FIN'!G45</f>
        <v>0</v>
      </c>
    </row>
    <row r="32" spans="2:4" ht="12.75">
      <c r="B32" s="138" t="s">
        <v>65</v>
      </c>
      <c r="C32" s="139" t="s">
        <v>149</v>
      </c>
      <c r="D32" s="140">
        <f>'Deuda L.P.'!K29</f>
        <v>0</v>
      </c>
    </row>
    <row r="33" spans="2:4" ht="12.75">
      <c r="B33" s="141"/>
      <c r="C33" s="142"/>
      <c r="D33" s="143"/>
    </row>
    <row r="34" spans="2:4" ht="12.75">
      <c r="B34" s="144" t="s">
        <v>66</v>
      </c>
      <c r="C34" s="145"/>
      <c r="D34" s="150">
        <f>SUM(D31:D32)</f>
        <v>0</v>
      </c>
    </row>
    <row r="35" spans="2:4" ht="13.5" thickBot="1">
      <c r="B35" s="151"/>
      <c r="C35" s="152"/>
      <c r="D35" s="153"/>
    </row>
    <row r="36" spans="2:4" ht="12.75">
      <c r="B36" s="161"/>
      <c r="C36" s="162"/>
      <c r="D36" s="163"/>
    </row>
    <row r="37" spans="2:7" ht="12.75">
      <c r="B37" s="154"/>
      <c r="C37" s="156" t="s">
        <v>67</v>
      </c>
      <c r="D37" s="157">
        <f>D22+D28+D34</f>
        <v>6770524.460000001</v>
      </c>
      <c r="G37" s="714"/>
    </row>
    <row r="38" spans="2:4" ht="13.5" thickBot="1">
      <c r="B38" s="164"/>
      <c r="C38" s="198"/>
      <c r="D38" s="166"/>
    </row>
    <row r="39" spans="2:4" ht="24" customHeight="1" thickBot="1">
      <c r="B39" s="195"/>
      <c r="C39" s="196" t="s">
        <v>454</v>
      </c>
      <c r="D39" s="197">
        <f>3!D35</f>
        <v>85956.38</v>
      </c>
    </row>
    <row r="40" spans="2:4" ht="12.75">
      <c r="B40" s="161"/>
      <c r="C40" s="162"/>
      <c r="D40" s="163"/>
    </row>
    <row r="41" spans="2:4" ht="12.75">
      <c r="B41" s="154"/>
      <c r="C41" s="156" t="s">
        <v>67</v>
      </c>
      <c r="D41" s="157">
        <f>D37+D39</f>
        <v>6856480.840000001</v>
      </c>
    </row>
    <row r="42" spans="2:4" ht="13.5" thickBot="1">
      <c r="B42" s="164"/>
      <c r="C42" s="198"/>
      <c r="D42" s="166"/>
    </row>
    <row r="43" ht="13.5" thickBot="1"/>
    <row r="44" spans="2:4" ht="13.5" customHeight="1">
      <c r="B44" s="989" t="s">
        <v>53</v>
      </c>
      <c r="C44" s="990"/>
      <c r="D44" s="982"/>
    </row>
    <row r="45" spans="2:4" ht="12.75" customHeight="1" thickBot="1">
      <c r="B45" s="991"/>
      <c r="C45" s="992"/>
      <c r="D45" s="983"/>
    </row>
    <row r="46" spans="2:4" ht="12.75">
      <c r="B46" s="151"/>
      <c r="C46" s="152"/>
      <c r="D46" s="153"/>
    </row>
    <row r="47" spans="2:4" ht="12.75">
      <c r="B47" s="138" t="s">
        <v>55</v>
      </c>
      <c r="C47" s="167" t="s">
        <v>69</v>
      </c>
      <c r="D47" s="168">
        <f>3!D45</f>
        <v>3799010</v>
      </c>
    </row>
    <row r="48" spans="2:4" ht="12.75">
      <c r="B48" s="138" t="s">
        <v>56</v>
      </c>
      <c r="C48" s="167" t="s">
        <v>70</v>
      </c>
      <c r="D48" s="168">
        <f>3!D46</f>
        <v>2184331.49</v>
      </c>
    </row>
    <row r="49" spans="2:4" ht="12.75">
      <c r="B49" s="138" t="s">
        <v>57</v>
      </c>
      <c r="C49" s="167" t="s">
        <v>382</v>
      </c>
      <c r="D49" s="168">
        <f>3!D47</f>
        <v>0</v>
      </c>
    </row>
    <row r="50" spans="2:4" ht="12.75">
      <c r="B50" s="138" t="s">
        <v>58</v>
      </c>
      <c r="C50" s="167" t="s">
        <v>71</v>
      </c>
      <c r="D50" s="168">
        <v>0</v>
      </c>
    </row>
    <row r="51" spans="2:4" ht="12.75">
      <c r="B51" s="151"/>
      <c r="C51" s="152"/>
      <c r="D51" s="168"/>
    </row>
    <row r="52" spans="2:4" ht="12.75">
      <c r="B52" s="144" t="s">
        <v>72</v>
      </c>
      <c r="C52" s="145"/>
      <c r="D52" s="150">
        <f>SUM(D47:D50)</f>
        <v>5983341.49</v>
      </c>
    </row>
    <row r="53" spans="2:4" ht="12.75">
      <c r="B53" s="147"/>
      <c r="C53" s="148"/>
      <c r="D53" s="170"/>
    </row>
    <row r="54" spans="2:4" ht="12.75">
      <c r="B54" s="151"/>
      <c r="C54" s="152"/>
      <c r="D54" s="153"/>
    </row>
    <row r="55" spans="2:4" ht="12.75">
      <c r="B55" s="138" t="s">
        <v>61</v>
      </c>
      <c r="C55" s="167" t="s">
        <v>74</v>
      </c>
      <c r="D55" s="168">
        <f>'Inv. NO FIN'!C27+'Inv. NO FIN'!E27</f>
        <v>28000</v>
      </c>
    </row>
    <row r="56" spans="2:4" ht="12.75">
      <c r="B56" s="138" t="s">
        <v>62</v>
      </c>
      <c r="C56" s="167" t="s">
        <v>75</v>
      </c>
      <c r="D56" s="168">
        <v>0</v>
      </c>
    </row>
    <row r="57" spans="2:4" ht="12.75">
      <c r="B57" s="151"/>
      <c r="C57" s="152"/>
      <c r="D57" s="153"/>
    </row>
    <row r="58" spans="2:4" ht="12.75">
      <c r="B58" s="144" t="s">
        <v>76</v>
      </c>
      <c r="C58" s="145"/>
      <c r="D58" s="150">
        <f>SUM(D55:D56)</f>
        <v>28000</v>
      </c>
    </row>
    <row r="59" spans="2:4" ht="12.75">
      <c r="B59" s="147"/>
      <c r="C59" s="148"/>
      <c r="D59" s="170"/>
    </row>
    <row r="60" spans="2:4" ht="12.75">
      <c r="B60" s="151"/>
      <c r="C60" s="152"/>
      <c r="D60" s="153"/>
    </row>
    <row r="61" spans="2:4" ht="12.75">
      <c r="B61" s="138" t="s">
        <v>64</v>
      </c>
      <c r="C61" s="167" t="s">
        <v>78</v>
      </c>
      <c r="D61" s="168">
        <f>'Inv. FIN'!E19+'Inv. FIN'!E26+'Inv. FIN'!E38+'Inv. FIN'!E45</f>
        <v>0</v>
      </c>
    </row>
    <row r="62" spans="2:4" ht="12.75">
      <c r="B62" s="138" t="s">
        <v>65</v>
      </c>
      <c r="C62" s="167" t="s">
        <v>79</v>
      </c>
      <c r="D62" s="168">
        <f>'Deuda L.P.'!L29</f>
        <v>0</v>
      </c>
    </row>
    <row r="63" spans="2:4" ht="12.75">
      <c r="B63" s="151"/>
      <c r="C63" s="152"/>
      <c r="D63" s="153"/>
    </row>
    <row r="64" spans="2:4" ht="12.75">
      <c r="B64" s="144" t="s">
        <v>80</v>
      </c>
      <c r="C64" s="145"/>
      <c r="D64" s="150">
        <f>SUM(D61:D62)</f>
        <v>0</v>
      </c>
    </row>
    <row r="65" spans="2:4" ht="13.5" thickBot="1">
      <c r="B65" s="171"/>
      <c r="C65" s="172"/>
      <c r="D65" s="173"/>
    </row>
    <row r="66" spans="2:4" ht="13.5" thickTop="1">
      <c r="B66" s="161"/>
      <c r="C66" s="162"/>
      <c r="D66" s="163"/>
    </row>
    <row r="67" spans="2:7" ht="12.75">
      <c r="B67" s="154"/>
      <c r="C67" s="156" t="s">
        <v>434</v>
      </c>
      <c r="D67" s="157">
        <f>D52+D58+D64</f>
        <v>6011341.49</v>
      </c>
      <c r="G67" s="714"/>
    </row>
    <row r="68" spans="2:4" ht="13.5" thickBot="1">
      <c r="B68" s="190"/>
      <c r="C68" s="191"/>
      <c r="D68" s="155"/>
    </row>
    <row r="69" spans="2:4" ht="22.5" customHeight="1" thickBot="1">
      <c r="B69" s="192"/>
      <c r="C69" s="193" t="s">
        <v>455</v>
      </c>
      <c r="D69" s="194">
        <f>3!D68</f>
        <v>109510.06</v>
      </c>
    </row>
    <row r="70" spans="2:4" ht="12.75">
      <c r="B70" s="161"/>
      <c r="C70" s="162"/>
      <c r="D70" s="163"/>
    </row>
    <row r="71" spans="2:4" ht="12.75">
      <c r="B71" s="154"/>
      <c r="C71" s="156" t="s">
        <v>434</v>
      </c>
      <c r="D71" s="157">
        <f>D67+D69</f>
        <v>6120851.55</v>
      </c>
    </row>
    <row r="72" spans="2:4" ht="13.5" thickBot="1">
      <c r="B72" s="164"/>
      <c r="C72" s="165"/>
      <c r="D72" s="166"/>
    </row>
    <row r="74" s="880" customFormat="1" ht="12.75" hidden="1">
      <c r="D74" s="881"/>
    </row>
    <row r="75" spans="2:5" s="880" customFormat="1" ht="17.25" customHeight="1" hidden="1">
      <c r="B75" s="880" t="s">
        <v>458</v>
      </c>
      <c r="C75" s="882" t="s">
        <v>329</v>
      </c>
      <c r="D75" s="883">
        <f>D41-D71</f>
        <v>735629.290000001</v>
      </c>
      <c r="E75" s="880" t="s">
        <v>462</v>
      </c>
    </row>
    <row r="76" s="880" customFormat="1" ht="12.75" hidden="1">
      <c r="D76" s="881"/>
    </row>
    <row r="77" spans="2:5" s="880" customFormat="1" ht="17.25" customHeight="1" hidden="1">
      <c r="B77" s="880" t="s">
        <v>459</v>
      </c>
      <c r="C77" s="880" t="s">
        <v>457</v>
      </c>
      <c r="D77" s="881">
        <f>D79+D84+D85+D86+D87</f>
        <v>-735629.2899999999</v>
      </c>
      <c r="E77" s="880" t="s">
        <v>717</v>
      </c>
    </row>
    <row r="78" s="880" customFormat="1" ht="12.75" hidden="1">
      <c r="D78" s="881"/>
    </row>
    <row r="79" spans="3:4" s="880" customFormat="1" ht="19.5" customHeight="1" hidden="1">
      <c r="C79" s="880" t="s">
        <v>456</v>
      </c>
      <c r="D79" s="881">
        <f>SUM(D80:D83)</f>
        <v>85956.38</v>
      </c>
    </row>
    <row r="80" spans="3:4" s="880" customFormat="1" ht="21.75" customHeight="1" hidden="1">
      <c r="C80" s="884" t="s">
        <v>719</v>
      </c>
      <c r="D80" s="885">
        <f>-'Inv. NO FIN'!D27</f>
        <v>0</v>
      </c>
    </row>
    <row r="81" spans="3:4" s="880" customFormat="1" ht="18.75" customHeight="1" hidden="1">
      <c r="C81" s="884" t="s">
        <v>42</v>
      </c>
      <c r="D81" s="885">
        <f>-'Inv. NO FIN'!F27</f>
        <v>85956.38</v>
      </c>
    </row>
    <row r="82" spans="3:4" s="880" customFormat="1" ht="21" customHeight="1" hidden="1">
      <c r="C82" s="884" t="s">
        <v>693</v>
      </c>
      <c r="D82" s="885">
        <f>-'Inv. NO FIN'!G27</f>
        <v>0</v>
      </c>
    </row>
    <row r="83" spans="3:4" s="880" customFormat="1" ht="25.5" hidden="1">
      <c r="C83" s="884" t="s">
        <v>695</v>
      </c>
      <c r="D83" s="885">
        <f>-'Inv. NO FIN'!I27</f>
        <v>0</v>
      </c>
    </row>
    <row r="84" spans="3:4" s="880" customFormat="1" ht="19.5" customHeight="1" hidden="1">
      <c r="C84" s="886" t="s">
        <v>460</v>
      </c>
      <c r="D84" s="885">
        <f>-'Inv. FIN'!H19-'Inv. FIN'!H26-'Inv. FIN'!H38-'Inv. FIN'!H45</f>
        <v>0</v>
      </c>
    </row>
    <row r="85" spans="3:4" s="880" customFormat="1" ht="30" customHeight="1" hidden="1">
      <c r="C85" s="887" t="s">
        <v>461</v>
      </c>
      <c r="D85" s="885">
        <f>-(ACTIVO!D28-ACTIVO!C28)+ACTIVO!D42-ACTIVO!C42+ACTIVO!D43-ACTIVO!C43</f>
        <v>-152144.3700000001</v>
      </c>
    </row>
    <row r="86" spans="3:5" s="880" customFormat="1" ht="19.5" customHeight="1" hidden="1">
      <c r="C86" s="880" t="s">
        <v>718</v>
      </c>
      <c r="D86" s="881">
        <f>+'Transf. y subv.'!E22</f>
        <v>-85956.38</v>
      </c>
      <c r="E86" s="888" t="s">
        <v>464</v>
      </c>
    </row>
    <row r="87" spans="3:4" s="880" customFormat="1" ht="19.5" customHeight="1" hidden="1">
      <c r="C87" s="889" t="s">
        <v>642</v>
      </c>
      <c r="D87" s="881">
        <f>+PASIVO!H38</f>
        <v>-583484.9199999998</v>
      </c>
    </row>
    <row r="88" s="880" customFormat="1" ht="12.75" hidden="1">
      <c r="D88" s="881"/>
    </row>
    <row r="89" spans="3:4" s="880" customFormat="1" ht="12.75" hidden="1">
      <c r="C89" s="880" t="s">
        <v>463</v>
      </c>
      <c r="D89" s="881">
        <f>D75+D77</f>
        <v>1.0477378964424133E-09</v>
      </c>
    </row>
    <row r="90" s="880" customFormat="1" ht="12.75" hidden="1">
      <c r="D90" s="881"/>
    </row>
  </sheetData>
  <sheetProtection formatCells="0" formatColumns="0" formatRows="0" insertColumns="0" insertRows="0" insertHyperlinks="0" deleteColumns="0" deleteRows="0" sort="0" autoFilter="0" pivotTables="0"/>
  <mergeCells count="7">
    <mergeCell ref="D13:D14"/>
    <mergeCell ref="D44:D45"/>
    <mergeCell ref="B7:D7"/>
    <mergeCell ref="B9:D9"/>
    <mergeCell ref="B11:D11"/>
    <mergeCell ref="B44:C45"/>
    <mergeCell ref="B13:C14"/>
  </mergeCells>
  <printOptions horizontalCentered="1" verticalCentered="1"/>
  <pageMargins left="0.7480314960629921" right="0.2362204724409449" top="0.1968503937007874" bottom="0.1968503937007874" header="0" footer="0"/>
  <pageSetup horizontalDpi="600" verticalDpi="600" orientation="portrait" paperSize="9" scale="70" r:id="rId2"/>
  <headerFooter alignWithMargins="0">
    <oddFooter>&amp;L&amp;7Plaza de España, 1
38003 Santa Cruz de Tenerife
Teléfono: 901 501 901
www.tenerife.es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"/>
  <dimension ref="A1:N272"/>
  <sheetViews>
    <sheetView zoomScale="55" zoomScaleNormal="55" zoomScalePageLayoutView="0" workbookViewId="0" topLeftCell="A1">
      <selection activeCell="B4" sqref="B4"/>
    </sheetView>
  </sheetViews>
  <sheetFormatPr defaultColWidth="11.421875" defaultRowHeight="12.75"/>
  <cols>
    <col min="1" max="1" width="73.57421875" style="427" customWidth="1"/>
    <col min="2" max="2" width="19.8515625" style="427" customWidth="1"/>
    <col min="3" max="3" width="19.28125" style="427" customWidth="1"/>
    <col min="4" max="4" width="20.7109375" style="427" customWidth="1"/>
    <col min="5" max="5" width="1.57421875" style="427" customWidth="1"/>
    <col min="6" max="6" width="14.57421875" style="426" hidden="1" customWidth="1"/>
    <col min="7" max="7" width="15.28125" style="426" hidden="1" customWidth="1"/>
    <col min="8" max="8" width="18.28125" style="890" hidden="1" customWidth="1"/>
    <col min="9" max="10" width="0" style="890" hidden="1" customWidth="1"/>
    <col min="11" max="11" width="0" style="891" hidden="1" customWidth="1"/>
    <col min="12" max="14" width="0" style="890" hidden="1" customWidth="1"/>
    <col min="15" max="16384" width="11.57421875" style="427" customWidth="1"/>
  </cols>
  <sheetData>
    <row r="1" ht="12.75">
      <c r="B1" s="827" t="s">
        <v>723</v>
      </c>
    </row>
    <row r="2" ht="12.75">
      <c r="B2" s="828" t="s">
        <v>724</v>
      </c>
    </row>
    <row r="3" ht="12.75"/>
    <row r="4" spans="1:2" ht="12.75">
      <c r="A4" s="824" t="s">
        <v>586</v>
      </c>
      <c r="B4" s="829">
        <v>42339</v>
      </c>
    </row>
    <row r="5" spans="1:2" ht="12.75">
      <c r="A5" s="824" t="s">
        <v>722</v>
      </c>
      <c r="B5" s="830" t="s">
        <v>725</v>
      </c>
    </row>
    <row r="6" ht="12.75"/>
    <row r="7" spans="1:6" ht="49.5" customHeight="1">
      <c r="A7" s="998" t="s">
        <v>376</v>
      </c>
      <c r="B7" s="999"/>
      <c r="C7" s="1000"/>
      <c r="D7" s="423">
        <v>2016</v>
      </c>
      <c r="E7" s="424"/>
      <c r="F7" s="425"/>
    </row>
    <row r="8" spans="1:6" ht="25.5" customHeight="1">
      <c r="A8" s="995" t="s">
        <v>156</v>
      </c>
      <c r="B8" s="996"/>
      <c r="C8" s="997"/>
      <c r="D8" s="428" t="s">
        <v>41</v>
      </c>
      <c r="E8" s="429"/>
      <c r="F8" s="430"/>
    </row>
    <row r="9" spans="1:6" ht="25.5" customHeight="1">
      <c r="A9" s="993" t="s">
        <v>727</v>
      </c>
      <c r="B9" s="994"/>
      <c r="C9" s="994"/>
      <c r="D9" s="994"/>
      <c r="E9" s="431"/>
      <c r="F9" s="432"/>
    </row>
    <row r="10" spans="1:12" ht="31.5" customHeight="1">
      <c r="A10" s="433" t="s">
        <v>386</v>
      </c>
      <c r="B10" s="434" t="s">
        <v>1</v>
      </c>
      <c r="C10" s="435" t="s">
        <v>3</v>
      </c>
      <c r="D10" s="435" t="s">
        <v>2</v>
      </c>
      <c r="E10" s="436"/>
      <c r="F10" s="437" t="s">
        <v>327</v>
      </c>
      <c r="G10" s="437" t="s">
        <v>328</v>
      </c>
      <c r="K10" s="891" t="s">
        <v>458</v>
      </c>
      <c r="L10" s="890">
        <f>+D46</f>
        <v>-3799010</v>
      </c>
    </row>
    <row r="11" spans="1:14" s="440" customFormat="1" ht="19.5" customHeight="1">
      <c r="A11" s="438" t="s">
        <v>420</v>
      </c>
      <c r="B11" s="598"/>
      <c r="C11" s="598"/>
      <c r="D11" s="598"/>
      <c r="E11" s="439"/>
      <c r="H11" s="892"/>
      <c r="I11" s="892"/>
      <c r="J11" s="892"/>
      <c r="K11" s="893" t="s">
        <v>459</v>
      </c>
      <c r="L11" s="892">
        <f>+D29+D55+D56+D58</f>
        <v>-2182885.1700000004</v>
      </c>
      <c r="M11" s="892"/>
      <c r="N11" s="892"/>
    </row>
    <row r="12" spans="1:14" s="440" customFormat="1" ht="19.5" customHeight="1">
      <c r="A12" s="853" t="s">
        <v>177</v>
      </c>
      <c r="B12" s="554">
        <f>B13+B19</f>
        <v>3824860.9699999997</v>
      </c>
      <c r="C12" s="554">
        <f>C13+C19</f>
        <v>4046811.49</v>
      </c>
      <c r="D12" s="554">
        <f>D13+D19</f>
        <v>4211900.350000001</v>
      </c>
      <c r="E12" s="441"/>
      <c r="F12" s="442">
        <f>+C12-B12</f>
        <v>221950.52000000048</v>
      </c>
      <c r="G12" s="443">
        <f>+D12-C12</f>
        <v>165088.86000000034</v>
      </c>
      <c r="H12" s="892"/>
      <c r="I12" s="892" t="s">
        <v>265</v>
      </c>
      <c r="J12" s="892">
        <f>+D12</f>
        <v>4211900.350000001</v>
      </c>
      <c r="K12" s="893" t="s">
        <v>265</v>
      </c>
      <c r="L12" s="892"/>
      <c r="M12" s="892"/>
      <c r="N12" s="892"/>
    </row>
    <row r="13" spans="1:14" s="440" customFormat="1" ht="19.5" customHeight="1">
      <c r="A13" s="444" t="s">
        <v>387</v>
      </c>
      <c r="B13" s="555">
        <f>B14+B18</f>
        <v>250081.26</v>
      </c>
      <c r="C13" s="555">
        <f>C14+C18</f>
        <v>0</v>
      </c>
      <c r="D13" s="555">
        <f>D14+D18</f>
        <v>80000</v>
      </c>
      <c r="E13" s="445"/>
      <c r="F13" s="446"/>
      <c r="G13" s="447"/>
      <c r="H13" s="892"/>
      <c r="I13" s="892" t="s">
        <v>266</v>
      </c>
      <c r="J13" s="892">
        <f>+D34</f>
        <v>762234</v>
      </c>
      <c r="K13" s="893" t="s">
        <v>266</v>
      </c>
      <c r="L13" s="892"/>
      <c r="M13" s="892"/>
      <c r="N13" s="892"/>
    </row>
    <row r="14" spans="1:14" s="440" customFormat="1" ht="19.5" customHeight="1">
      <c r="A14" s="444" t="s">
        <v>421</v>
      </c>
      <c r="B14" s="555">
        <f>SUM(B15:B17)</f>
        <v>0</v>
      </c>
      <c r="C14" s="555">
        <f>SUM(C15:C17)</f>
        <v>0</v>
      </c>
      <c r="D14" s="555">
        <f>SUM(D15:D17)</f>
        <v>0</v>
      </c>
      <c r="E14" s="445"/>
      <c r="F14" s="446"/>
      <c r="G14" s="447"/>
      <c r="H14" s="892"/>
      <c r="I14" s="892"/>
      <c r="J14" s="892">
        <f>+D63</f>
        <v>85956.38</v>
      </c>
      <c r="K14" s="893"/>
      <c r="L14" s="892">
        <f>+D57+D59</f>
        <v>-110956.38</v>
      </c>
      <c r="M14" s="892"/>
      <c r="N14" s="892"/>
    </row>
    <row r="15" spans="1:14" s="440" customFormat="1" ht="19.5" customHeight="1">
      <c r="A15" s="444" t="s">
        <v>178</v>
      </c>
      <c r="B15" s="552"/>
      <c r="C15" s="552"/>
      <c r="D15" s="552"/>
      <c r="E15" s="445"/>
      <c r="F15" s="446"/>
      <c r="G15" s="447"/>
      <c r="H15" s="892"/>
      <c r="I15" s="892"/>
      <c r="J15" s="892"/>
      <c r="K15" s="893"/>
      <c r="L15" s="892"/>
      <c r="M15" s="892"/>
      <c r="N15" s="892"/>
    </row>
    <row r="16" spans="1:14" s="440" customFormat="1" ht="19.5" customHeight="1">
      <c r="A16" s="444" t="s">
        <v>180</v>
      </c>
      <c r="B16" s="552"/>
      <c r="C16" s="552"/>
      <c r="D16" s="552"/>
      <c r="E16" s="445"/>
      <c r="F16" s="446"/>
      <c r="G16" s="447"/>
      <c r="H16" s="892"/>
      <c r="I16" s="892"/>
      <c r="J16" s="892"/>
      <c r="K16" s="893"/>
      <c r="L16" s="892"/>
      <c r="M16" s="892"/>
      <c r="N16" s="892"/>
    </row>
    <row r="17" spans="1:14" s="440" customFormat="1" ht="19.5" customHeight="1">
      <c r="A17" s="444" t="s">
        <v>181</v>
      </c>
      <c r="B17" s="552"/>
      <c r="C17" s="552"/>
      <c r="D17" s="552"/>
      <c r="E17" s="445"/>
      <c r="F17" s="446"/>
      <c r="G17" s="447"/>
      <c r="H17" s="892" t="s">
        <v>179</v>
      </c>
      <c r="I17" s="892"/>
      <c r="J17" s="892"/>
      <c r="K17" s="893"/>
      <c r="L17" s="892"/>
      <c r="M17" s="892"/>
      <c r="N17" s="892"/>
    </row>
    <row r="18" spans="1:14" s="440" customFormat="1" ht="19.5" customHeight="1">
      <c r="A18" s="444" t="s">
        <v>423</v>
      </c>
      <c r="B18" s="552">
        <v>250081.26</v>
      </c>
      <c r="C18" s="552"/>
      <c r="D18" s="552">
        <v>80000</v>
      </c>
      <c r="E18" s="445"/>
      <c r="F18" s="446"/>
      <c r="G18" s="447"/>
      <c r="H18" s="892"/>
      <c r="I18" s="892"/>
      <c r="J18" s="892"/>
      <c r="K18" s="893"/>
      <c r="L18" s="892"/>
      <c r="M18" s="892"/>
      <c r="N18" s="892"/>
    </row>
    <row r="19" spans="1:14" s="440" customFormat="1" ht="19.5" customHeight="1">
      <c r="A19" s="444" t="s">
        <v>182</v>
      </c>
      <c r="B19" s="555">
        <f>B20+B24</f>
        <v>3574779.71</v>
      </c>
      <c r="C19" s="555">
        <f>C20+C24</f>
        <v>4046811.49</v>
      </c>
      <c r="D19" s="555">
        <f>D20+D24</f>
        <v>4131900.3500000006</v>
      </c>
      <c r="E19" s="445"/>
      <c r="F19" s="446">
        <f aca="true" t="shared" si="0" ref="F19:F24">+C19-B19</f>
        <v>472031.78000000026</v>
      </c>
      <c r="G19" s="447">
        <f aca="true" t="shared" si="1" ref="G19:G24">-D19-C19</f>
        <v>-8178711.840000001</v>
      </c>
      <c r="H19" s="892"/>
      <c r="I19" s="892"/>
      <c r="J19" s="892"/>
      <c r="K19" s="893"/>
      <c r="L19" s="892"/>
      <c r="M19" s="892"/>
      <c r="N19" s="892"/>
    </row>
    <row r="20" spans="1:14" s="440" customFormat="1" ht="19.5" customHeight="1">
      <c r="A20" s="444" t="s">
        <v>424</v>
      </c>
      <c r="B20" s="555">
        <f>SUM(B21:B23)</f>
        <v>3574779.71</v>
      </c>
      <c r="C20" s="555">
        <f>SUM(C21:C23)</f>
        <v>3046811.49</v>
      </c>
      <c r="D20" s="555">
        <f>SUM(D21:D23)</f>
        <v>3131900.3500000006</v>
      </c>
      <c r="E20" s="448"/>
      <c r="F20" s="446">
        <f t="shared" si="0"/>
        <v>-527968.2199999997</v>
      </c>
      <c r="G20" s="447">
        <f t="shared" si="1"/>
        <v>-6178711.840000001</v>
      </c>
      <c r="H20" s="894"/>
      <c r="I20" s="892"/>
      <c r="J20" s="892"/>
      <c r="K20" s="893"/>
      <c r="L20" s="892"/>
      <c r="M20" s="892"/>
      <c r="N20" s="892"/>
    </row>
    <row r="21" spans="1:14" s="440" customFormat="1" ht="19.5" customHeight="1">
      <c r="A21" s="444" t="s">
        <v>183</v>
      </c>
      <c r="B21" s="552">
        <v>3574779.71</v>
      </c>
      <c r="C21" s="552">
        <f>4046811.49-1278000</f>
        <v>2768811.49</v>
      </c>
      <c r="D21" s="552">
        <f>+Encomiendas!E18+Encomiendas!E19+Encomiendas!E20+Encomiendas!E21+Encomiendas!E22+Encomiendas!E23</f>
        <v>2925651.6300000004</v>
      </c>
      <c r="E21" s="448"/>
      <c r="F21" s="446">
        <f t="shared" si="0"/>
        <v>-805968.2199999997</v>
      </c>
      <c r="G21" s="447">
        <f t="shared" si="1"/>
        <v>-5694463.120000001</v>
      </c>
      <c r="H21" s="892"/>
      <c r="I21" s="892">
        <v>2493082.77</v>
      </c>
      <c r="J21" s="892"/>
      <c r="K21" s="893">
        <f>D21-I21</f>
        <v>432568.86000000034</v>
      </c>
      <c r="L21" s="892"/>
      <c r="M21" s="892"/>
      <c r="N21" s="892"/>
    </row>
    <row r="22" spans="1:14" s="440" customFormat="1" ht="19.5" customHeight="1">
      <c r="A22" s="444" t="s">
        <v>184</v>
      </c>
      <c r="B22" s="552"/>
      <c r="C22" s="552">
        <v>278000</v>
      </c>
      <c r="D22" s="552">
        <f>+Encomiendas!E24</f>
        <v>206248.72</v>
      </c>
      <c r="E22" s="448"/>
      <c r="F22" s="446">
        <f t="shared" si="0"/>
        <v>278000</v>
      </c>
      <c r="G22" s="447">
        <f t="shared" si="1"/>
        <v>-484248.72</v>
      </c>
      <c r="H22" s="892"/>
      <c r="I22" s="892"/>
      <c r="J22" s="892"/>
      <c r="K22" s="893"/>
      <c r="L22" s="892"/>
      <c r="M22" s="892"/>
      <c r="N22" s="892"/>
    </row>
    <row r="23" spans="1:14" s="440" customFormat="1" ht="19.5" customHeight="1">
      <c r="A23" s="444" t="s">
        <v>185</v>
      </c>
      <c r="B23" s="552"/>
      <c r="C23" s="552"/>
      <c r="D23" s="552"/>
      <c r="E23" s="448"/>
      <c r="F23" s="446">
        <f t="shared" si="0"/>
        <v>0</v>
      </c>
      <c r="G23" s="447">
        <f t="shared" si="1"/>
        <v>0</v>
      </c>
      <c r="H23" s="892"/>
      <c r="I23" s="892"/>
      <c r="J23" s="892"/>
      <c r="K23" s="893"/>
      <c r="L23" s="892"/>
      <c r="M23" s="892"/>
      <c r="N23" s="892"/>
    </row>
    <row r="24" spans="1:14" s="440" customFormat="1" ht="19.5" customHeight="1">
      <c r="A24" s="444" t="s">
        <v>425</v>
      </c>
      <c r="B24" s="552"/>
      <c r="C24" s="552">
        <v>1000000</v>
      </c>
      <c r="D24" s="552">
        <v>1000000</v>
      </c>
      <c r="E24" s="448"/>
      <c r="F24" s="446">
        <f t="shared" si="0"/>
        <v>1000000</v>
      </c>
      <c r="G24" s="447">
        <f t="shared" si="1"/>
        <v>-2000000</v>
      </c>
      <c r="H24" s="892"/>
      <c r="I24" s="892"/>
      <c r="J24" s="892"/>
      <c r="K24" s="893"/>
      <c r="L24" s="892"/>
      <c r="M24" s="892"/>
      <c r="N24" s="892"/>
    </row>
    <row r="25" spans="1:14" s="440" customFormat="1" ht="27.75" customHeight="1">
      <c r="A25" s="449" t="s">
        <v>673</v>
      </c>
      <c r="B25" s="554">
        <f>SUM(B26:B27)</f>
        <v>0</v>
      </c>
      <c r="C25" s="554">
        <f>SUM(C26:C27)</f>
        <v>0</v>
      </c>
      <c r="D25" s="554">
        <f>SUM(D26:D27)</f>
        <v>0</v>
      </c>
      <c r="E25" s="450"/>
      <c r="F25" s="451"/>
      <c r="G25" s="447"/>
      <c r="H25" s="892"/>
      <c r="I25" s="892"/>
      <c r="J25" s="892"/>
      <c r="K25" s="893"/>
      <c r="L25" s="892"/>
      <c r="M25" s="892"/>
      <c r="N25" s="892"/>
    </row>
    <row r="26" spans="1:14" s="440" customFormat="1" ht="18" customHeight="1">
      <c r="A26" s="444" t="s">
        <v>36</v>
      </c>
      <c r="B26" s="552"/>
      <c r="C26" s="551"/>
      <c r="D26" s="551"/>
      <c r="E26" s="450"/>
      <c r="F26" s="451"/>
      <c r="G26" s="447"/>
      <c r="H26" s="892"/>
      <c r="I26" s="892"/>
      <c r="J26" s="892"/>
      <c r="K26" s="893"/>
      <c r="L26" s="892"/>
      <c r="M26" s="892"/>
      <c r="N26" s="892"/>
    </row>
    <row r="27" spans="1:14" s="440" customFormat="1" ht="18" customHeight="1">
      <c r="A27" s="444" t="s">
        <v>37</v>
      </c>
      <c r="B27" s="552"/>
      <c r="C27" s="733"/>
      <c r="D27" s="734"/>
      <c r="E27" s="450"/>
      <c r="F27" s="451"/>
      <c r="G27" s="447"/>
      <c r="H27" s="892"/>
      <c r="I27" s="892"/>
      <c r="J27" s="892"/>
      <c r="K27" s="893"/>
      <c r="L27" s="892"/>
      <c r="M27" s="892"/>
      <c r="N27" s="892"/>
    </row>
    <row r="28" spans="1:14" s="440" customFormat="1" ht="25.5" customHeight="1">
      <c r="A28" s="449" t="s">
        <v>186</v>
      </c>
      <c r="B28" s="551"/>
      <c r="C28" s="551"/>
      <c r="D28" s="551"/>
      <c r="E28" s="450"/>
      <c r="F28" s="451"/>
      <c r="G28" s="447"/>
      <c r="H28" s="892"/>
      <c r="I28" s="892"/>
      <c r="J28" s="892"/>
      <c r="K28" s="893"/>
      <c r="L28" s="892"/>
      <c r="M28" s="892"/>
      <c r="N28" s="892"/>
    </row>
    <row r="29" spans="1:14" s="440" customFormat="1" ht="19.5" customHeight="1">
      <c r="A29" s="854" t="s">
        <v>187</v>
      </c>
      <c r="B29" s="554">
        <f>SUM(B30:B33)</f>
        <v>-290032.42</v>
      </c>
      <c r="C29" s="554">
        <f>SUM(C30:C33)</f>
        <v>-347672.87</v>
      </c>
      <c r="D29" s="554">
        <f>SUM(D30:D33)</f>
        <v>-293553.68</v>
      </c>
      <c r="E29" s="450"/>
      <c r="F29" s="442">
        <f>+C29-B29</f>
        <v>-57640.45000000001</v>
      </c>
      <c r="G29" s="443">
        <f>+D29-C29</f>
        <v>54119.19</v>
      </c>
      <c r="H29" s="892"/>
      <c r="I29" s="892"/>
      <c r="J29" s="892"/>
      <c r="K29" s="893"/>
      <c r="L29" s="892"/>
      <c r="M29" s="892"/>
      <c r="N29" s="892"/>
    </row>
    <row r="30" spans="1:14" s="440" customFormat="1" ht="19.5" customHeight="1">
      <c r="A30" s="444" t="s">
        <v>188</v>
      </c>
      <c r="B30" s="552"/>
      <c r="C30" s="552"/>
      <c r="D30" s="552">
        <v>-60000</v>
      </c>
      <c r="E30" s="448"/>
      <c r="F30" s="452"/>
      <c r="G30" s="447"/>
      <c r="H30" s="892"/>
      <c r="I30" s="892"/>
      <c r="J30" s="892"/>
      <c r="K30" s="893"/>
      <c r="L30" s="892"/>
      <c r="M30" s="892"/>
      <c r="N30" s="892"/>
    </row>
    <row r="31" spans="1:14" s="440" customFormat="1" ht="19.5" customHeight="1">
      <c r="A31" s="444" t="s">
        <v>189</v>
      </c>
      <c r="B31" s="552"/>
      <c r="C31" s="552"/>
      <c r="D31" s="552"/>
      <c r="E31" s="448"/>
      <c r="F31" s="452"/>
      <c r="G31" s="447"/>
      <c r="H31" s="892"/>
      <c r="I31" s="892"/>
      <c r="J31" s="892"/>
      <c r="K31" s="893"/>
      <c r="L31" s="892"/>
      <c r="M31" s="892"/>
      <c r="N31" s="892"/>
    </row>
    <row r="32" spans="1:14" s="440" customFormat="1" ht="19.5" customHeight="1">
      <c r="A32" s="444" t="s">
        <v>190</v>
      </c>
      <c r="B32" s="552">
        <v>-290032.42</v>
      </c>
      <c r="C32" s="552">
        <v>-347672.87</v>
      </c>
      <c r="D32" s="552">
        <v>-235000</v>
      </c>
      <c r="E32" s="448"/>
      <c r="F32" s="446">
        <f>+C32-B32</f>
        <v>-57640.45000000001</v>
      </c>
      <c r="G32" s="447">
        <f>-D32-C32</f>
        <v>582672.87</v>
      </c>
      <c r="H32" s="892"/>
      <c r="I32" s="892"/>
      <c r="J32" s="892"/>
      <c r="K32" s="893"/>
      <c r="L32" s="892"/>
      <c r="M32" s="892"/>
      <c r="N32" s="892"/>
    </row>
    <row r="33" spans="1:14" s="440" customFormat="1" ht="19.5" customHeight="1">
      <c r="A33" s="444" t="s">
        <v>191</v>
      </c>
      <c r="B33" s="552"/>
      <c r="C33" s="551"/>
      <c r="D33" s="552">
        <v>1446.32</v>
      </c>
      <c r="E33" s="448"/>
      <c r="F33" s="452"/>
      <c r="G33" s="447"/>
      <c r="H33" s="892"/>
      <c r="I33" s="892"/>
      <c r="J33" s="892"/>
      <c r="K33" s="893"/>
      <c r="L33" s="892"/>
      <c r="M33" s="892"/>
      <c r="N33" s="892"/>
    </row>
    <row r="34" spans="1:14" s="440" customFormat="1" ht="19.5" customHeight="1">
      <c r="A34" s="449" t="s">
        <v>192</v>
      </c>
      <c r="B34" s="554">
        <f>B35+B39</f>
        <v>1043667.41</v>
      </c>
      <c r="C34" s="554">
        <f>C35+C39</f>
        <v>550171.0533333333</v>
      </c>
      <c r="D34" s="554">
        <f>D35+D39</f>
        <v>762234</v>
      </c>
      <c r="E34" s="441"/>
      <c r="F34" s="442">
        <f>+C34-B34</f>
        <v>-493496.3566666667</v>
      </c>
      <c r="G34" s="443">
        <f>+D34-C34</f>
        <v>212062.94666666666</v>
      </c>
      <c r="H34" s="892"/>
      <c r="I34" s="892"/>
      <c r="J34" s="892"/>
      <c r="K34" s="893"/>
      <c r="L34" s="892"/>
      <c r="M34" s="892"/>
      <c r="N34" s="892"/>
    </row>
    <row r="35" spans="1:14" s="440" customFormat="1" ht="19.5" customHeight="1">
      <c r="A35" s="444" t="s">
        <v>193</v>
      </c>
      <c r="B35" s="555">
        <f>SUM(B36:B38)</f>
        <v>59891.51</v>
      </c>
      <c r="C35" s="555">
        <f>SUM(C36:C38)</f>
        <v>18127.27</v>
      </c>
      <c r="D35" s="555">
        <f>SUM(D36:D38)</f>
        <v>0</v>
      </c>
      <c r="E35" s="445"/>
      <c r="F35" s="446"/>
      <c r="G35" s="447"/>
      <c r="H35" s="892"/>
      <c r="I35" s="892"/>
      <c r="J35" s="892"/>
      <c r="K35" s="893"/>
      <c r="L35" s="892"/>
      <c r="M35" s="892"/>
      <c r="N35" s="892"/>
    </row>
    <row r="36" spans="1:14" s="440" customFormat="1" ht="19.5" customHeight="1">
      <c r="A36" s="444" t="s">
        <v>38</v>
      </c>
      <c r="B36" s="552">
        <v>59891.51</v>
      </c>
      <c r="C36" s="552">
        <v>18127.27</v>
      </c>
      <c r="D36" s="552"/>
      <c r="E36" s="445"/>
      <c r="F36" s="446"/>
      <c r="G36" s="447"/>
      <c r="H36" s="892"/>
      <c r="I36" s="892"/>
      <c r="J36" s="892"/>
      <c r="K36" s="893"/>
      <c r="L36" s="892"/>
      <c r="M36" s="892"/>
      <c r="N36" s="892"/>
    </row>
    <row r="37" spans="1:14" s="440" customFormat="1" ht="19.5" customHeight="1">
      <c r="A37" s="444" t="s">
        <v>39</v>
      </c>
      <c r="B37" s="552"/>
      <c r="C37" s="552"/>
      <c r="D37" s="552"/>
      <c r="E37" s="445"/>
      <c r="F37" s="446"/>
      <c r="G37" s="447"/>
      <c r="H37" s="892"/>
      <c r="I37" s="892"/>
      <c r="J37" s="892"/>
      <c r="K37" s="893"/>
      <c r="L37" s="892"/>
      <c r="M37" s="892"/>
      <c r="N37" s="892"/>
    </row>
    <row r="38" spans="1:14" s="440" customFormat="1" ht="19.5" customHeight="1">
      <c r="A38" s="444" t="s">
        <v>40</v>
      </c>
      <c r="B38" s="552"/>
      <c r="C38" s="552"/>
      <c r="D38" s="552"/>
      <c r="E38" s="445"/>
      <c r="F38" s="446"/>
      <c r="G38" s="447"/>
      <c r="H38" s="892"/>
      <c r="I38" s="892"/>
      <c r="J38" s="892"/>
      <c r="K38" s="893"/>
      <c r="L38" s="892"/>
      <c r="M38" s="892"/>
      <c r="N38" s="892"/>
    </row>
    <row r="39" spans="1:14" s="440" customFormat="1" ht="19.5" customHeight="1">
      <c r="A39" s="444" t="s">
        <v>194</v>
      </c>
      <c r="B39" s="555">
        <f>SUM(B40:B45)</f>
        <v>983775.9</v>
      </c>
      <c r="C39" s="555">
        <f>SUM(C40:C45)</f>
        <v>532043.7833333333</v>
      </c>
      <c r="D39" s="555">
        <f>SUM(D40:D45)</f>
        <v>762234</v>
      </c>
      <c r="E39" s="445"/>
      <c r="F39" s="446">
        <f>+C39-B39</f>
        <v>-451732.1166666667</v>
      </c>
      <c r="G39" s="447">
        <f>-D39-C39</f>
        <v>-1294277.7833333332</v>
      </c>
      <c r="H39" s="892"/>
      <c r="I39" s="892"/>
      <c r="J39" s="892"/>
      <c r="K39" s="893"/>
      <c r="L39" s="892"/>
      <c r="M39" s="892"/>
      <c r="N39" s="892"/>
    </row>
    <row r="40" spans="1:14" s="440" customFormat="1" ht="19.5" customHeight="1">
      <c r="A40" s="444" t="s">
        <v>195</v>
      </c>
      <c r="B40" s="552">
        <v>983775.9</v>
      </c>
      <c r="C40" s="551">
        <f>'Transf. y subv.'!D41</f>
        <v>532043.7833333333</v>
      </c>
      <c r="D40" s="552"/>
      <c r="E40" s="445"/>
      <c r="F40" s="446"/>
      <c r="G40" s="447"/>
      <c r="H40" s="892"/>
      <c r="I40" s="892"/>
      <c r="J40" s="892"/>
      <c r="K40" s="893"/>
      <c r="L40" s="892"/>
      <c r="M40" s="892"/>
      <c r="N40" s="892"/>
    </row>
    <row r="41" spans="1:14" s="440" customFormat="1" ht="19.5" customHeight="1">
      <c r="A41" s="444" t="s">
        <v>674</v>
      </c>
      <c r="B41" s="552"/>
      <c r="C41" s="552"/>
      <c r="D41" s="552">
        <f>209634+26600</f>
        <v>236234</v>
      </c>
      <c r="E41" s="448"/>
      <c r="F41" s="446">
        <f>+C41-B41</f>
        <v>0</v>
      </c>
      <c r="G41" s="447">
        <f>-D41-C41</f>
        <v>-236234</v>
      </c>
      <c r="H41" s="892"/>
      <c r="I41" s="892"/>
      <c r="J41" s="892"/>
      <c r="K41" s="893"/>
      <c r="L41" s="892"/>
      <c r="M41" s="892"/>
      <c r="N41" s="892"/>
    </row>
    <row r="42" spans="1:14" s="440" customFormat="1" ht="19.5" customHeight="1">
      <c r="A42" s="444" t="s">
        <v>675</v>
      </c>
      <c r="B42" s="552"/>
      <c r="C42" s="552"/>
      <c r="D42" s="552"/>
      <c r="E42" s="448"/>
      <c r="F42" s="452"/>
      <c r="G42" s="447"/>
      <c r="H42" s="892"/>
      <c r="I42" s="892"/>
      <c r="J42" s="892"/>
      <c r="K42" s="893"/>
      <c r="L42" s="892"/>
      <c r="M42" s="892"/>
      <c r="N42" s="892"/>
    </row>
    <row r="43" spans="1:14" s="440" customFormat="1" ht="19.5" customHeight="1">
      <c r="A43" s="444" t="s">
        <v>196</v>
      </c>
      <c r="B43" s="552"/>
      <c r="C43" s="552"/>
      <c r="D43" s="552">
        <f>'Transf. y subv.'!E38+'Transf. y subv.'!E39+'Transf. y subv.'!E39+'Transf. y subv.'!E40</f>
        <v>460000</v>
      </c>
      <c r="E43" s="448"/>
      <c r="F43" s="452"/>
      <c r="G43" s="447"/>
      <c r="H43" s="892"/>
      <c r="I43" s="892"/>
      <c r="J43" s="892"/>
      <c r="K43" s="893"/>
      <c r="L43" s="892"/>
      <c r="M43" s="892"/>
      <c r="N43" s="892"/>
    </row>
    <row r="44" spans="1:14" s="440" customFormat="1" ht="19.5" customHeight="1">
      <c r="A44" s="444" t="s">
        <v>197</v>
      </c>
      <c r="B44" s="552"/>
      <c r="C44" s="552"/>
      <c r="D44" s="552">
        <f>26000+40000</f>
        <v>66000</v>
      </c>
      <c r="E44" s="448"/>
      <c r="F44" s="446">
        <f>+C44-B44</f>
        <v>0</v>
      </c>
      <c r="G44" s="447">
        <f>-D44-C44</f>
        <v>-66000</v>
      </c>
      <c r="H44" s="892"/>
      <c r="I44" s="892"/>
      <c r="J44" s="892"/>
      <c r="K44" s="893"/>
      <c r="L44" s="892"/>
      <c r="M44" s="892"/>
      <c r="N44" s="892"/>
    </row>
    <row r="45" spans="1:14" s="440" customFormat="1" ht="19.5" customHeight="1">
      <c r="A45" s="444" t="s">
        <v>198</v>
      </c>
      <c r="B45" s="552"/>
      <c r="C45" s="551"/>
      <c r="D45" s="552"/>
      <c r="E45" s="448"/>
      <c r="F45" s="452"/>
      <c r="G45" s="447"/>
      <c r="H45" s="892"/>
      <c r="I45" s="892"/>
      <c r="J45" s="892"/>
      <c r="K45" s="893"/>
      <c r="L45" s="892"/>
      <c r="M45" s="892"/>
      <c r="N45" s="892"/>
    </row>
    <row r="46" spans="1:14" s="440" customFormat="1" ht="19.5" customHeight="1">
      <c r="A46" s="449" t="s">
        <v>199</v>
      </c>
      <c r="B46" s="554">
        <f>SUM(B47:B52)</f>
        <v>-4237176.07</v>
      </c>
      <c r="C46" s="554">
        <f>SUM(C47:C52)</f>
        <v>-4088799.45</v>
      </c>
      <c r="D46" s="554">
        <f>SUM(D47:D52)</f>
        <v>-3799010</v>
      </c>
      <c r="E46" s="450"/>
      <c r="F46" s="442">
        <f>+C46-B46</f>
        <v>148376.6200000001</v>
      </c>
      <c r="G46" s="443">
        <f>+D46-C46</f>
        <v>289789.4500000002</v>
      </c>
      <c r="H46" s="892"/>
      <c r="I46" s="892"/>
      <c r="J46" s="892"/>
      <c r="K46" s="893"/>
      <c r="L46" s="892"/>
      <c r="M46" s="892"/>
      <c r="N46" s="892"/>
    </row>
    <row r="47" spans="1:14" s="440" customFormat="1" ht="19.5" customHeight="1">
      <c r="A47" s="444" t="s">
        <v>200</v>
      </c>
      <c r="B47" s="552">
        <v>-3463562.62</v>
      </c>
      <c r="C47" s="552">
        <v>-3224943.44</v>
      </c>
      <c r="D47" s="552">
        <v>-2930309.87</v>
      </c>
      <c r="E47" s="448"/>
      <c r="F47" s="446">
        <f>+C47-B47</f>
        <v>238619.18000000017</v>
      </c>
      <c r="G47" s="447">
        <f>-D47-C47</f>
        <v>6155253.3100000005</v>
      </c>
      <c r="H47" s="892"/>
      <c r="I47" s="892"/>
      <c r="J47" s="892"/>
      <c r="K47" s="893"/>
      <c r="L47" s="892"/>
      <c r="M47" s="892"/>
      <c r="N47" s="892"/>
    </row>
    <row r="48" spans="1:14" s="440" customFormat="1" ht="19.5" customHeight="1">
      <c r="A48" s="444" t="s">
        <v>676</v>
      </c>
      <c r="B48" s="552">
        <v>-52115.71</v>
      </c>
      <c r="C48" s="552">
        <v>-44249.56</v>
      </c>
      <c r="D48" s="552">
        <f>-40000-20000</f>
        <v>-60000</v>
      </c>
      <c r="E48" s="448"/>
      <c r="F48" s="446">
        <f>+C48-B48</f>
        <v>7866.1500000000015</v>
      </c>
      <c r="G48" s="447">
        <f>-D48-C48</f>
        <v>104249.56</v>
      </c>
      <c r="H48" s="892"/>
      <c r="I48" s="892"/>
      <c r="J48" s="892"/>
      <c r="K48" s="893"/>
      <c r="L48" s="892"/>
      <c r="M48" s="892"/>
      <c r="N48" s="892"/>
    </row>
    <row r="49" spans="1:14" s="440" customFormat="1" ht="19.5" customHeight="1">
      <c r="A49" s="444" t="s">
        <v>677</v>
      </c>
      <c r="B49" s="552">
        <v>-691739.95</v>
      </c>
      <c r="C49" s="552">
        <v>-819606.45</v>
      </c>
      <c r="D49" s="552">
        <v>-778943.13</v>
      </c>
      <c r="E49" s="448"/>
      <c r="F49" s="446">
        <f>+C49-B49</f>
        <v>-127866.5</v>
      </c>
      <c r="G49" s="447">
        <f>-D49-C49</f>
        <v>1598549.58</v>
      </c>
      <c r="H49" s="892"/>
      <c r="I49" s="892"/>
      <c r="J49" s="892"/>
      <c r="K49" s="893"/>
      <c r="L49" s="892"/>
      <c r="M49" s="892"/>
      <c r="N49" s="892"/>
    </row>
    <row r="50" spans="1:14" s="440" customFormat="1" ht="19.5" customHeight="1">
      <c r="A50" s="444" t="s">
        <v>678</v>
      </c>
      <c r="B50" s="552"/>
      <c r="C50" s="552"/>
      <c r="D50" s="552"/>
      <c r="E50" s="448"/>
      <c r="F50" s="446">
        <f>+C50-B50</f>
        <v>0</v>
      </c>
      <c r="G50" s="447">
        <f>-D50-C50</f>
        <v>0</v>
      </c>
      <c r="H50" s="892"/>
      <c r="I50" s="892"/>
      <c r="J50" s="892"/>
      <c r="K50" s="893"/>
      <c r="L50" s="892"/>
      <c r="M50" s="892"/>
      <c r="N50" s="892"/>
    </row>
    <row r="51" spans="1:14" s="440" customFormat="1" ht="19.5" customHeight="1">
      <c r="A51" s="444" t="s">
        <v>679</v>
      </c>
      <c r="B51" s="552">
        <v>-29757.79</v>
      </c>
      <c r="C51" s="552"/>
      <c r="D51" s="552">
        <v>-29757</v>
      </c>
      <c r="E51" s="448"/>
      <c r="F51" s="452"/>
      <c r="G51" s="447"/>
      <c r="H51" s="892"/>
      <c r="I51" s="892"/>
      <c r="J51" s="892"/>
      <c r="K51" s="893"/>
      <c r="L51" s="892"/>
      <c r="M51" s="892"/>
      <c r="N51" s="892"/>
    </row>
    <row r="52" spans="1:14" s="440" customFormat="1" ht="19.5" customHeight="1">
      <c r="A52" s="444" t="s">
        <v>680</v>
      </c>
      <c r="B52" s="552"/>
      <c r="C52" s="551"/>
      <c r="D52" s="552"/>
      <c r="E52" s="448"/>
      <c r="F52" s="452"/>
      <c r="G52" s="453"/>
      <c r="H52" s="892"/>
      <c r="I52" s="892"/>
      <c r="J52" s="892"/>
      <c r="K52" s="893"/>
      <c r="L52" s="892"/>
      <c r="M52" s="892"/>
      <c r="N52" s="892"/>
    </row>
    <row r="53" spans="1:14" s="440" customFormat="1" ht="19.5" customHeight="1" hidden="1">
      <c r="A53" s="444" t="s">
        <v>615</v>
      </c>
      <c r="B53" s="552"/>
      <c r="C53" s="551"/>
      <c r="D53" s="552"/>
      <c r="E53" s="448"/>
      <c r="F53" s="452"/>
      <c r="G53" s="453"/>
      <c r="H53" s="892"/>
      <c r="I53" s="892"/>
      <c r="J53" s="892"/>
      <c r="K53" s="893"/>
      <c r="L53" s="892"/>
      <c r="M53" s="892"/>
      <c r="N53" s="892"/>
    </row>
    <row r="54" spans="1:14" s="440" customFormat="1" ht="19.5" customHeight="1">
      <c r="A54" s="853" t="s">
        <v>201</v>
      </c>
      <c r="B54" s="554">
        <f>+B55+B56+B57+B58</f>
        <v>-2176918.4</v>
      </c>
      <c r="C54" s="554">
        <f>+C55+C56+C57+C58</f>
        <v>-1814922.78</v>
      </c>
      <c r="D54" s="554">
        <f>+D55+D56+D57+D58</f>
        <v>-1914331.4900000002</v>
      </c>
      <c r="E54" s="450"/>
      <c r="F54" s="442">
        <f>+C54-B54</f>
        <v>361995.6199999999</v>
      </c>
      <c r="G54" s="443">
        <f>+D54-C54</f>
        <v>-99408.7100000002</v>
      </c>
      <c r="H54" s="892"/>
      <c r="I54" s="892"/>
      <c r="J54" s="892"/>
      <c r="K54" s="893"/>
      <c r="L54" s="892"/>
      <c r="M54" s="892"/>
      <c r="N54" s="892"/>
    </row>
    <row r="55" spans="1:14" s="440" customFormat="1" ht="19.5" customHeight="1">
      <c r="A55" s="444" t="s">
        <v>681</v>
      </c>
      <c r="B55" s="552">
        <v>-1891403.38</v>
      </c>
      <c r="C55" s="552">
        <v>-1672875.25</v>
      </c>
      <c r="D55" s="552">
        <f>-1382000-40000-61915.98-'Transf. y subv.'!E12-'Transf. y subv.'!E38-'Transf. y subv.'!E39+17900.42+31171.69-24487.62-'Transf. y subv.'!E40</f>
        <v>-1804331.4900000002</v>
      </c>
      <c r="E55" s="448"/>
      <c r="F55" s="446">
        <f>+C55-B55</f>
        <v>218528.1299999999</v>
      </c>
      <c r="G55" s="447">
        <f>-D55-C55</f>
        <v>3477206.74</v>
      </c>
      <c r="H55" s="892"/>
      <c r="I55" s="892"/>
      <c r="J55" s="892"/>
      <c r="K55" s="893"/>
      <c r="L55" s="892"/>
      <c r="M55" s="892"/>
      <c r="N55" s="892"/>
    </row>
    <row r="56" spans="1:14" s="440" customFormat="1" ht="19.5" customHeight="1">
      <c r="A56" s="444" t="s">
        <v>682</v>
      </c>
      <c r="B56" s="552">
        <v>-81987.5</v>
      </c>
      <c r="C56" s="552">
        <v>-80047.53</v>
      </c>
      <c r="D56" s="552">
        <v>-80000</v>
      </c>
      <c r="E56" s="448"/>
      <c r="F56" s="446">
        <f>+C56-B56</f>
        <v>1939.9700000000012</v>
      </c>
      <c r="G56" s="447">
        <f>-D56-C56</f>
        <v>160047.53</v>
      </c>
      <c r="H56" s="892"/>
      <c r="I56" s="892"/>
      <c r="J56" s="892"/>
      <c r="K56" s="893"/>
      <c r="L56" s="892"/>
      <c r="M56" s="892"/>
      <c r="N56" s="892"/>
    </row>
    <row r="57" spans="1:14" s="440" customFormat="1" ht="19.5" customHeight="1">
      <c r="A57" s="444" t="s">
        <v>202</v>
      </c>
      <c r="B57" s="552">
        <v>-193915.54</v>
      </c>
      <c r="C57" s="552">
        <v>-62000</v>
      </c>
      <c r="D57" s="552">
        <v>-25000</v>
      </c>
      <c r="E57" s="445"/>
      <c r="F57" s="446">
        <f>+C57-B57</f>
        <v>131915.54</v>
      </c>
      <c r="G57" s="447">
        <f>-D57-C57</f>
        <v>87000</v>
      </c>
      <c r="H57" s="892"/>
      <c r="I57" s="892"/>
      <c r="J57" s="892"/>
      <c r="K57" s="893"/>
      <c r="L57" s="892"/>
      <c r="M57" s="892"/>
      <c r="N57" s="892"/>
    </row>
    <row r="58" spans="1:14" s="440" customFormat="1" ht="19.5" customHeight="1">
      <c r="A58" s="444" t="s">
        <v>203</v>
      </c>
      <c r="B58" s="551">
        <v>-9611.98</v>
      </c>
      <c r="C58" s="551"/>
      <c r="D58" s="551">
        <v>-5000</v>
      </c>
      <c r="E58" s="454"/>
      <c r="F58" s="455"/>
      <c r="G58" s="447"/>
      <c r="H58" s="892"/>
      <c r="I58" s="892"/>
      <c r="J58" s="892"/>
      <c r="K58" s="893"/>
      <c r="L58" s="892"/>
      <c r="M58" s="892"/>
      <c r="N58" s="892"/>
    </row>
    <row r="59" spans="1:14" s="440" customFormat="1" ht="19.5" customHeight="1">
      <c r="A59" s="853" t="s">
        <v>204</v>
      </c>
      <c r="B59" s="554">
        <f>SUM(B60:B62)</f>
        <v>-83662.61</v>
      </c>
      <c r="C59" s="554">
        <f>SUM(C60:C62)</f>
        <v>-85000</v>
      </c>
      <c r="D59" s="554">
        <f>SUM(D60:D62)</f>
        <v>-85956.38</v>
      </c>
      <c r="E59" s="450"/>
      <c r="F59" s="442">
        <f>+C59-B59</f>
        <v>-1337.3899999999994</v>
      </c>
      <c r="G59" s="443">
        <f>+D59-C59</f>
        <v>-956.3800000000047</v>
      </c>
      <c r="H59" s="892"/>
      <c r="I59" s="892"/>
      <c r="J59" s="892"/>
      <c r="K59" s="893"/>
      <c r="L59" s="892"/>
      <c r="M59" s="892"/>
      <c r="N59" s="892"/>
    </row>
    <row r="60" spans="1:14" s="440" customFormat="1" ht="19.5" customHeight="1">
      <c r="A60" s="444" t="s">
        <v>773</v>
      </c>
      <c r="B60" s="551">
        <v>-5230.54</v>
      </c>
      <c r="C60" s="551">
        <v>-5000</v>
      </c>
      <c r="D60" s="551">
        <v>0</v>
      </c>
      <c r="E60" s="450"/>
      <c r="F60" s="442"/>
      <c r="G60" s="443"/>
      <c r="H60" s="892"/>
      <c r="I60" s="892"/>
      <c r="J60" s="892"/>
      <c r="K60" s="893"/>
      <c r="L60" s="892"/>
      <c r="M60" s="892"/>
      <c r="N60" s="892"/>
    </row>
    <row r="61" spans="1:14" s="440" customFormat="1" ht="19.5" customHeight="1">
      <c r="A61" s="444" t="s">
        <v>774</v>
      </c>
      <c r="B61" s="551">
        <v>-78432.07</v>
      </c>
      <c r="C61" s="551">
        <v>-80000</v>
      </c>
      <c r="D61" s="551">
        <f>'Inv. NO FIN'!F27</f>
        <v>-85956.38</v>
      </c>
      <c r="E61" s="450"/>
      <c r="F61" s="442"/>
      <c r="G61" s="443"/>
      <c r="H61" s="892"/>
      <c r="I61" s="892"/>
      <c r="J61" s="892"/>
      <c r="K61" s="893"/>
      <c r="L61" s="892"/>
      <c r="M61" s="892"/>
      <c r="N61" s="892"/>
    </row>
    <row r="62" spans="1:14" s="440" customFormat="1" ht="19.5" customHeight="1">
      <c r="A62" s="444" t="s">
        <v>775</v>
      </c>
      <c r="B62" s="551"/>
      <c r="C62" s="551"/>
      <c r="D62" s="551"/>
      <c r="E62" s="450"/>
      <c r="F62" s="442"/>
      <c r="G62" s="443"/>
      <c r="H62" s="892"/>
      <c r="I62" s="892"/>
      <c r="J62" s="892"/>
      <c r="K62" s="893"/>
      <c r="L62" s="892"/>
      <c r="M62" s="892"/>
      <c r="N62" s="892"/>
    </row>
    <row r="63" spans="1:14" s="440" customFormat="1" ht="25.5" customHeight="1">
      <c r="A63" s="449" t="s">
        <v>205</v>
      </c>
      <c r="B63" s="551">
        <v>83662.61</v>
      </c>
      <c r="C63" s="551">
        <v>85000</v>
      </c>
      <c r="D63" s="551">
        <f>-D61</f>
        <v>85956.38</v>
      </c>
      <c r="E63" s="450"/>
      <c r="F63" s="442">
        <f>+C63-B63</f>
        <v>1337.3899999999994</v>
      </c>
      <c r="G63" s="443">
        <f>+D63-C63</f>
        <v>956.3800000000047</v>
      </c>
      <c r="H63" s="892"/>
      <c r="I63" s="892"/>
      <c r="J63" s="892"/>
      <c r="K63" s="893"/>
      <c r="L63" s="892"/>
      <c r="M63" s="892"/>
      <c r="N63" s="892"/>
    </row>
    <row r="64" spans="1:14" s="440" customFormat="1" ht="24.75" customHeight="1">
      <c r="A64" s="449" t="s">
        <v>206</v>
      </c>
      <c r="B64" s="551"/>
      <c r="C64" s="551"/>
      <c r="D64" s="551"/>
      <c r="E64" s="441"/>
      <c r="F64" s="442"/>
      <c r="G64" s="447"/>
      <c r="H64" s="892"/>
      <c r="I64" s="892"/>
      <c r="J64" s="892"/>
      <c r="K64" s="893"/>
      <c r="L64" s="892"/>
      <c r="M64" s="892"/>
      <c r="N64" s="892"/>
    </row>
    <row r="65" spans="1:14" s="440" customFormat="1" ht="28.5" customHeight="1">
      <c r="A65" s="449" t="s">
        <v>207</v>
      </c>
      <c r="B65" s="554">
        <f>B66+B70</f>
        <v>0</v>
      </c>
      <c r="C65" s="554">
        <f>C66+C70</f>
        <v>0</v>
      </c>
      <c r="D65" s="554">
        <f>D66+D70</f>
        <v>0</v>
      </c>
      <c r="E65" s="450"/>
      <c r="F65" s="442">
        <f>+C65-B65</f>
        <v>0</v>
      </c>
      <c r="G65" s="443">
        <f>+D65-C65</f>
        <v>0</v>
      </c>
      <c r="H65" s="892"/>
      <c r="I65" s="892"/>
      <c r="J65" s="892"/>
      <c r="K65" s="893"/>
      <c r="L65" s="892"/>
      <c r="M65" s="892"/>
      <c r="N65" s="892"/>
    </row>
    <row r="66" spans="1:14" s="440" customFormat="1" ht="19.5" customHeight="1">
      <c r="A66" s="444" t="s">
        <v>372</v>
      </c>
      <c r="B66" s="555">
        <f>SUM(B67:B69)</f>
        <v>0</v>
      </c>
      <c r="C66" s="555">
        <f>SUM(C67:C69)</f>
        <v>0</v>
      </c>
      <c r="D66" s="555">
        <f>SUM(D67:D69)</f>
        <v>0</v>
      </c>
      <c r="E66" s="445"/>
      <c r="F66" s="446"/>
      <c r="G66" s="447"/>
      <c r="H66" s="892"/>
      <c r="I66" s="892"/>
      <c r="J66" s="892"/>
      <c r="K66" s="893"/>
      <c r="L66" s="892"/>
      <c r="M66" s="892"/>
      <c r="N66" s="892"/>
    </row>
    <row r="67" spans="1:14" s="440" customFormat="1" ht="19.5" customHeight="1">
      <c r="A67" s="444" t="s">
        <v>776</v>
      </c>
      <c r="B67" s="552"/>
      <c r="C67" s="551"/>
      <c r="D67" s="552"/>
      <c r="E67" s="445"/>
      <c r="F67" s="446"/>
      <c r="G67" s="447"/>
      <c r="H67" s="892"/>
      <c r="I67" s="892"/>
      <c r="J67" s="892"/>
      <c r="K67" s="893"/>
      <c r="L67" s="892"/>
      <c r="M67" s="892"/>
      <c r="N67" s="892"/>
    </row>
    <row r="68" spans="1:14" s="440" customFormat="1" ht="19.5" customHeight="1">
      <c r="A68" s="444" t="s">
        <v>777</v>
      </c>
      <c r="B68" s="552"/>
      <c r="C68" s="551"/>
      <c r="D68" s="552"/>
      <c r="E68" s="445"/>
      <c r="F68" s="446"/>
      <c r="G68" s="447"/>
      <c r="H68" s="892"/>
      <c r="I68" s="892"/>
      <c r="J68" s="892"/>
      <c r="K68" s="893"/>
      <c r="L68" s="892"/>
      <c r="M68" s="892"/>
      <c r="N68" s="892"/>
    </row>
    <row r="69" spans="1:14" s="440" customFormat="1" ht="19.5" customHeight="1">
      <c r="A69" s="444" t="s">
        <v>778</v>
      </c>
      <c r="B69" s="552"/>
      <c r="C69" s="551"/>
      <c r="D69" s="552"/>
      <c r="E69" s="445"/>
      <c r="F69" s="446"/>
      <c r="G69" s="447"/>
      <c r="H69" s="892"/>
      <c r="I69" s="892"/>
      <c r="J69" s="892"/>
      <c r="K69" s="893"/>
      <c r="L69" s="892"/>
      <c r="M69" s="892"/>
      <c r="N69" s="892"/>
    </row>
    <row r="70" spans="1:14" s="440" customFormat="1" ht="19.5" customHeight="1">
      <c r="A70" s="444" t="s">
        <v>683</v>
      </c>
      <c r="B70" s="555">
        <f>SUM(B71:B73)</f>
        <v>0</v>
      </c>
      <c r="C70" s="555">
        <f>SUM(C71:C73)</f>
        <v>0</v>
      </c>
      <c r="D70" s="555">
        <f>SUM(D71:D73)</f>
        <v>0</v>
      </c>
      <c r="E70" s="448"/>
      <c r="F70" s="446">
        <f>+C70-B70</f>
        <v>0</v>
      </c>
      <c r="G70" s="447">
        <f>-D70-C70</f>
        <v>0</v>
      </c>
      <c r="H70" s="892"/>
      <c r="I70" s="892"/>
      <c r="J70" s="892"/>
      <c r="K70" s="893"/>
      <c r="L70" s="892"/>
      <c r="M70" s="892"/>
      <c r="N70" s="892"/>
    </row>
    <row r="71" spans="1:14" s="440" customFormat="1" ht="19.5" customHeight="1">
      <c r="A71" s="444" t="s">
        <v>776</v>
      </c>
      <c r="B71" s="552"/>
      <c r="C71" s="552"/>
      <c r="D71" s="552"/>
      <c r="E71" s="448"/>
      <c r="F71" s="446"/>
      <c r="G71" s="447"/>
      <c r="H71" s="892"/>
      <c r="I71" s="892"/>
      <c r="J71" s="892"/>
      <c r="K71" s="893"/>
      <c r="L71" s="892"/>
      <c r="M71" s="892"/>
      <c r="N71" s="892"/>
    </row>
    <row r="72" spans="1:14" s="440" customFormat="1" ht="19.5" customHeight="1">
      <c r="A72" s="444" t="s">
        <v>777</v>
      </c>
      <c r="B72" s="552"/>
      <c r="C72" s="552"/>
      <c r="D72" s="552"/>
      <c r="E72" s="448"/>
      <c r="F72" s="446"/>
      <c r="G72" s="447"/>
      <c r="H72" s="892"/>
      <c r="I72" s="892"/>
      <c r="J72" s="892"/>
      <c r="K72" s="893"/>
      <c r="L72" s="892"/>
      <c r="M72" s="892"/>
      <c r="N72" s="892"/>
    </row>
    <row r="73" spans="1:14" s="440" customFormat="1" ht="19.5" customHeight="1">
      <c r="A73" s="444" t="s">
        <v>778</v>
      </c>
      <c r="B73" s="552"/>
      <c r="C73" s="552"/>
      <c r="D73" s="552"/>
      <c r="E73" s="448"/>
      <c r="F73" s="446"/>
      <c r="G73" s="447"/>
      <c r="H73" s="892"/>
      <c r="I73" s="892"/>
      <c r="J73" s="892"/>
      <c r="K73" s="893"/>
      <c r="L73" s="892"/>
      <c r="M73" s="892"/>
      <c r="N73" s="892"/>
    </row>
    <row r="74" spans="1:14" s="440" customFormat="1" ht="27" customHeight="1">
      <c r="A74" s="449" t="s">
        <v>616</v>
      </c>
      <c r="B74" s="552"/>
      <c r="C74" s="552"/>
      <c r="D74" s="552"/>
      <c r="E74" s="448"/>
      <c r="F74" s="446"/>
      <c r="G74" s="447"/>
      <c r="H74" s="892"/>
      <c r="I74" s="892"/>
      <c r="J74" s="892"/>
      <c r="K74" s="893"/>
      <c r="L74" s="892"/>
      <c r="M74" s="892"/>
      <c r="N74" s="892"/>
    </row>
    <row r="75" spans="1:14" s="440" customFormat="1" ht="27" customHeight="1">
      <c r="A75" s="449" t="s">
        <v>466</v>
      </c>
      <c r="B75" s="554">
        <f>SUM(B76:B78)</f>
        <v>0</v>
      </c>
      <c r="C75" s="554">
        <f>SUM(C76:C78)</f>
        <v>0</v>
      </c>
      <c r="D75" s="554">
        <f>SUM(D76:D78)</f>
        <v>0</v>
      </c>
      <c r="E75" s="448"/>
      <c r="F75" s="446"/>
      <c r="G75" s="447"/>
      <c r="H75" s="892"/>
      <c r="I75" s="892"/>
      <c r="J75" s="892"/>
      <c r="K75" s="893"/>
      <c r="L75" s="892"/>
      <c r="M75" s="892"/>
      <c r="N75" s="892"/>
    </row>
    <row r="76" spans="1:14" s="440" customFormat="1" ht="19.5" customHeight="1">
      <c r="A76" s="444" t="s">
        <v>467</v>
      </c>
      <c r="B76" s="552"/>
      <c r="C76" s="552"/>
      <c r="D76" s="552"/>
      <c r="E76" s="448"/>
      <c r="F76" s="446"/>
      <c r="G76" s="447"/>
      <c r="H76" s="892"/>
      <c r="I76" s="892"/>
      <c r="J76" s="892"/>
      <c r="K76" s="893"/>
      <c r="L76" s="892"/>
      <c r="M76" s="892"/>
      <c r="N76" s="892"/>
    </row>
    <row r="77" spans="1:14" s="440" customFormat="1" ht="19.5" customHeight="1">
      <c r="A77" s="444" t="s">
        <v>468</v>
      </c>
      <c r="B77" s="552"/>
      <c r="C77" s="552"/>
      <c r="D77" s="552"/>
      <c r="E77" s="448"/>
      <c r="F77" s="446"/>
      <c r="G77" s="447"/>
      <c r="H77" s="892"/>
      <c r="I77" s="892"/>
      <c r="J77" s="892"/>
      <c r="K77" s="893"/>
      <c r="L77" s="892"/>
      <c r="M77" s="892"/>
      <c r="N77" s="892"/>
    </row>
    <row r="78" spans="1:14" s="440" customFormat="1" ht="19.5" customHeight="1">
      <c r="A78" s="444" t="s">
        <v>469</v>
      </c>
      <c r="B78" s="552"/>
      <c r="C78" s="552"/>
      <c r="D78" s="552"/>
      <c r="E78" s="448"/>
      <c r="F78" s="446"/>
      <c r="G78" s="447"/>
      <c r="H78" s="892"/>
      <c r="I78" s="892"/>
      <c r="J78" s="892"/>
      <c r="K78" s="893"/>
      <c r="L78" s="892"/>
      <c r="M78" s="892"/>
      <c r="N78" s="892"/>
    </row>
    <row r="79" spans="1:14" s="440" customFormat="1" ht="29.25" customHeight="1">
      <c r="A79" s="449" t="s">
        <v>465</v>
      </c>
      <c r="B79" s="554">
        <f>SUM(B80:B81)</f>
        <v>0</v>
      </c>
      <c r="C79" s="554">
        <f>SUM(C80:C81)</f>
        <v>0</v>
      </c>
      <c r="D79" s="554">
        <f>SUM(D80:D81)</f>
        <v>0</v>
      </c>
      <c r="E79" s="448"/>
      <c r="F79" s="446">
        <f>+C79-B79</f>
        <v>0</v>
      </c>
      <c r="G79" s="447">
        <f>-D79-C79</f>
        <v>0</v>
      </c>
      <c r="H79" s="892"/>
      <c r="I79" s="892"/>
      <c r="J79" s="892"/>
      <c r="K79" s="893"/>
      <c r="L79" s="892"/>
      <c r="M79" s="892"/>
      <c r="N79" s="892"/>
    </row>
    <row r="80" spans="1:14" s="440" customFormat="1" ht="21.75" customHeight="1">
      <c r="A80" s="444" t="s">
        <v>34</v>
      </c>
      <c r="B80" s="551"/>
      <c r="C80" s="551"/>
      <c r="D80" s="551"/>
      <c r="E80" s="448"/>
      <c r="F80" s="446"/>
      <c r="G80" s="447"/>
      <c r="H80" s="892"/>
      <c r="I80" s="892"/>
      <c r="J80" s="892"/>
      <c r="K80" s="893"/>
      <c r="L80" s="892"/>
      <c r="M80" s="892"/>
      <c r="N80" s="892"/>
    </row>
    <row r="81" spans="1:14" s="440" customFormat="1" ht="21" customHeight="1">
      <c r="A81" s="444" t="s">
        <v>35</v>
      </c>
      <c r="B81" s="551"/>
      <c r="C81" s="551"/>
      <c r="D81" s="551"/>
      <c r="E81" s="448"/>
      <c r="F81" s="446"/>
      <c r="G81" s="447"/>
      <c r="H81" s="892"/>
      <c r="I81" s="892"/>
      <c r="J81" s="892"/>
      <c r="K81" s="893"/>
      <c r="L81" s="892"/>
      <c r="M81" s="892"/>
      <c r="N81" s="892"/>
    </row>
    <row r="82" spans="1:14" s="440" customFormat="1" ht="33" customHeight="1">
      <c r="A82" s="449" t="s">
        <v>470</v>
      </c>
      <c r="B82" s="554">
        <f>B12+B25+B28+B29+B34+B46+B54+B59+B63+B64+B65+B79+B74+B75</f>
        <v>-1835598.5100000002</v>
      </c>
      <c r="C82" s="554">
        <f>C12+C25+C28+C29+C34+C46+C54+C59+C63+C64+C65+C79+C74+C75</f>
        <v>-1654412.5566666664</v>
      </c>
      <c r="D82" s="554">
        <f>D12+D25+D28+D29+D34+D46+D54+D59+D63+D64+D65+D79+D74+D75</f>
        <v>-1032760.8200000002</v>
      </c>
      <c r="E82" s="441"/>
      <c r="F82" s="442">
        <f>+C82-B82</f>
        <v>181185.95333333383</v>
      </c>
      <c r="G82" s="443">
        <f>+D82-C82</f>
        <v>621651.7366666662</v>
      </c>
      <c r="H82" s="892"/>
      <c r="I82" s="892"/>
      <c r="J82" s="892"/>
      <c r="K82" s="893"/>
      <c r="L82" s="892"/>
      <c r="M82" s="892"/>
      <c r="N82" s="892"/>
    </row>
    <row r="83" spans="1:14" s="440" customFormat="1" ht="27.75" customHeight="1">
      <c r="A83" s="449" t="s">
        <v>471</v>
      </c>
      <c r="B83" s="554">
        <f>SUM(B84+B87+B90)</f>
        <v>0</v>
      </c>
      <c r="C83" s="554">
        <f>SUM(C84+C87+C90)</f>
        <v>21.27</v>
      </c>
      <c r="D83" s="554">
        <f>SUM(D84+D87+D90)</f>
        <v>0</v>
      </c>
      <c r="E83" s="441"/>
      <c r="F83" s="442">
        <f>+C83-B83</f>
        <v>21.27</v>
      </c>
      <c r="G83" s="443">
        <f>+D83-C83</f>
        <v>-21.27</v>
      </c>
      <c r="H83" s="892"/>
      <c r="I83" s="892"/>
      <c r="J83" s="892"/>
      <c r="K83" s="893"/>
      <c r="L83" s="892"/>
      <c r="M83" s="892"/>
      <c r="N83" s="892"/>
    </row>
    <row r="84" spans="1:14" s="440" customFormat="1" ht="19.5" customHeight="1">
      <c r="A84" s="444" t="s">
        <v>208</v>
      </c>
      <c r="B84" s="555">
        <f>SUM(B85:B86)</f>
        <v>0</v>
      </c>
      <c r="C84" s="555">
        <f>SUM(C85:C86)</f>
        <v>0</v>
      </c>
      <c r="D84" s="555">
        <f>SUM(D85:D86)</f>
        <v>0</v>
      </c>
      <c r="E84" s="448"/>
      <c r="F84" s="452"/>
      <c r="G84" s="447"/>
      <c r="H84" s="892"/>
      <c r="I84" s="892"/>
      <c r="J84" s="892"/>
      <c r="K84" s="893"/>
      <c r="L84" s="892"/>
      <c r="M84" s="892"/>
      <c r="N84" s="892"/>
    </row>
    <row r="85" spans="1:14" s="440" customFormat="1" ht="19.5" customHeight="1">
      <c r="A85" s="444" t="s">
        <v>209</v>
      </c>
      <c r="B85" s="552"/>
      <c r="C85" s="551"/>
      <c r="D85" s="552"/>
      <c r="E85" s="448"/>
      <c r="F85" s="452"/>
      <c r="G85" s="447"/>
      <c r="H85" s="892"/>
      <c r="I85" s="892"/>
      <c r="J85" s="892"/>
      <c r="K85" s="893"/>
      <c r="L85" s="892"/>
      <c r="M85" s="892"/>
      <c r="N85" s="892"/>
    </row>
    <row r="86" spans="1:14" s="440" customFormat="1" ht="19.5" customHeight="1">
      <c r="A86" s="444" t="s">
        <v>210</v>
      </c>
      <c r="B86" s="552"/>
      <c r="C86" s="551"/>
      <c r="D86" s="552"/>
      <c r="E86" s="448"/>
      <c r="F86" s="452"/>
      <c r="G86" s="447"/>
      <c r="H86" s="892"/>
      <c r="I86" s="892"/>
      <c r="J86" s="892"/>
      <c r="K86" s="893"/>
      <c r="L86" s="892"/>
      <c r="M86" s="892"/>
      <c r="N86" s="892"/>
    </row>
    <row r="87" spans="1:14" s="440" customFormat="1" ht="19.5" customHeight="1">
      <c r="A87" s="444" t="s">
        <v>684</v>
      </c>
      <c r="B87" s="555">
        <f>SUM(B88:B89)</f>
        <v>0</v>
      </c>
      <c r="C87" s="555">
        <f>SUM(C88:C89)</f>
        <v>21.27</v>
      </c>
      <c r="D87" s="555">
        <f>SUM(D88:D89)</f>
        <v>0</v>
      </c>
      <c r="E87" s="448"/>
      <c r="F87" s="446">
        <f>+C87-B87</f>
        <v>21.27</v>
      </c>
      <c r="G87" s="447">
        <f>-D87-C87</f>
        <v>-21.27</v>
      </c>
      <c r="H87" s="892"/>
      <c r="I87" s="892"/>
      <c r="J87" s="892"/>
      <c r="K87" s="893"/>
      <c r="L87" s="892"/>
      <c r="M87" s="892"/>
      <c r="N87" s="892"/>
    </row>
    <row r="88" spans="1:14" s="440" customFormat="1" ht="19.5" customHeight="1">
      <c r="A88" s="444" t="s">
        <v>211</v>
      </c>
      <c r="B88" s="552"/>
      <c r="C88" s="552"/>
      <c r="D88" s="552"/>
      <c r="E88" s="448"/>
      <c r="F88" s="452"/>
      <c r="G88" s="447"/>
      <c r="H88" s="892"/>
      <c r="I88" s="892"/>
      <c r="J88" s="892"/>
      <c r="K88" s="893"/>
      <c r="L88" s="892"/>
      <c r="M88" s="892"/>
      <c r="N88" s="892"/>
    </row>
    <row r="89" spans="1:14" s="440" customFormat="1" ht="19.5" customHeight="1">
      <c r="A89" s="444" t="s">
        <v>212</v>
      </c>
      <c r="B89" s="552"/>
      <c r="C89" s="552">
        <v>21.27</v>
      </c>
      <c r="D89" s="552"/>
      <c r="E89" s="456"/>
      <c r="F89" s="446">
        <f>+C89-B89</f>
        <v>21.27</v>
      </c>
      <c r="G89" s="447">
        <f>-D89-C89</f>
        <v>-21.27</v>
      </c>
      <c r="H89" s="892"/>
      <c r="I89" s="892"/>
      <c r="J89" s="892"/>
      <c r="K89" s="893"/>
      <c r="L89" s="892"/>
      <c r="M89" s="892"/>
      <c r="N89" s="892"/>
    </row>
    <row r="90" spans="1:14" s="440" customFormat="1" ht="19.5" customHeight="1">
      <c r="A90" s="444" t="s">
        <v>617</v>
      </c>
      <c r="B90" s="552"/>
      <c r="C90" s="552"/>
      <c r="D90" s="552"/>
      <c r="E90" s="456"/>
      <c r="F90" s="446"/>
      <c r="G90" s="447"/>
      <c r="H90" s="892"/>
      <c r="I90" s="892"/>
      <c r="J90" s="892"/>
      <c r="K90" s="893"/>
      <c r="L90" s="892"/>
      <c r="M90" s="892"/>
      <c r="N90" s="892"/>
    </row>
    <row r="91" spans="1:14" s="440" customFormat="1" ht="19.5" customHeight="1">
      <c r="A91" s="449" t="s">
        <v>472</v>
      </c>
      <c r="B91" s="554">
        <f>SUM(B92:B94)</f>
        <v>-507.96</v>
      </c>
      <c r="C91" s="554">
        <f>SUM(C92:C94)</f>
        <v>0</v>
      </c>
      <c r="D91" s="554">
        <f>D92+D93+D94</f>
        <v>0</v>
      </c>
      <c r="E91" s="450"/>
      <c r="F91" s="442">
        <f>+C91-B91</f>
        <v>507.96</v>
      </c>
      <c r="G91" s="443">
        <f>+D91-C91</f>
        <v>0</v>
      </c>
      <c r="H91" s="892"/>
      <c r="I91" s="892"/>
      <c r="J91" s="892"/>
      <c r="K91" s="893"/>
      <c r="L91" s="892"/>
      <c r="M91" s="892"/>
      <c r="N91" s="892"/>
    </row>
    <row r="92" spans="1:14" s="440" customFormat="1" ht="19.5" customHeight="1">
      <c r="A92" s="444" t="s">
        <v>213</v>
      </c>
      <c r="B92" s="552"/>
      <c r="C92" s="551"/>
      <c r="D92" s="552"/>
      <c r="E92" s="448"/>
      <c r="F92" s="452"/>
      <c r="G92" s="447"/>
      <c r="H92" s="892"/>
      <c r="I92" s="892"/>
      <c r="J92" s="892"/>
      <c r="K92" s="893"/>
      <c r="L92" s="892"/>
      <c r="M92" s="892"/>
      <c r="N92" s="892"/>
    </row>
    <row r="93" spans="1:14" s="440" customFormat="1" ht="19.5" customHeight="1">
      <c r="A93" s="444" t="s">
        <v>685</v>
      </c>
      <c r="B93" s="552">
        <v>-507.96</v>
      </c>
      <c r="C93" s="552"/>
      <c r="D93" s="552"/>
      <c r="E93" s="456"/>
      <c r="F93" s="457"/>
      <c r="G93" s="447"/>
      <c r="H93" s="892"/>
      <c r="I93" s="892"/>
      <c r="J93" s="892"/>
      <c r="K93" s="893"/>
      <c r="L93" s="892"/>
      <c r="M93" s="892"/>
      <c r="N93" s="892"/>
    </row>
    <row r="94" spans="1:14" s="440" customFormat="1" ht="19.5" customHeight="1">
      <c r="A94" s="444" t="s">
        <v>686</v>
      </c>
      <c r="B94" s="551"/>
      <c r="C94" s="551"/>
      <c r="D94" s="551"/>
      <c r="E94" s="458"/>
      <c r="F94" s="459"/>
      <c r="G94" s="447"/>
      <c r="H94" s="892"/>
      <c r="I94" s="892"/>
      <c r="J94" s="892"/>
      <c r="K94" s="893"/>
      <c r="L94" s="892"/>
      <c r="M94" s="892"/>
      <c r="N94" s="892"/>
    </row>
    <row r="95" spans="1:14" s="440" customFormat="1" ht="24.75" customHeight="1">
      <c r="A95" s="449" t="s">
        <v>473</v>
      </c>
      <c r="B95" s="554">
        <f>B96+B97</f>
        <v>0</v>
      </c>
      <c r="C95" s="554">
        <f>C96+C97</f>
        <v>0</v>
      </c>
      <c r="D95" s="554">
        <f>D96+D97</f>
        <v>0</v>
      </c>
      <c r="E95" s="450"/>
      <c r="F95" s="442">
        <f>+C95-B95</f>
        <v>0</v>
      </c>
      <c r="G95" s="443">
        <f>+D95-C95</f>
        <v>0</v>
      </c>
      <c r="H95" s="892"/>
      <c r="I95" s="892"/>
      <c r="J95" s="892"/>
      <c r="K95" s="893"/>
      <c r="L95" s="892"/>
      <c r="M95" s="892"/>
      <c r="N95" s="892"/>
    </row>
    <row r="96" spans="1:14" s="440" customFormat="1" ht="19.5" customHeight="1">
      <c r="A96" s="444" t="s">
        <v>214</v>
      </c>
      <c r="B96" s="551"/>
      <c r="C96" s="551"/>
      <c r="D96" s="551"/>
      <c r="E96" s="458"/>
      <c r="F96" s="459"/>
      <c r="G96" s="447"/>
      <c r="H96" s="892"/>
      <c r="I96" s="892"/>
      <c r="J96" s="892"/>
      <c r="K96" s="893"/>
      <c r="L96" s="892"/>
      <c r="M96" s="892"/>
      <c r="N96" s="892"/>
    </row>
    <row r="97" spans="1:14" s="440" customFormat="1" ht="28.5" customHeight="1">
      <c r="A97" s="460" t="s">
        <v>687</v>
      </c>
      <c r="B97" s="551"/>
      <c r="C97" s="551"/>
      <c r="D97" s="551"/>
      <c r="E97" s="458"/>
      <c r="F97" s="459"/>
      <c r="G97" s="447"/>
      <c r="H97" s="892"/>
      <c r="I97" s="892"/>
      <c r="J97" s="892"/>
      <c r="K97" s="893"/>
      <c r="L97" s="892"/>
      <c r="M97" s="892"/>
      <c r="N97" s="892"/>
    </row>
    <row r="98" spans="1:14" s="440" customFormat="1" ht="21.75" customHeight="1">
      <c r="A98" s="449" t="s">
        <v>474</v>
      </c>
      <c r="B98" s="551"/>
      <c r="C98" s="551"/>
      <c r="D98" s="551"/>
      <c r="E98" s="450"/>
      <c r="F98" s="451"/>
      <c r="G98" s="447"/>
      <c r="H98" s="892"/>
      <c r="I98" s="892"/>
      <c r="J98" s="892"/>
      <c r="K98" s="893"/>
      <c r="L98" s="892"/>
      <c r="M98" s="892"/>
      <c r="N98" s="892"/>
    </row>
    <row r="99" spans="1:14" s="440" customFormat="1" ht="28.5" customHeight="1">
      <c r="A99" s="449" t="s">
        <v>475</v>
      </c>
      <c r="B99" s="554">
        <f>SUM(B100:B101)</f>
        <v>0</v>
      </c>
      <c r="C99" s="554">
        <f>SUM(C100:C101)</f>
        <v>0</v>
      </c>
      <c r="D99" s="554">
        <f>SUM(D100:D101)</f>
        <v>0</v>
      </c>
      <c r="E99" s="441"/>
      <c r="F99" s="442"/>
      <c r="G99" s="447"/>
      <c r="H99" s="892"/>
      <c r="I99" s="892"/>
      <c r="J99" s="892"/>
      <c r="K99" s="893"/>
      <c r="L99" s="892"/>
      <c r="M99" s="892"/>
      <c r="N99" s="892"/>
    </row>
    <row r="100" spans="1:14" s="440" customFormat="1" ht="20.25" customHeight="1">
      <c r="A100" s="444" t="s">
        <v>215</v>
      </c>
      <c r="B100" s="551"/>
      <c r="C100" s="551"/>
      <c r="D100" s="551"/>
      <c r="E100" s="454"/>
      <c r="F100" s="455"/>
      <c r="G100" s="447"/>
      <c r="H100" s="892"/>
      <c r="I100" s="892"/>
      <c r="J100" s="892"/>
      <c r="K100" s="893"/>
      <c r="L100" s="892"/>
      <c r="M100" s="892"/>
      <c r="N100" s="892"/>
    </row>
    <row r="101" spans="1:14" s="440" customFormat="1" ht="17.25" customHeight="1">
      <c r="A101" s="460" t="s">
        <v>216</v>
      </c>
      <c r="B101" s="551"/>
      <c r="C101" s="551"/>
      <c r="D101" s="551"/>
      <c r="E101" s="454"/>
      <c r="F101" s="455"/>
      <c r="G101" s="447"/>
      <c r="H101" s="892"/>
      <c r="I101" s="892"/>
      <c r="J101" s="892"/>
      <c r="K101" s="893"/>
      <c r="L101" s="892"/>
      <c r="M101" s="892"/>
      <c r="N101" s="892"/>
    </row>
    <row r="102" spans="1:14" s="440" customFormat="1" ht="17.25" customHeight="1">
      <c r="A102" s="449" t="s">
        <v>478</v>
      </c>
      <c r="B102" s="554">
        <f>SUM(B103:B104)</f>
        <v>0</v>
      </c>
      <c r="C102" s="554">
        <f>SUM(C103:C104)</f>
        <v>0</v>
      </c>
      <c r="D102" s="554">
        <f>SUM(D103:D104)</f>
        <v>0</v>
      </c>
      <c r="E102" s="454"/>
      <c r="F102" s="455"/>
      <c r="G102" s="447"/>
      <c r="H102" s="892"/>
      <c r="I102" s="892"/>
      <c r="J102" s="892"/>
      <c r="K102" s="893"/>
      <c r="L102" s="892"/>
      <c r="M102" s="892"/>
      <c r="N102" s="892"/>
    </row>
    <row r="103" spans="1:14" s="440" customFormat="1" ht="17.25" customHeight="1">
      <c r="A103" s="449" t="s">
        <v>618</v>
      </c>
      <c r="B103" s="551"/>
      <c r="C103" s="551"/>
      <c r="D103" s="551"/>
      <c r="E103" s="454"/>
      <c r="F103" s="455"/>
      <c r="G103" s="447"/>
      <c r="H103" s="892"/>
      <c r="I103" s="892"/>
      <c r="J103" s="892"/>
      <c r="K103" s="893"/>
      <c r="L103" s="892"/>
      <c r="M103" s="892"/>
      <c r="N103" s="892"/>
    </row>
    <row r="104" spans="1:14" s="440" customFormat="1" ht="17.25" customHeight="1">
      <c r="A104" s="449" t="s">
        <v>619</v>
      </c>
      <c r="B104" s="551"/>
      <c r="C104" s="551"/>
      <c r="D104" s="551"/>
      <c r="E104" s="454"/>
      <c r="F104" s="455"/>
      <c r="G104" s="447"/>
      <c r="H104" s="892"/>
      <c r="I104" s="892"/>
      <c r="J104" s="892"/>
      <c r="K104" s="893"/>
      <c r="L104" s="892"/>
      <c r="M104" s="892"/>
      <c r="N104" s="892"/>
    </row>
    <row r="105" spans="1:14" s="440" customFormat="1" ht="19.5" customHeight="1">
      <c r="A105" s="461" t="s">
        <v>653</v>
      </c>
      <c r="B105" s="554">
        <f>B83+B91+B95+B98+B99+B102</f>
        <v>-507.96</v>
      </c>
      <c r="C105" s="554">
        <f>C83+C91+C95+C98+C99+C102</f>
        <v>21.27</v>
      </c>
      <c r="D105" s="554">
        <f>D83+D91+D95+D98+D99+D102</f>
        <v>0</v>
      </c>
      <c r="E105" s="441"/>
      <c r="F105" s="442">
        <f aca="true" t="shared" si="2" ref="F105:G111">+C105-B105</f>
        <v>529.23</v>
      </c>
      <c r="G105" s="443">
        <f t="shared" si="2"/>
        <v>-21.27</v>
      </c>
      <c r="H105" s="892"/>
      <c r="I105" s="892"/>
      <c r="J105" s="892"/>
      <c r="K105" s="893"/>
      <c r="L105" s="892"/>
      <c r="M105" s="892"/>
      <c r="N105" s="892"/>
    </row>
    <row r="106" spans="1:14" s="440" customFormat="1" ht="19.5" customHeight="1">
      <c r="A106" s="461" t="s">
        <v>688</v>
      </c>
      <c r="B106" s="554">
        <f>B105+B82</f>
        <v>-1836106.4700000002</v>
      </c>
      <c r="C106" s="556">
        <f>C105+C82</f>
        <v>-1654391.2866666664</v>
      </c>
      <c r="D106" s="556">
        <f>D105+D82</f>
        <v>-1032760.8200000002</v>
      </c>
      <c r="E106" s="462"/>
      <c r="F106" s="442">
        <f t="shared" si="2"/>
        <v>181715.1833333338</v>
      </c>
      <c r="G106" s="443">
        <f t="shared" si="2"/>
        <v>621630.4666666662</v>
      </c>
      <c r="H106" s="892"/>
      <c r="I106" s="892"/>
      <c r="J106" s="892"/>
      <c r="K106" s="893"/>
      <c r="L106" s="892"/>
      <c r="M106" s="892"/>
      <c r="N106" s="892"/>
    </row>
    <row r="107" spans="1:14" s="440" customFormat="1" ht="21.75" customHeight="1">
      <c r="A107" s="449" t="s">
        <v>476</v>
      </c>
      <c r="B107" s="553"/>
      <c r="C107" s="553"/>
      <c r="D107" s="553"/>
      <c r="E107" s="463"/>
      <c r="F107" s="442">
        <f t="shared" si="2"/>
        <v>0</v>
      </c>
      <c r="G107" s="443">
        <f t="shared" si="2"/>
        <v>0</v>
      </c>
      <c r="H107" s="892"/>
      <c r="I107" s="892"/>
      <c r="J107" s="892"/>
      <c r="K107" s="893"/>
      <c r="L107" s="892"/>
      <c r="M107" s="892"/>
      <c r="N107" s="892"/>
    </row>
    <row r="108" spans="1:14" s="440" customFormat="1" ht="31.5" customHeight="1">
      <c r="A108" s="464" t="s">
        <v>217</v>
      </c>
      <c r="B108" s="554">
        <f>B106+B107</f>
        <v>-1836106.4700000002</v>
      </c>
      <c r="C108" s="554">
        <f>C106+C107</f>
        <v>-1654391.2866666664</v>
      </c>
      <c r="D108" s="554">
        <f>D106+D107</f>
        <v>-1032760.8200000002</v>
      </c>
      <c r="E108" s="441"/>
      <c r="F108" s="442">
        <f t="shared" si="2"/>
        <v>181715.1833333338</v>
      </c>
      <c r="G108" s="443">
        <f t="shared" si="2"/>
        <v>621630.4666666662</v>
      </c>
      <c r="H108" s="892"/>
      <c r="I108" s="892"/>
      <c r="J108" s="892"/>
      <c r="K108" s="893"/>
      <c r="L108" s="892"/>
      <c r="M108" s="892"/>
      <c r="N108" s="892"/>
    </row>
    <row r="109" spans="1:14" s="440" customFormat="1" ht="19.5" customHeight="1">
      <c r="A109" s="461" t="s">
        <v>689</v>
      </c>
      <c r="B109" s="551"/>
      <c r="C109" s="551"/>
      <c r="D109" s="551"/>
      <c r="E109" s="454"/>
      <c r="F109" s="442">
        <f t="shared" si="2"/>
        <v>0</v>
      </c>
      <c r="G109" s="443">
        <f t="shared" si="2"/>
        <v>0</v>
      </c>
      <c r="H109" s="892"/>
      <c r="I109" s="892"/>
      <c r="J109" s="892"/>
      <c r="K109" s="893"/>
      <c r="L109" s="892"/>
      <c r="M109" s="892"/>
      <c r="N109" s="892"/>
    </row>
    <row r="110" spans="1:14" s="440" customFormat="1" ht="29.25" customHeight="1">
      <c r="A110" s="449" t="s">
        <v>477</v>
      </c>
      <c r="B110" s="551"/>
      <c r="C110" s="551"/>
      <c r="D110" s="551"/>
      <c r="E110" s="454"/>
      <c r="F110" s="442">
        <f t="shared" si="2"/>
        <v>0</v>
      </c>
      <c r="G110" s="443">
        <f t="shared" si="2"/>
        <v>0</v>
      </c>
      <c r="H110" s="892"/>
      <c r="I110" s="892"/>
      <c r="J110" s="892"/>
      <c r="K110" s="893"/>
      <c r="L110" s="892"/>
      <c r="M110" s="892"/>
      <c r="N110" s="892"/>
    </row>
    <row r="111" spans="1:14" s="440" customFormat="1" ht="39.75" customHeight="1">
      <c r="A111" s="465" t="s">
        <v>218</v>
      </c>
      <c r="B111" s="554">
        <f>B108+B110</f>
        <v>-1836106.4700000002</v>
      </c>
      <c r="C111" s="554">
        <f>C108+C110</f>
        <v>-1654391.2866666664</v>
      </c>
      <c r="D111" s="554">
        <f>D108+D109+D110</f>
        <v>-1032760.8200000002</v>
      </c>
      <c r="E111" s="458"/>
      <c r="F111" s="442">
        <f t="shared" si="2"/>
        <v>181715.1833333338</v>
      </c>
      <c r="G111" s="443">
        <f t="shared" si="2"/>
        <v>621630.4666666662</v>
      </c>
      <c r="H111" s="892"/>
      <c r="I111" s="892"/>
      <c r="J111" s="892"/>
      <c r="K111" s="893"/>
      <c r="L111" s="892"/>
      <c r="M111" s="892"/>
      <c r="N111" s="892"/>
    </row>
    <row r="112" spans="2:7" ht="19.5" customHeight="1">
      <c r="B112" s="466"/>
      <c r="C112" s="466"/>
      <c r="D112" s="466"/>
      <c r="E112" s="466"/>
      <c r="F112" s="467"/>
      <c r="G112" s="468"/>
    </row>
    <row r="113" spans="1:6" ht="19.5" customHeight="1" hidden="1">
      <c r="A113" s="469" t="s">
        <v>747</v>
      </c>
      <c r="B113" s="470"/>
      <c r="C113" s="470"/>
      <c r="D113" s="470"/>
      <c r="E113" s="470"/>
      <c r="F113" s="471"/>
    </row>
    <row r="114" spans="1:6" ht="19.5" customHeight="1" hidden="1">
      <c r="A114" s="427" t="s">
        <v>219</v>
      </c>
      <c r="B114" s="466"/>
      <c r="C114" s="466"/>
      <c r="D114" s="466"/>
      <c r="E114" s="466"/>
      <c r="F114" s="467"/>
    </row>
    <row r="115" spans="2:6" ht="19.5" customHeight="1" hidden="1">
      <c r="B115" s="466"/>
      <c r="C115" s="466"/>
      <c r="D115" s="466"/>
      <c r="E115" s="466"/>
      <c r="F115" s="467"/>
    </row>
    <row r="116" spans="2:6" ht="19.5" customHeight="1" hidden="1">
      <c r="B116" s="466"/>
      <c r="C116" s="466"/>
      <c r="D116" s="466"/>
      <c r="E116" s="466"/>
      <c r="F116" s="467"/>
    </row>
    <row r="117" spans="2:6" ht="19.5" customHeight="1" hidden="1">
      <c r="B117" s="466"/>
      <c r="C117" s="466"/>
      <c r="D117" s="466"/>
      <c r="E117" s="466"/>
      <c r="F117" s="467"/>
    </row>
    <row r="118" spans="2:6" ht="19.5" customHeight="1" hidden="1">
      <c r="B118" s="466"/>
      <c r="C118" s="466"/>
      <c r="D118" s="466"/>
      <c r="E118" s="466"/>
      <c r="F118" s="467"/>
    </row>
    <row r="119" spans="2:6" ht="19.5" customHeight="1" hidden="1">
      <c r="B119" s="472">
        <f>+PASIVO!B25</f>
        <v>-1836106.4700000002</v>
      </c>
      <c r="C119" s="472">
        <f>+PASIVO!C25</f>
        <v>-1654391.2866666664</v>
      </c>
      <c r="D119" s="472">
        <f>+PASIVO!D25</f>
        <v>-1032760.8200000002</v>
      </c>
      <c r="E119" s="472"/>
      <c r="F119" s="473"/>
    </row>
    <row r="120" spans="2:6" ht="19.5" customHeight="1" hidden="1">
      <c r="B120" s="474">
        <f>B111-B119</f>
        <v>0</v>
      </c>
      <c r="C120" s="474">
        <f>C111-C119</f>
        <v>0</v>
      </c>
      <c r="D120" s="474">
        <f>D111-D119</f>
        <v>0</v>
      </c>
      <c r="E120" s="474"/>
      <c r="F120" s="475"/>
    </row>
    <row r="121" spans="2:14" s="476" customFormat="1" ht="19.5" customHeight="1" hidden="1">
      <c r="B121" s="477"/>
      <c r="C121" s="477"/>
      <c r="D121" s="477"/>
      <c r="E121" s="477"/>
      <c r="F121" s="478"/>
      <c r="G121" s="479"/>
      <c r="H121" s="895"/>
      <c r="I121" s="895"/>
      <c r="J121" s="895"/>
      <c r="K121" s="896"/>
      <c r="L121" s="895"/>
      <c r="M121" s="895"/>
      <c r="N121" s="895"/>
    </row>
    <row r="122" spans="1:6" ht="19.5" customHeight="1" hidden="1">
      <c r="A122" s="427" t="s">
        <v>307</v>
      </c>
      <c r="B122" s="474">
        <f>+PASIVO!B24</f>
        <v>7370551.52</v>
      </c>
      <c r="C122" s="474">
        <f>+PASIVO!C24-PASIVO!B24</f>
        <v>1710932</v>
      </c>
      <c r="D122" s="474">
        <f>+PASIVO!D24-PASIVO!C24</f>
        <v>1796390.1099999994</v>
      </c>
      <c r="E122" s="474"/>
      <c r="F122" s="475"/>
    </row>
    <row r="123" spans="1:6" ht="19.5" customHeight="1" hidden="1">
      <c r="A123" s="427" t="s">
        <v>308</v>
      </c>
      <c r="B123" s="474">
        <f>+B111</f>
        <v>-1836106.4700000002</v>
      </c>
      <c r="C123" s="474">
        <f>+C111</f>
        <v>-1654391.2866666664</v>
      </c>
      <c r="D123" s="474">
        <f>+D111</f>
        <v>-1032760.8200000002</v>
      </c>
      <c r="E123" s="474"/>
      <c r="F123" s="475"/>
    </row>
    <row r="124" spans="1:6" ht="19.5" customHeight="1" hidden="1">
      <c r="A124" s="427" t="s">
        <v>309</v>
      </c>
      <c r="B124" s="472">
        <f>SUM(B122:B123)</f>
        <v>5534445.049999999</v>
      </c>
      <c r="C124" s="472">
        <f>SUM(C122:C123)</f>
        <v>56540.71333333361</v>
      </c>
      <c r="D124" s="472">
        <f>SUM(D122:D123)</f>
        <v>763629.2899999992</v>
      </c>
      <c r="E124" s="472"/>
      <c r="F124" s="473"/>
    </row>
    <row r="125" spans="1:6" ht="19.5" customHeight="1" hidden="1">
      <c r="A125" s="480" t="s">
        <v>338</v>
      </c>
      <c r="B125" s="474">
        <f>+PASIVO!B24+B111</f>
        <v>5534445.049999999</v>
      </c>
      <c r="C125" s="474">
        <f>+PASIVO!C24+C111-PASIVO!B24</f>
        <v>56540.71333333384</v>
      </c>
      <c r="D125" s="474">
        <f>+PASIVO!D24+D111-PASIVO!C24</f>
        <v>763629.2899999991</v>
      </c>
      <c r="E125" s="474"/>
      <c r="F125" s="475"/>
    </row>
    <row r="126" spans="1:6" ht="19.5" customHeight="1" hidden="1">
      <c r="A126" s="427" t="s">
        <v>339</v>
      </c>
      <c r="B126" s="466">
        <v>29502.85</v>
      </c>
      <c r="C126" s="466">
        <v>0</v>
      </c>
      <c r="D126" s="466">
        <v>0</v>
      </c>
      <c r="E126" s="466"/>
      <c r="F126" s="467"/>
    </row>
    <row r="127" spans="1:6" ht="19.5" customHeight="1" hidden="1">
      <c r="A127" s="427" t="s">
        <v>333</v>
      </c>
      <c r="B127" s="481">
        <f>+B125-B126</f>
        <v>5504942.199999999</v>
      </c>
      <c r="C127" s="474">
        <f>+C125-C126</f>
        <v>56540.71333333384</v>
      </c>
      <c r="D127" s="481">
        <f>+D125-D126</f>
        <v>763629.2899999991</v>
      </c>
      <c r="E127" s="481"/>
      <c r="F127" s="482"/>
    </row>
    <row r="128" spans="2:6" ht="19.5" customHeight="1" hidden="1">
      <c r="B128" s="466"/>
      <c r="C128" s="466"/>
      <c r="D128" s="466"/>
      <c r="E128" s="466"/>
      <c r="F128" s="467"/>
    </row>
    <row r="129" spans="2:6" ht="19.5" customHeight="1" hidden="1">
      <c r="B129" s="466"/>
      <c r="C129" s="466"/>
      <c r="D129" s="466"/>
      <c r="E129" s="466"/>
      <c r="F129" s="467"/>
    </row>
    <row r="130" spans="2:6" ht="19.5" customHeight="1" hidden="1">
      <c r="B130" s="466"/>
      <c r="C130" s="466"/>
      <c r="D130" s="466"/>
      <c r="E130" s="466"/>
      <c r="F130" s="467"/>
    </row>
    <row r="131" spans="2:6" ht="19.5" customHeight="1" hidden="1">
      <c r="B131" s="466"/>
      <c r="C131" s="466"/>
      <c r="D131" s="466"/>
      <c r="E131" s="466"/>
      <c r="F131" s="467"/>
    </row>
    <row r="132" spans="2:6" ht="19.5" customHeight="1" hidden="1">
      <c r="B132" s="466"/>
      <c r="C132" s="466"/>
      <c r="D132" s="466"/>
      <c r="E132" s="466"/>
      <c r="F132" s="467"/>
    </row>
    <row r="133" spans="2:6" ht="19.5" customHeight="1" hidden="1">
      <c r="B133" s="466"/>
      <c r="C133" s="466"/>
      <c r="D133" s="466"/>
      <c r="E133" s="466"/>
      <c r="F133" s="467"/>
    </row>
    <row r="134" spans="2:6" ht="19.5" customHeight="1">
      <c r="B134" s="466"/>
      <c r="C134" s="466"/>
      <c r="D134" s="466"/>
      <c r="E134" s="466"/>
      <c r="F134" s="467"/>
    </row>
    <row r="135" spans="2:6" ht="19.5" customHeight="1">
      <c r="B135" s="466"/>
      <c r="C135" s="466"/>
      <c r="D135" s="466"/>
      <c r="E135" s="466"/>
      <c r="F135" s="467"/>
    </row>
    <row r="136" spans="2:6" ht="19.5" customHeight="1">
      <c r="B136" s="466"/>
      <c r="C136" s="466"/>
      <c r="D136" s="466"/>
      <c r="E136" s="466"/>
      <c r="F136" s="467"/>
    </row>
    <row r="137" spans="2:6" ht="19.5" customHeight="1">
      <c r="B137" s="466"/>
      <c r="C137" s="466"/>
      <c r="D137" s="466"/>
      <c r="E137" s="466"/>
      <c r="F137" s="467"/>
    </row>
    <row r="138" spans="2:6" ht="19.5" customHeight="1">
      <c r="B138" s="466"/>
      <c r="C138" s="466"/>
      <c r="D138" s="466"/>
      <c r="E138" s="466"/>
      <c r="F138" s="467"/>
    </row>
    <row r="139" spans="2:6" ht="19.5" customHeight="1">
      <c r="B139" s="466"/>
      <c r="C139" s="466"/>
      <c r="D139" s="466"/>
      <c r="E139" s="466"/>
      <c r="F139" s="467"/>
    </row>
    <row r="140" spans="2:6" ht="19.5" customHeight="1">
      <c r="B140" s="466"/>
      <c r="C140" s="466"/>
      <c r="D140" s="466"/>
      <c r="E140" s="466"/>
      <c r="F140" s="467"/>
    </row>
    <row r="141" spans="2:6" ht="19.5" customHeight="1">
      <c r="B141" s="466"/>
      <c r="C141" s="466"/>
      <c r="D141" s="466"/>
      <c r="E141" s="466"/>
      <c r="F141" s="467"/>
    </row>
    <row r="142" spans="2:6" ht="19.5" customHeight="1">
      <c r="B142" s="466"/>
      <c r="C142" s="466"/>
      <c r="D142" s="466"/>
      <c r="E142" s="466"/>
      <c r="F142" s="467"/>
    </row>
    <row r="143" spans="2:6" ht="19.5" customHeight="1">
      <c r="B143" s="466"/>
      <c r="C143" s="466"/>
      <c r="D143" s="466"/>
      <c r="E143" s="466"/>
      <c r="F143" s="467"/>
    </row>
    <row r="144" spans="2:6" ht="19.5" customHeight="1">
      <c r="B144" s="466"/>
      <c r="C144" s="466"/>
      <c r="D144" s="466"/>
      <c r="E144" s="466"/>
      <c r="F144" s="467"/>
    </row>
    <row r="145" spans="2:6" ht="19.5" customHeight="1">
      <c r="B145" s="466"/>
      <c r="C145" s="466"/>
      <c r="D145" s="466"/>
      <c r="E145" s="466"/>
      <c r="F145" s="467"/>
    </row>
    <row r="146" spans="2:6" ht="19.5" customHeight="1">
      <c r="B146" s="466"/>
      <c r="C146" s="466"/>
      <c r="D146" s="466"/>
      <c r="E146" s="466"/>
      <c r="F146" s="467"/>
    </row>
    <row r="147" spans="2:6" ht="19.5" customHeight="1">
      <c r="B147" s="466"/>
      <c r="C147" s="466"/>
      <c r="D147" s="466"/>
      <c r="E147" s="466"/>
      <c r="F147" s="467"/>
    </row>
    <row r="148" spans="2:6" ht="19.5" customHeight="1">
      <c r="B148" s="466"/>
      <c r="C148" s="466"/>
      <c r="D148" s="466"/>
      <c r="E148" s="466"/>
      <c r="F148" s="467"/>
    </row>
    <row r="149" spans="2:6" ht="19.5" customHeight="1">
      <c r="B149" s="466"/>
      <c r="C149" s="466"/>
      <c r="D149" s="466"/>
      <c r="E149" s="466"/>
      <c r="F149" s="467"/>
    </row>
    <row r="150" spans="2:6" ht="19.5" customHeight="1">
      <c r="B150" s="466"/>
      <c r="C150" s="466"/>
      <c r="D150" s="466"/>
      <c r="E150" s="466"/>
      <c r="F150" s="467"/>
    </row>
    <row r="151" spans="2:6" ht="19.5" customHeight="1">
      <c r="B151" s="466"/>
      <c r="C151" s="466"/>
      <c r="D151" s="466"/>
      <c r="E151" s="466"/>
      <c r="F151" s="467"/>
    </row>
    <row r="152" spans="2:6" ht="19.5" customHeight="1">
      <c r="B152" s="466"/>
      <c r="C152" s="466"/>
      <c r="D152" s="466"/>
      <c r="E152" s="466"/>
      <c r="F152" s="467"/>
    </row>
    <row r="153" spans="2:6" ht="19.5" customHeight="1">
      <c r="B153" s="466"/>
      <c r="C153" s="466"/>
      <c r="D153" s="466"/>
      <c r="E153" s="466"/>
      <c r="F153" s="467"/>
    </row>
    <row r="154" spans="2:6" ht="19.5" customHeight="1">
      <c r="B154" s="466"/>
      <c r="C154" s="466"/>
      <c r="D154" s="466"/>
      <c r="E154" s="466"/>
      <c r="F154" s="467"/>
    </row>
    <row r="155" spans="2:6" ht="19.5" customHeight="1">
      <c r="B155" s="466"/>
      <c r="C155" s="466"/>
      <c r="D155" s="466"/>
      <c r="E155" s="466"/>
      <c r="F155" s="467"/>
    </row>
    <row r="156" spans="2:6" ht="19.5" customHeight="1">
      <c r="B156" s="466"/>
      <c r="C156" s="466"/>
      <c r="D156" s="466"/>
      <c r="E156" s="466"/>
      <c r="F156" s="467"/>
    </row>
    <row r="157" spans="2:6" ht="19.5" customHeight="1">
      <c r="B157" s="466"/>
      <c r="C157" s="466"/>
      <c r="D157" s="466"/>
      <c r="E157" s="466"/>
      <c r="F157" s="467"/>
    </row>
    <row r="158" spans="2:6" ht="19.5" customHeight="1">
      <c r="B158" s="466"/>
      <c r="C158" s="466"/>
      <c r="D158" s="466"/>
      <c r="E158" s="466"/>
      <c r="F158" s="467"/>
    </row>
    <row r="159" spans="2:6" ht="19.5" customHeight="1">
      <c r="B159" s="466"/>
      <c r="C159" s="466"/>
      <c r="D159" s="466"/>
      <c r="E159" s="466"/>
      <c r="F159" s="467"/>
    </row>
    <row r="160" spans="2:6" ht="19.5" customHeight="1">
      <c r="B160" s="466"/>
      <c r="C160" s="466"/>
      <c r="D160" s="466"/>
      <c r="E160" s="466"/>
      <c r="F160" s="467"/>
    </row>
    <row r="161" spans="2:6" ht="19.5" customHeight="1">
      <c r="B161" s="466"/>
      <c r="C161" s="466"/>
      <c r="D161" s="466"/>
      <c r="E161" s="466"/>
      <c r="F161" s="467"/>
    </row>
    <row r="162" spans="2:6" ht="19.5" customHeight="1">
      <c r="B162" s="466"/>
      <c r="C162" s="466"/>
      <c r="D162" s="466"/>
      <c r="E162" s="466"/>
      <c r="F162" s="467"/>
    </row>
    <row r="163" spans="2:6" ht="19.5" customHeight="1">
      <c r="B163" s="466"/>
      <c r="C163" s="466"/>
      <c r="D163" s="466"/>
      <c r="E163" s="466"/>
      <c r="F163" s="467"/>
    </row>
    <row r="164" spans="2:6" ht="19.5" customHeight="1">
      <c r="B164" s="466"/>
      <c r="C164" s="466"/>
      <c r="D164" s="466"/>
      <c r="E164" s="466"/>
      <c r="F164" s="467"/>
    </row>
    <row r="165" spans="2:6" ht="19.5" customHeight="1">
      <c r="B165" s="466"/>
      <c r="C165" s="466"/>
      <c r="D165" s="466"/>
      <c r="E165" s="466"/>
      <c r="F165" s="467"/>
    </row>
    <row r="166" spans="2:6" ht="19.5" customHeight="1">
      <c r="B166" s="466"/>
      <c r="C166" s="466"/>
      <c r="D166" s="466"/>
      <c r="E166" s="466"/>
      <c r="F166" s="467"/>
    </row>
    <row r="167" spans="2:6" ht="19.5" customHeight="1">
      <c r="B167" s="466"/>
      <c r="C167" s="466"/>
      <c r="D167" s="466"/>
      <c r="E167" s="466"/>
      <c r="F167" s="467"/>
    </row>
    <row r="168" spans="2:6" ht="19.5" customHeight="1">
      <c r="B168" s="466"/>
      <c r="C168" s="466"/>
      <c r="D168" s="466"/>
      <c r="E168" s="466"/>
      <c r="F168" s="467"/>
    </row>
    <row r="169" spans="2:6" ht="19.5" customHeight="1">
      <c r="B169" s="466"/>
      <c r="C169" s="466"/>
      <c r="D169" s="466"/>
      <c r="E169" s="466"/>
      <c r="F169" s="467"/>
    </row>
    <row r="170" spans="2:6" ht="19.5" customHeight="1">
      <c r="B170" s="466"/>
      <c r="C170" s="466"/>
      <c r="D170" s="466"/>
      <c r="E170" s="466"/>
      <c r="F170" s="467"/>
    </row>
    <row r="171" spans="2:6" ht="19.5" customHeight="1">
      <c r="B171" s="466"/>
      <c r="C171" s="466"/>
      <c r="D171" s="466"/>
      <c r="E171" s="466"/>
      <c r="F171" s="467"/>
    </row>
    <row r="172" spans="2:6" ht="19.5" customHeight="1">
      <c r="B172" s="466"/>
      <c r="C172" s="466"/>
      <c r="D172" s="466"/>
      <c r="E172" s="466"/>
      <c r="F172" s="467"/>
    </row>
    <row r="173" spans="2:6" ht="19.5" customHeight="1">
      <c r="B173" s="466"/>
      <c r="C173" s="466"/>
      <c r="D173" s="466"/>
      <c r="E173" s="466"/>
      <c r="F173" s="467"/>
    </row>
    <row r="174" spans="2:6" ht="19.5" customHeight="1">
      <c r="B174" s="466"/>
      <c r="C174" s="466"/>
      <c r="D174" s="466"/>
      <c r="E174" s="466"/>
      <c r="F174" s="467"/>
    </row>
    <row r="175" spans="2:6" ht="19.5" customHeight="1">
      <c r="B175" s="466"/>
      <c r="C175" s="466"/>
      <c r="D175" s="466"/>
      <c r="E175" s="466"/>
      <c r="F175" s="467"/>
    </row>
    <row r="176" spans="2:6" ht="19.5" customHeight="1">
      <c r="B176" s="466"/>
      <c r="C176" s="466"/>
      <c r="D176" s="466"/>
      <c r="E176" s="466"/>
      <c r="F176" s="467"/>
    </row>
    <row r="177" spans="2:6" ht="19.5" customHeight="1">
      <c r="B177" s="466"/>
      <c r="C177" s="466"/>
      <c r="D177" s="466"/>
      <c r="E177" s="466"/>
      <c r="F177" s="467"/>
    </row>
    <row r="178" spans="2:6" ht="19.5" customHeight="1">
      <c r="B178" s="466"/>
      <c r="C178" s="466"/>
      <c r="D178" s="466"/>
      <c r="E178" s="466"/>
      <c r="F178" s="467"/>
    </row>
    <row r="179" spans="2:6" ht="19.5" customHeight="1">
      <c r="B179" s="466"/>
      <c r="C179" s="466"/>
      <c r="D179" s="466"/>
      <c r="E179" s="466"/>
      <c r="F179" s="467"/>
    </row>
    <row r="180" spans="2:6" ht="19.5" customHeight="1">
      <c r="B180" s="466"/>
      <c r="C180" s="466"/>
      <c r="D180" s="466"/>
      <c r="E180" s="466"/>
      <c r="F180" s="467"/>
    </row>
    <row r="181" spans="2:6" ht="19.5" customHeight="1">
      <c r="B181" s="466"/>
      <c r="C181" s="466"/>
      <c r="D181" s="466"/>
      <c r="E181" s="466"/>
      <c r="F181" s="467"/>
    </row>
    <row r="182" spans="2:6" ht="19.5" customHeight="1">
      <c r="B182" s="466"/>
      <c r="C182" s="466"/>
      <c r="D182" s="466"/>
      <c r="E182" s="466"/>
      <c r="F182" s="467"/>
    </row>
    <row r="183" spans="2:6" ht="19.5" customHeight="1">
      <c r="B183" s="466"/>
      <c r="C183" s="466"/>
      <c r="D183" s="466"/>
      <c r="E183" s="466"/>
      <c r="F183" s="467"/>
    </row>
    <row r="184" spans="2:6" ht="19.5" customHeight="1">
      <c r="B184" s="466"/>
      <c r="C184" s="466"/>
      <c r="D184" s="466"/>
      <c r="E184" s="466"/>
      <c r="F184" s="467"/>
    </row>
    <row r="185" spans="2:6" ht="19.5" customHeight="1">
      <c r="B185" s="466"/>
      <c r="C185" s="466"/>
      <c r="D185" s="466"/>
      <c r="E185" s="466"/>
      <c r="F185" s="467"/>
    </row>
    <row r="186" spans="2:6" ht="19.5" customHeight="1">
      <c r="B186" s="466"/>
      <c r="C186" s="466"/>
      <c r="D186" s="466"/>
      <c r="E186" s="466"/>
      <c r="F186" s="467"/>
    </row>
    <row r="187" spans="2:6" ht="19.5" customHeight="1">
      <c r="B187" s="466"/>
      <c r="C187" s="466"/>
      <c r="D187" s="466"/>
      <c r="E187" s="466"/>
      <c r="F187" s="467"/>
    </row>
    <row r="188" spans="2:6" ht="19.5" customHeight="1">
      <c r="B188" s="466"/>
      <c r="C188" s="466"/>
      <c r="D188" s="466"/>
      <c r="E188" s="466"/>
      <c r="F188" s="467"/>
    </row>
    <row r="189" spans="2:6" ht="19.5" customHeight="1">
      <c r="B189" s="466"/>
      <c r="C189" s="466"/>
      <c r="D189" s="466"/>
      <c r="E189" s="466"/>
      <c r="F189" s="467"/>
    </row>
    <row r="190" spans="2:6" ht="19.5" customHeight="1">
      <c r="B190" s="466"/>
      <c r="C190" s="466"/>
      <c r="D190" s="466"/>
      <c r="E190" s="466"/>
      <c r="F190" s="467"/>
    </row>
    <row r="191" spans="2:6" ht="19.5" customHeight="1">
      <c r="B191" s="466"/>
      <c r="C191" s="466"/>
      <c r="D191" s="466"/>
      <c r="E191" s="466"/>
      <c r="F191" s="467"/>
    </row>
    <row r="192" spans="2:6" ht="19.5" customHeight="1">
      <c r="B192" s="466"/>
      <c r="C192" s="466"/>
      <c r="D192" s="466"/>
      <c r="E192" s="466"/>
      <c r="F192" s="467"/>
    </row>
    <row r="193" spans="2:6" ht="19.5" customHeight="1">
      <c r="B193" s="466"/>
      <c r="C193" s="466"/>
      <c r="D193" s="466"/>
      <c r="E193" s="466"/>
      <c r="F193" s="467"/>
    </row>
    <row r="194" spans="2:6" ht="19.5" customHeight="1">
      <c r="B194" s="466"/>
      <c r="C194" s="466"/>
      <c r="D194" s="466"/>
      <c r="E194" s="466"/>
      <c r="F194" s="467"/>
    </row>
    <row r="195" spans="2:6" ht="19.5" customHeight="1">
      <c r="B195" s="466"/>
      <c r="C195" s="466"/>
      <c r="D195" s="466"/>
      <c r="E195" s="466"/>
      <c r="F195" s="467"/>
    </row>
    <row r="196" spans="2:6" ht="19.5" customHeight="1">
      <c r="B196" s="466"/>
      <c r="C196" s="466"/>
      <c r="D196" s="466"/>
      <c r="E196" s="466"/>
      <c r="F196" s="467"/>
    </row>
    <row r="197" spans="2:6" ht="19.5" customHeight="1">
      <c r="B197" s="466"/>
      <c r="C197" s="466"/>
      <c r="D197" s="466"/>
      <c r="E197" s="466"/>
      <c r="F197" s="467"/>
    </row>
    <row r="198" spans="2:6" ht="19.5" customHeight="1">
      <c r="B198" s="466"/>
      <c r="C198" s="466"/>
      <c r="D198" s="466"/>
      <c r="E198" s="466"/>
      <c r="F198" s="467"/>
    </row>
    <row r="199" spans="2:6" ht="19.5" customHeight="1">
      <c r="B199" s="466"/>
      <c r="C199" s="466"/>
      <c r="D199" s="466"/>
      <c r="E199" s="466"/>
      <c r="F199" s="467"/>
    </row>
    <row r="200" spans="2:6" ht="19.5" customHeight="1">
      <c r="B200" s="466"/>
      <c r="C200" s="466"/>
      <c r="D200" s="466"/>
      <c r="E200" s="466"/>
      <c r="F200" s="467"/>
    </row>
    <row r="201" spans="2:6" ht="19.5" customHeight="1">
      <c r="B201" s="466"/>
      <c r="C201" s="466"/>
      <c r="D201" s="466"/>
      <c r="E201" s="466"/>
      <c r="F201" s="467"/>
    </row>
    <row r="202" spans="2:6" ht="19.5" customHeight="1">
      <c r="B202" s="466"/>
      <c r="C202" s="466"/>
      <c r="D202" s="466"/>
      <c r="E202" s="466"/>
      <c r="F202" s="467"/>
    </row>
    <row r="203" spans="2:6" ht="19.5" customHeight="1">
      <c r="B203" s="466"/>
      <c r="C203" s="466"/>
      <c r="D203" s="466"/>
      <c r="E203" s="466"/>
      <c r="F203" s="467"/>
    </row>
    <row r="204" spans="2:6" ht="19.5" customHeight="1">
      <c r="B204" s="466"/>
      <c r="C204" s="466"/>
      <c r="D204" s="466"/>
      <c r="E204" s="466"/>
      <c r="F204" s="467"/>
    </row>
    <row r="205" spans="2:6" ht="19.5" customHeight="1">
      <c r="B205" s="466"/>
      <c r="C205" s="466"/>
      <c r="D205" s="466"/>
      <c r="E205" s="466"/>
      <c r="F205" s="467"/>
    </row>
    <row r="206" spans="2:6" ht="19.5" customHeight="1">
      <c r="B206" s="466"/>
      <c r="C206" s="466"/>
      <c r="D206" s="466"/>
      <c r="E206" s="466"/>
      <c r="F206" s="467"/>
    </row>
    <row r="207" spans="2:6" ht="19.5" customHeight="1">
      <c r="B207" s="466"/>
      <c r="C207" s="466"/>
      <c r="D207" s="466"/>
      <c r="E207" s="466"/>
      <c r="F207" s="467"/>
    </row>
    <row r="208" spans="2:6" ht="19.5" customHeight="1">
      <c r="B208" s="466"/>
      <c r="C208" s="466"/>
      <c r="D208" s="466"/>
      <c r="E208" s="466"/>
      <c r="F208" s="467"/>
    </row>
    <row r="209" spans="2:6" ht="19.5" customHeight="1">
      <c r="B209" s="466"/>
      <c r="C209" s="466"/>
      <c r="D209" s="466"/>
      <c r="E209" s="466"/>
      <c r="F209" s="467"/>
    </row>
    <row r="210" spans="2:6" ht="19.5" customHeight="1">
      <c r="B210" s="466"/>
      <c r="C210" s="466"/>
      <c r="D210" s="466"/>
      <c r="E210" s="466"/>
      <c r="F210" s="467"/>
    </row>
    <row r="211" spans="2:6" ht="19.5" customHeight="1">
      <c r="B211" s="466"/>
      <c r="C211" s="466"/>
      <c r="D211" s="466"/>
      <c r="E211" s="466"/>
      <c r="F211" s="467"/>
    </row>
    <row r="212" spans="2:6" ht="19.5" customHeight="1">
      <c r="B212" s="466"/>
      <c r="C212" s="466"/>
      <c r="D212" s="466"/>
      <c r="E212" s="466"/>
      <c r="F212" s="467"/>
    </row>
    <row r="213" spans="2:6" ht="19.5" customHeight="1">
      <c r="B213" s="466"/>
      <c r="C213" s="466"/>
      <c r="D213" s="466"/>
      <c r="E213" s="466"/>
      <c r="F213" s="467"/>
    </row>
    <row r="214" spans="2:6" ht="19.5" customHeight="1">
      <c r="B214" s="466"/>
      <c r="C214" s="466"/>
      <c r="D214" s="466"/>
      <c r="E214" s="466"/>
      <c r="F214" s="467"/>
    </row>
    <row r="215" spans="2:6" ht="19.5" customHeight="1">
      <c r="B215" s="466"/>
      <c r="C215" s="466"/>
      <c r="D215" s="466"/>
      <c r="E215" s="466"/>
      <c r="F215" s="467"/>
    </row>
    <row r="216" spans="2:6" ht="19.5" customHeight="1">
      <c r="B216" s="466"/>
      <c r="C216" s="466"/>
      <c r="D216" s="466"/>
      <c r="E216" s="466"/>
      <c r="F216" s="467"/>
    </row>
    <row r="217" spans="2:6" ht="19.5" customHeight="1">
      <c r="B217" s="466"/>
      <c r="C217" s="466"/>
      <c r="D217" s="466"/>
      <c r="E217" s="466"/>
      <c r="F217" s="467"/>
    </row>
    <row r="218" spans="2:6" ht="19.5" customHeight="1">
      <c r="B218" s="466"/>
      <c r="C218" s="466"/>
      <c r="D218" s="466"/>
      <c r="E218" s="466"/>
      <c r="F218" s="467"/>
    </row>
    <row r="219" spans="2:6" ht="19.5" customHeight="1">
      <c r="B219" s="466"/>
      <c r="C219" s="466"/>
      <c r="D219" s="466"/>
      <c r="E219" s="466"/>
      <c r="F219" s="467"/>
    </row>
    <row r="220" spans="2:6" ht="19.5" customHeight="1">
      <c r="B220" s="466"/>
      <c r="C220" s="466"/>
      <c r="D220" s="466"/>
      <c r="E220" s="466"/>
      <c r="F220" s="467"/>
    </row>
    <row r="221" spans="2:6" ht="19.5" customHeight="1">
      <c r="B221" s="466"/>
      <c r="C221" s="466"/>
      <c r="D221" s="466"/>
      <c r="E221" s="466"/>
      <c r="F221" s="467"/>
    </row>
    <row r="222" spans="2:6" ht="19.5" customHeight="1">
      <c r="B222" s="466"/>
      <c r="C222" s="466"/>
      <c r="D222" s="466"/>
      <c r="E222" s="466"/>
      <c r="F222" s="467"/>
    </row>
    <row r="223" spans="2:6" ht="19.5" customHeight="1">
      <c r="B223" s="466"/>
      <c r="C223" s="466"/>
      <c r="D223" s="466"/>
      <c r="E223" s="466"/>
      <c r="F223" s="467"/>
    </row>
    <row r="224" spans="2:6" ht="19.5" customHeight="1">
      <c r="B224" s="466"/>
      <c r="C224" s="466"/>
      <c r="D224" s="466"/>
      <c r="E224" s="466"/>
      <c r="F224" s="467"/>
    </row>
    <row r="225" spans="2:6" ht="19.5" customHeight="1">
      <c r="B225" s="466"/>
      <c r="C225" s="466"/>
      <c r="D225" s="466"/>
      <c r="E225" s="466"/>
      <c r="F225" s="467"/>
    </row>
    <row r="226" spans="2:6" ht="19.5" customHeight="1">
      <c r="B226" s="466"/>
      <c r="C226" s="466"/>
      <c r="D226" s="466"/>
      <c r="E226" s="466"/>
      <c r="F226" s="467"/>
    </row>
    <row r="227" spans="2:6" ht="19.5" customHeight="1">
      <c r="B227" s="466"/>
      <c r="C227" s="466"/>
      <c r="D227" s="466"/>
      <c r="E227" s="466"/>
      <c r="F227" s="467"/>
    </row>
    <row r="228" spans="2:6" ht="19.5" customHeight="1">
      <c r="B228" s="466"/>
      <c r="C228" s="466"/>
      <c r="D228" s="466"/>
      <c r="E228" s="466"/>
      <c r="F228" s="467"/>
    </row>
    <row r="229" spans="2:6" ht="19.5" customHeight="1">
      <c r="B229" s="466"/>
      <c r="C229" s="466"/>
      <c r="D229" s="466"/>
      <c r="E229" s="466"/>
      <c r="F229" s="467"/>
    </row>
    <row r="230" spans="2:6" ht="19.5" customHeight="1">
      <c r="B230" s="466"/>
      <c r="C230" s="466"/>
      <c r="D230" s="466"/>
      <c r="E230" s="466"/>
      <c r="F230" s="467"/>
    </row>
    <row r="231" spans="2:6" ht="19.5" customHeight="1">
      <c r="B231" s="466"/>
      <c r="C231" s="466"/>
      <c r="D231" s="466"/>
      <c r="E231" s="466"/>
      <c r="F231" s="467"/>
    </row>
    <row r="232" spans="2:6" ht="19.5" customHeight="1">
      <c r="B232" s="466"/>
      <c r="C232" s="466"/>
      <c r="D232" s="466"/>
      <c r="E232" s="466"/>
      <c r="F232" s="467"/>
    </row>
    <row r="233" spans="2:6" ht="19.5" customHeight="1">
      <c r="B233" s="466"/>
      <c r="C233" s="466"/>
      <c r="D233" s="466"/>
      <c r="E233" s="466"/>
      <c r="F233" s="467"/>
    </row>
    <row r="234" spans="2:6" ht="19.5" customHeight="1">
      <c r="B234" s="466"/>
      <c r="C234" s="466"/>
      <c r="D234" s="466"/>
      <c r="E234" s="466"/>
      <c r="F234" s="467"/>
    </row>
    <row r="235" spans="2:6" ht="19.5" customHeight="1">
      <c r="B235" s="466"/>
      <c r="C235" s="466"/>
      <c r="D235" s="466"/>
      <c r="E235" s="466"/>
      <c r="F235" s="467"/>
    </row>
    <row r="236" spans="2:6" ht="19.5" customHeight="1">
      <c r="B236" s="466"/>
      <c r="C236" s="466"/>
      <c r="D236" s="466"/>
      <c r="E236" s="466"/>
      <c r="F236" s="467"/>
    </row>
    <row r="237" spans="2:6" ht="19.5" customHeight="1">
      <c r="B237" s="466"/>
      <c r="C237" s="466"/>
      <c r="D237" s="466"/>
      <c r="E237" s="466"/>
      <c r="F237" s="467"/>
    </row>
    <row r="238" spans="2:6" ht="19.5" customHeight="1">
      <c r="B238" s="466"/>
      <c r="C238" s="466"/>
      <c r="D238" s="466"/>
      <c r="E238" s="466"/>
      <c r="F238" s="467"/>
    </row>
    <row r="239" spans="2:6" ht="19.5" customHeight="1">
      <c r="B239" s="466"/>
      <c r="C239" s="466"/>
      <c r="D239" s="466"/>
      <c r="E239" s="466"/>
      <c r="F239" s="467"/>
    </row>
    <row r="240" spans="2:6" ht="19.5" customHeight="1">
      <c r="B240" s="466"/>
      <c r="C240" s="466"/>
      <c r="D240" s="466"/>
      <c r="E240" s="466"/>
      <c r="F240" s="467"/>
    </row>
    <row r="241" spans="2:6" ht="19.5" customHeight="1">
      <c r="B241" s="466"/>
      <c r="C241" s="466"/>
      <c r="D241" s="466"/>
      <c r="E241" s="466"/>
      <c r="F241" s="467"/>
    </row>
    <row r="242" spans="2:6" ht="19.5" customHeight="1">
      <c r="B242" s="466"/>
      <c r="C242" s="466"/>
      <c r="D242" s="466"/>
      <c r="E242" s="466"/>
      <c r="F242" s="467"/>
    </row>
    <row r="243" spans="2:6" ht="19.5" customHeight="1">
      <c r="B243" s="466"/>
      <c r="C243" s="466"/>
      <c r="D243" s="466"/>
      <c r="E243" s="466"/>
      <c r="F243" s="467"/>
    </row>
    <row r="244" spans="2:6" ht="19.5" customHeight="1">
      <c r="B244" s="466"/>
      <c r="C244" s="466"/>
      <c r="D244" s="466"/>
      <c r="E244" s="466"/>
      <c r="F244" s="467"/>
    </row>
    <row r="245" spans="2:6" ht="19.5" customHeight="1">
      <c r="B245" s="466"/>
      <c r="C245" s="466"/>
      <c r="D245" s="466"/>
      <c r="E245" s="466"/>
      <c r="F245" s="467"/>
    </row>
    <row r="246" spans="2:6" ht="19.5" customHeight="1">
      <c r="B246" s="466"/>
      <c r="C246" s="466"/>
      <c r="D246" s="466"/>
      <c r="E246" s="466"/>
      <c r="F246" s="467"/>
    </row>
    <row r="247" spans="2:6" ht="19.5" customHeight="1">
      <c r="B247" s="466"/>
      <c r="C247" s="466"/>
      <c r="D247" s="466"/>
      <c r="E247" s="466"/>
      <c r="F247" s="467"/>
    </row>
    <row r="248" spans="2:6" ht="19.5" customHeight="1">
      <c r="B248" s="466"/>
      <c r="C248" s="466"/>
      <c r="D248" s="466"/>
      <c r="E248" s="466"/>
      <c r="F248" s="467"/>
    </row>
    <row r="249" spans="2:6" ht="19.5" customHeight="1">
      <c r="B249" s="466"/>
      <c r="C249" s="466"/>
      <c r="D249" s="466"/>
      <c r="E249" s="466"/>
      <c r="F249" s="467"/>
    </row>
    <row r="250" spans="2:6" ht="19.5" customHeight="1">
      <c r="B250" s="466"/>
      <c r="C250" s="466"/>
      <c r="D250" s="466"/>
      <c r="E250" s="466"/>
      <c r="F250" s="467"/>
    </row>
    <row r="251" spans="2:6" ht="19.5" customHeight="1">
      <c r="B251" s="466"/>
      <c r="C251" s="466"/>
      <c r="D251" s="466"/>
      <c r="E251" s="466"/>
      <c r="F251" s="467"/>
    </row>
    <row r="252" spans="2:6" ht="19.5" customHeight="1">
      <c r="B252" s="466"/>
      <c r="C252" s="466"/>
      <c r="D252" s="466"/>
      <c r="E252" s="466"/>
      <c r="F252" s="467"/>
    </row>
    <row r="253" spans="2:6" ht="19.5" customHeight="1">
      <c r="B253" s="466"/>
      <c r="C253" s="466"/>
      <c r="D253" s="466"/>
      <c r="E253" s="466"/>
      <c r="F253" s="467"/>
    </row>
    <row r="254" spans="2:6" ht="19.5" customHeight="1">
      <c r="B254" s="466"/>
      <c r="C254" s="466"/>
      <c r="D254" s="466"/>
      <c r="E254" s="466"/>
      <c r="F254" s="467"/>
    </row>
    <row r="255" spans="2:6" ht="19.5" customHeight="1">
      <c r="B255" s="466"/>
      <c r="C255" s="466"/>
      <c r="D255" s="466"/>
      <c r="E255" s="466"/>
      <c r="F255" s="467"/>
    </row>
    <row r="256" spans="2:6" ht="19.5" customHeight="1">
      <c r="B256" s="466"/>
      <c r="C256" s="466"/>
      <c r="D256" s="466"/>
      <c r="E256" s="466"/>
      <c r="F256" s="467"/>
    </row>
    <row r="257" spans="2:6" ht="19.5" customHeight="1">
      <c r="B257" s="466"/>
      <c r="C257" s="466"/>
      <c r="D257" s="466"/>
      <c r="E257" s="466"/>
      <c r="F257" s="467"/>
    </row>
    <row r="258" spans="2:6" ht="19.5" customHeight="1">
      <c r="B258" s="466"/>
      <c r="C258" s="466"/>
      <c r="D258" s="466"/>
      <c r="E258" s="466"/>
      <c r="F258" s="467"/>
    </row>
    <row r="259" spans="2:6" ht="19.5" customHeight="1">
      <c r="B259" s="466"/>
      <c r="C259" s="466"/>
      <c r="D259" s="466"/>
      <c r="E259" s="466"/>
      <c r="F259" s="467"/>
    </row>
    <row r="260" spans="2:6" ht="19.5" customHeight="1">
      <c r="B260" s="466"/>
      <c r="C260" s="466"/>
      <c r="D260" s="466"/>
      <c r="E260" s="466"/>
      <c r="F260" s="467"/>
    </row>
    <row r="261" spans="2:6" ht="19.5" customHeight="1">
      <c r="B261" s="466"/>
      <c r="C261" s="466"/>
      <c r="D261" s="466"/>
      <c r="E261" s="466"/>
      <c r="F261" s="467"/>
    </row>
    <row r="262" spans="2:6" ht="19.5" customHeight="1">
      <c r="B262" s="466"/>
      <c r="C262" s="466"/>
      <c r="D262" s="466"/>
      <c r="E262" s="466"/>
      <c r="F262" s="467"/>
    </row>
    <row r="263" spans="2:6" ht="19.5" customHeight="1">
      <c r="B263" s="466"/>
      <c r="C263" s="466"/>
      <c r="D263" s="466"/>
      <c r="E263" s="466"/>
      <c r="F263" s="467"/>
    </row>
    <row r="264" spans="2:6" ht="19.5" customHeight="1">
      <c r="B264" s="466"/>
      <c r="C264" s="466"/>
      <c r="D264" s="466"/>
      <c r="E264" s="466"/>
      <c r="F264" s="467"/>
    </row>
    <row r="265" spans="2:6" ht="19.5" customHeight="1">
      <c r="B265" s="466"/>
      <c r="C265" s="466"/>
      <c r="D265" s="466"/>
      <c r="E265" s="466"/>
      <c r="F265" s="467"/>
    </row>
    <row r="266" spans="2:6" ht="19.5" customHeight="1">
      <c r="B266" s="466"/>
      <c r="C266" s="466"/>
      <c r="D266" s="466"/>
      <c r="E266" s="466"/>
      <c r="F266" s="467"/>
    </row>
    <row r="267" spans="2:6" ht="19.5" customHeight="1">
      <c r="B267" s="466"/>
      <c r="C267" s="466"/>
      <c r="D267" s="466"/>
      <c r="E267" s="466"/>
      <c r="F267" s="467"/>
    </row>
    <row r="268" spans="2:6" ht="19.5" customHeight="1">
      <c r="B268" s="466"/>
      <c r="C268" s="466"/>
      <c r="D268" s="466"/>
      <c r="E268" s="466"/>
      <c r="F268" s="467"/>
    </row>
    <row r="269" spans="2:6" ht="19.5" customHeight="1">
      <c r="B269" s="466"/>
      <c r="C269" s="466"/>
      <c r="D269" s="466"/>
      <c r="E269" s="466"/>
      <c r="F269" s="467"/>
    </row>
    <row r="270" spans="2:6" ht="19.5" customHeight="1">
      <c r="B270" s="466"/>
      <c r="C270" s="466"/>
      <c r="D270" s="466"/>
      <c r="E270" s="466"/>
      <c r="F270" s="467"/>
    </row>
    <row r="271" spans="2:6" ht="19.5" customHeight="1">
      <c r="B271" s="466"/>
      <c r="C271" s="466"/>
      <c r="D271" s="466"/>
      <c r="E271" s="466"/>
      <c r="F271" s="467"/>
    </row>
    <row r="272" spans="2:6" ht="19.5" customHeight="1">
      <c r="B272" s="466"/>
      <c r="C272" s="466"/>
      <c r="D272" s="466"/>
      <c r="E272" s="466"/>
      <c r="F272" s="467"/>
    </row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9:D9"/>
    <mergeCell ref="A8:C8"/>
    <mergeCell ref="A7:C7"/>
  </mergeCells>
  <conditionalFormatting sqref="B46:E46">
    <cfRule type="cellIs" priority="1" dxfId="0" operator="notEqual" stopIfTrue="1">
      <formula>-#REF!</formula>
    </cfRule>
  </conditionalFormatting>
  <dataValidations count="3">
    <dataValidation allowBlank="1" showInputMessage="1" showErrorMessage="1" error="LOS DATOS DEBEN COINCIDIR CON LA CIFRA DE AMORTIZACIONES FICHA EP-4 INV" sqref="B59:E62"/>
    <dataValidation allowBlank="1" showInputMessage="1" showErrorMessage="1" promptTitle="FICHA EP-9" prompt="ESTE DATO DEBE COINCIDIR CON LA FICHA EP-9" sqref="B46:E46"/>
    <dataValidation allowBlank="1" showInputMessage="1" showErrorMessage="1" promptTitle="DIVIDENDOS" prompt="COMPROBAR QUE LOS INGRESOS POR REPARTO POR DIVIDENDOS COINCIDEN CON LA HOJA EP-4 INV ACT NO FIN" sqref="B35:F38"/>
  </dataValidations>
  <printOptions horizontalCentered="1" verticalCentered="1"/>
  <pageMargins left="0" right="0" top="0.1968503937007874" bottom="0" header="0" footer="0"/>
  <pageSetup horizontalDpi="600" verticalDpi="600" orientation="portrait" paperSize="9" scale="35" r:id="rId4"/>
  <headerFooter alignWithMargins="0">
    <oddFooter>&amp;L&amp;7Plaza de España, 1
38003 Santa Cruz de Tenerife
Teléfono: 901 501 901
www.tenerife.es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0"/>
  <dimension ref="A1:S552"/>
  <sheetViews>
    <sheetView showGridLines="0" zoomScale="70" zoomScaleNormal="70" zoomScalePageLayoutView="0" workbookViewId="0" topLeftCell="A1">
      <selection activeCell="B4" sqref="B4"/>
    </sheetView>
  </sheetViews>
  <sheetFormatPr defaultColWidth="10.7109375" defaultRowHeight="12.75"/>
  <cols>
    <col min="1" max="1" width="53.140625" style="506" bestFit="1" customWidth="1"/>
    <col min="2" max="2" width="17.421875" style="506" customWidth="1"/>
    <col min="3" max="3" width="19.8515625" style="506" customWidth="1"/>
    <col min="4" max="4" width="17.8515625" style="507" customWidth="1"/>
    <col min="5" max="5" width="1.7109375" style="508" customWidth="1"/>
    <col min="6" max="12" width="0" style="506" hidden="1" customWidth="1"/>
    <col min="13" max="13" width="0" style="897" hidden="1" customWidth="1"/>
    <col min="14" max="19" width="0" style="898" hidden="1" customWidth="1"/>
    <col min="20" max="16384" width="10.7109375" style="506" customWidth="1"/>
  </cols>
  <sheetData>
    <row r="1" spans="1:3" ht="12.75">
      <c r="A1" s="427"/>
      <c r="B1" s="827" t="s">
        <v>723</v>
      </c>
      <c r="C1" s="427"/>
    </row>
    <row r="2" spans="1:3" ht="12.75">
      <c r="A2" s="427"/>
      <c r="B2" s="828" t="s">
        <v>724</v>
      </c>
      <c r="C2" s="427"/>
    </row>
    <row r="3" spans="1:3" ht="12.75">
      <c r="A3" s="427"/>
      <c r="B3" s="427"/>
      <c r="C3" s="427"/>
    </row>
    <row r="4" spans="1:3" ht="12.75">
      <c r="A4" s="824" t="s">
        <v>586</v>
      </c>
      <c r="B4" s="829">
        <v>42339</v>
      </c>
      <c r="C4" s="427"/>
    </row>
    <row r="5" spans="1:3" ht="12.75">
      <c r="A5" s="824" t="s">
        <v>722</v>
      </c>
      <c r="B5" s="830" t="s">
        <v>725</v>
      </c>
      <c r="C5" s="427"/>
    </row>
    <row r="7" spans="1:19" s="484" customFormat="1" ht="49.5" customHeight="1">
      <c r="A7" s="1001" t="s">
        <v>376</v>
      </c>
      <c r="B7" s="1001"/>
      <c r="C7" s="1001"/>
      <c r="D7" s="423">
        <f>CPYG!D7</f>
        <v>2016</v>
      </c>
      <c r="E7" s="424"/>
      <c r="M7" s="899"/>
      <c r="N7" s="900"/>
      <c r="O7" s="900"/>
      <c r="P7" s="900"/>
      <c r="Q7" s="900"/>
      <c r="R7" s="900"/>
      <c r="S7" s="900"/>
    </row>
    <row r="8" spans="1:19" s="484" customFormat="1" ht="37.5" customHeight="1">
      <c r="A8" s="1002" t="str">
        <f>CPYG!A8</f>
        <v>SINPROMI, S.L.</v>
      </c>
      <c r="B8" s="1002"/>
      <c r="C8" s="1002"/>
      <c r="D8" s="428" t="s">
        <v>377</v>
      </c>
      <c r="E8" s="429"/>
      <c r="M8" s="899"/>
      <c r="N8" s="900"/>
      <c r="O8" s="900"/>
      <c r="P8" s="900"/>
      <c r="Q8" s="900"/>
      <c r="R8" s="900"/>
      <c r="S8" s="900"/>
    </row>
    <row r="9" spans="1:19" s="484" customFormat="1" ht="24.75" customHeight="1">
      <c r="A9" s="1003" t="s">
        <v>726</v>
      </c>
      <c r="B9" s="1003"/>
      <c r="C9" s="1003"/>
      <c r="D9" s="1003"/>
      <c r="E9" s="485"/>
      <c r="M9" s="899"/>
      <c r="N9" s="900"/>
      <c r="O9" s="900"/>
      <c r="P9" s="900"/>
      <c r="Q9" s="900"/>
      <c r="R9" s="900"/>
      <c r="S9" s="900"/>
    </row>
    <row r="10" spans="1:19" s="484" customFormat="1" ht="40.5" customHeight="1">
      <c r="A10" s="486" t="s">
        <v>377</v>
      </c>
      <c r="B10" s="487" t="s">
        <v>1</v>
      </c>
      <c r="C10" s="488" t="s">
        <v>3</v>
      </c>
      <c r="D10" s="488" t="s">
        <v>4</v>
      </c>
      <c r="E10" s="489"/>
      <c r="M10" s="901" t="s">
        <v>267</v>
      </c>
      <c r="N10" s="900"/>
      <c r="O10" s="900"/>
      <c r="P10" s="900"/>
      <c r="Q10" s="900"/>
      <c r="R10" s="900"/>
      <c r="S10" s="900"/>
    </row>
    <row r="11" spans="1:19" s="484" customFormat="1" ht="19.5" customHeight="1">
      <c r="A11" s="490" t="s">
        <v>509</v>
      </c>
      <c r="B11" s="557">
        <f>B12+B17+B21+B24+B25+B26+B27</f>
        <v>568818.7200000001</v>
      </c>
      <c r="C11" s="557">
        <f>C12+C17+C21+C24+C25+C26+C27</f>
        <v>486156.11</v>
      </c>
      <c r="D11" s="557">
        <f>D12+D17+D21+D24+D25+D26+D27</f>
        <v>428199.73</v>
      </c>
      <c r="E11" s="491"/>
      <c r="M11" s="902">
        <f>+D11-C11</f>
        <v>-57956.380000000005</v>
      </c>
      <c r="N11" s="900"/>
      <c r="O11" s="900"/>
      <c r="P11" s="900"/>
      <c r="Q11" s="900"/>
      <c r="R11" s="900"/>
      <c r="S11" s="900"/>
    </row>
    <row r="12" spans="1:19" s="484" customFormat="1" ht="19.5" customHeight="1">
      <c r="A12" s="490" t="s">
        <v>404</v>
      </c>
      <c r="B12" s="557">
        <f>SUM(B13:B16)</f>
        <v>4935.55</v>
      </c>
      <c r="C12" s="557">
        <f>SUM(C13:C16)</f>
        <v>229.32</v>
      </c>
      <c r="D12" s="557">
        <f>SUM(D13:D16)</f>
        <v>13729.32</v>
      </c>
      <c r="E12" s="492"/>
      <c r="M12" s="902">
        <f>+D12-C12</f>
        <v>13500</v>
      </c>
      <c r="N12" s="900"/>
      <c r="O12" s="903">
        <v>0</v>
      </c>
      <c r="P12" s="899"/>
      <c r="Q12" s="899"/>
      <c r="R12" s="900"/>
      <c r="S12" s="900"/>
    </row>
    <row r="13" spans="1:19" s="484" customFormat="1" ht="19.5" customHeight="1">
      <c r="A13" s="493" t="s">
        <v>512</v>
      </c>
      <c r="B13" s="600"/>
      <c r="C13" s="600"/>
      <c r="D13" s="600"/>
      <c r="E13" s="492"/>
      <c r="M13" s="899"/>
      <c r="N13" s="900"/>
      <c r="O13" s="903"/>
      <c r="P13" s="899"/>
      <c r="Q13" s="899"/>
      <c r="R13" s="900"/>
      <c r="S13" s="900"/>
    </row>
    <row r="14" spans="1:19" s="484" customFormat="1" ht="19.5" customHeight="1">
      <c r="A14" s="493" t="s">
        <v>511</v>
      </c>
      <c r="B14" s="600">
        <v>4916.27</v>
      </c>
      <c r="C14" s="600">
        <v>229.32</v>
      </c>
      <c r="D14" s="600">
        <f>'Inv. NO FIN'!J23</f>
        <v>13729.32</v>
      </c>
      <c r="E14" s="492"/>
      <c r="M14" s="899"/>
      <c r="N14" s="900"/>
      <c r="O14" s="903"/>
      <c r="P14" s="899"/>
      <c r="Q14" s="902">
        <f>+P17+M12</f>
        <v>28000</v>
      </c>
      <c r="R14" s="900"/>
      <c r="S14" s="900"/>
    </row>
    <row r="15" spans="1:19" s="484" customFormat="1" ht="19.5" customHeight="1">
      <c r="A15" s="493" t="s">
        <v>510</v>
      </c>
      <c r="B15" s="600">
        <v>19.28</v>
      </c>
      <c r="C15" s="600"/>
      <c r="D15" s="600"/>
      <c r="E15" s="492"/>
      <c r="M15" s="899"/>
      <c r="N15" s="900"/>
      <c r="O15" s="903"/>
      <c r="P15" s="899"/>
      <c r="Q15" s="899"/>
      <c r="R15" s="900"/>
      <c r="S15" s="900"/>
    </row>
    <row r="16" spans="1:19" s="484" customFormat="1" ht="19.5" customHeight="1">
      <c r="A16" s="493" t="s">
        <v>730</v>
      </c>
      <c r="B16" s="600"/>
      <c r="C16" s="600"/>
      <c r="D16" s="600"/>
      <c r="E16" s="492"/>
      <c r="M16" s="899"/>
      <c r="N16" s="900"/>
      <c r="O16" s="903"/>
      <c r="P16" s="899"/>
      <c r="Q16" s="899"/>
      <c r="R16" s="900"/>
      <c r="S16" s="900"/>
    </row>
    <row r="17" spans="1:19" s="484" customFormat="1" ht="19.5" customHeight="1">
      <c r="A17" s="490" t="s">
        <v>405</v>
      </c>
      <c r="B17" s="557">
        <f>SUM(B18:B20)</f>
        <v>562409.12</v>
      </c>
      <c r="C17" s="557">
        <f>SUM(C18:C20)</f>
        <v>483452.74</v>
      </c>
      <c r="D17" s="557">
        <f>SUM(D18:D20)</f>
        <v>411996.36</v>
      </c>
      <c r="E17" s="492"/>
      <c r="M17" s="903">
        <f>+D17-C17</f>
        <v>-71456.38</v>
      </c>
      <c r="N17" s="900"/>
      <c r="O17" s="903">
        <v>-85956.38</v>
      </c>
      <c r="P17" s="902">
        <f>-O17+M17</f>
        <v>14500</v>
      </c>
      <c r="Q17" s="899"/>
      <c r="R17" s="900"/>
      <c r="S17" s="900"/>
    </row>
    <row r="18" spans="1:19" s="484" customFormat="1" ht="19.5" customHeight="1">
      <c r="A18" s="493" t="s">
        <v>656</v>
      </c>
      <c r="B18" s="600"/>
      <c r="C18" s="600"/>
      <c r="D18" s="600"/>
      <c r="E18" s="492"/>
      <c r="M18" s="899"/>
      <c r="N18" s="900"/>
      <c r="O18" s="900"/>
      <c r="P18" s="900"/>
      <c r="Q18" s="900"/>
      <c r="R18" s="900"/>
      <c r="S18" s="900"/>
    </row>
    <row r="19" spans="1:19" s="484" customFormat="1" ht="19.5" customHeight="1">
      <c r="A19" s="493" t="s">
        <v>655</v>
      </c>
      <c r="B19" s="600"/>
      <c r="C19" s="600"/>
      <c r="D19" s="600"/>
      <c r="E19" s="492"/>
      <c r="M19" s="899"/>
      <c r="N19" s="900"/>
      <c r="O19" s="900"/>
      <c r="P19" s="900"/>
      <c r="Q19" s="900"/>
      <c r="R19" s="900"/>
      <c r="S19" s="900"/>
    </row>
    <row r="20" spans="1:19" s="484" customFormat="1" ht="19.5" customHeight="1">
      <c r="A20" s="493" t="s">
        <v>654</v>
      </c>
      <c r="B20" s="600">
        <v>562409.12</v>
      </c>
      <c r="C20" s="600">
        <v>483452.74</v>
      </c>
      <c r="D20" s="600">
        <f>'Inv. NO FIN'!J24</f>
        <v>411996.36</v>
      </c>
      <c r="E20" s="492"/>
      <c r="M20" s="899"/>
      <c r="N20" s="900"/>
      <c r="O20" s="900"/>
      <c r="P20" s="900"/>
      <c r="Q20" s="900"/>
      <c r="R20" s="900"/>
      <c r="S20" s="900"/>
    </row>
    <row r="21" spans="1:19" s="484" customFormat="1" ht="19.5" customHeight="1">
      <c r="A21" s="490" t="s">
        <v>406</v>
      </c>
      <c r="B21" s="557">
        <f>SUM(B22:B23)</f>
        <v>0</v>
      </c>
      <c r="C21" s="557">
        <f>SUM(C22:C23)</f>
        <v>0</v>
      </c>
      <c r="D21" s="557">
        <f>SUM(D22:D23)</f>
        <v>0</v>
      </c>
      <c r="E21" s="492"/>
      <c r="M21" s="903">
        <f>+D21-C21</f>
        <v>0</v>
      </c>
      <c r="N21" s="900"/>
      <c r="O21" s="900"/>
      <c r="P21" s="900"/>
      <c r="Q21" s="900"/>
      <c r="R21" s="900"/>
      <c r="S21" s="900"/>
    </row>
    <row r="22" spans="1:19" s="484" customFormat="1" ht="19.5" customHeight="1">
      <c r="A22" s="493" t="s">
        <v>407</v>
      </c>
      <c r="B22" s="600"/>
      <c r="C22" s="600"/>
      <c r="D22" s="600"/>
      <c r="E22" s="492"/>
      <c r="M22" s="899"/>
      <c r="N22" s="900"/>
      <c r="O22" s="900"/>
      <c r="P22" s="900"/>
      <c r="Q22" s="900"/>
      <c r="R22" s="900"/>
      <c r="S22" s="900"/>
    </row>
    <row r="23" spans="1:19" s="484" customFormat="1" ht="19.5" customHeight="1">
      <c r="A23" s="493" t="s">
        <v>318</v>
      </c>
      <c r="B23" s="600"/>
      <c r="C23" s="600"/>
      <c r="D23" s="600"/>
      <c r="E23" s="492"/>
      <c r="M23" s="899"/>
      <c r="N23" s="900"/>
      <c r="O23" s="900"/>
      <c r="P23" s="900"/>
      <c r="Q23" s="900"/>
      <c r="R23" s="900"/>
      <c r="S23" s="900"/>
    </row>
    <row r="24" spans="1:19" s="484" customFormat="1" ht="19.5" customHeight="1">
      <c r="A24" s="490" t="s">
        <v>408</v>
      </c>
      <c r="B24" s="599"/>
      <c r="C24" s="599"/>
      <c r="D24" s="599"/>
      <c r="E24" s="492"/>
      <c r="M24" s="899"/>
      <c r="N24" s="900"/>
      <c r="O24" s="900"/>
      <c r="P24" s="900"/>
      <c r="Q24" s="900"/>
      <c r="R24" s="900"/>
      <c r="S24" s="900"/>
    </row>
    <row r="25" spans="1:19" s="484" customFormat="1" ht="19.5" customHeight="1">
      <c r="A25" s="490" t="s">
        <v>409</v>
      </c>
      <c r="B25" s="599">
        <v>1474.05</v>
      </c>
      <c r="C25" s="599">
        <v>2474.05</v>
      </c>
      <c r="D25" s="599">
        <v>2474.05</v>
      </c>
      <c r="E25" s="492"/>
      <c r="M25" s="903">
        <f>+D25-C25</f>
        <v>0</v>
      </c>
      <c r="N25" s="900"/>
      <c r="O25" s="900"/>
      <c r="P25" s="900"/>
      <c r="Q25" s="900"/>
      <c r="R25" s="900"/>
      <c r="S25" s="900"/>
    </row>
    <row r="26" spans="1:19" s="484" customFormat="1" ht="19.5" customHeight="1">
      <c r="A26" s="490" t="s">
        <v>319</v>
      </c>
      <c r="B26" s="599"/>
      <c r="C26" s="599"/>
      <c r="D26" s="599"/>
      <c r="F26" s="762" t="s">
        <v>500</v>
      </c>
      <c r="G26" s="763"/>
      <c r="H26" s="763"/>
      <c r="I26" s="763"/>
      <c r="J26" s="763"/>
      <c r="K26" s="763"/>
      <c r="L26" s="763"/>
      <c r="M26" s="899"/>
      <c r="N26" s="900"/>
      <c r="O26" s="900"/>
      <c r="P26" s="900"/>
      <c r="Q26" s="900"/>
      <c r="R26" s="900"/>
      <c r="S26" s="900"/>
    </row>
    <row r="27" spans="1:19" s="484" customFormat="1" ht="19.5" customHeight="1">
      <c r="A27" s="490" t="s">
        <v>657</v>
      </c>
      <c r="B27" s="599"/>
      <c r="C27" s="599"/>
      <c r="D27" s="599"/>
      <c r="F27" s="762" t="s">
        <v>501</v>
      </c>
      <c r="G27" s="763"/>
      <c r="H27" s="763"/>
      <c r="I27" s="763"/>
      <c r="J27" s="763"/>
      <c r="K27" s="763"/>
      <c r="L27" s="763"/>
      <c r="M27" s="899"/>
      <c r="N27" s="900"/>
      <c r="O27" s="900"/>
      <c r="P27" s="900"/>
      <c r="Q27" s="900"/>
      <c r="R27" s="900"/>
      <c r="S27" s="900"/>
    </row>
    <row r="28" spans="1:19" s="484" customFormat="1" ht="19.5" customHeight="1">
      <c r="A28" s="490" t="s">
        <v>513</v>
      </c>
      <c r="B28" s="557">
        <f>B29+B35+B38+B42+B43+B44+B45</f>
        <v>2003104.4</v>
      </c>
      <c r="C28" s="557">
        <f>C29+C35+C38+C42+C43+C44+C45</f>
        <v>1418945.4</v>
      </c>
      <c r="D28" s="557">
        <f>D29+D35+D38+D42+D43+D44+D45</f>
        <v>1571089.77</v>
      </c>
      <c r="E28" s="491"/>
      <c r="M28" s="902">
        <f>+D28-C28</f>
        <v>152144.3700000001</v>
      </c>
      <c r="N28" s="900"/>
      <c r="O28" s="900"/>
      <c r="P28" s="900"/>
      <c r="Q28" s="900"/>
      <c r="R28" s="900"/>
      <c r="S28" s="900"/>
    </row>
    <row r="29" spans="1:19" s="484" customFormat="1" ht="23.25" customHeight="1">
      <c r="A29" s="490" t="s">
        <v>410</v>
      </c>
      <c r="B29" s="557">
        <f>B30+B33+B34</f>
        <v>0</v>
      </c>
      <c r="C29" s="557">
        <f>C30+C33+C34</f>
        <v>0</v>
      </c>
      <c r="D29" s="557">
        <f>D30+D33+D34</f>
        <v>0</v>
      </c>
      <c r="E29" s="492"/>
      <c r="M29" s="903">
        <f>+D29-C29</f>
        <v>0</v>
      </c>
      <c r="N29" s="900"/>
      <c r="O29" s="900"/>
      <c r="P29" s="900"/>
      <c r="Q29" s="900"/>
      <c r="R29" s="900"/>
      <c r="S29" s="900"/>
    </row>
    <row r="30" spans="1:19" s="484" customFormat="1" ht="23.25" customHeight="1">
      <c r="A30" s="493" t="s">
        <v>660</v>
      </c>
      <c r="B30" s="601">
        <f>SUM(B31:B32)</f>
        <v>0</v>
      </c>
      <c r="C30" s="601">
        <f>SUM(C31:C32)</f>
        <v>0</v>
      </c>
      <c r="D30" s="601">
        <f>SUM(D31:D32)</f>
        <v>0</v>
      </c>
      <c r="E30" s="492"/>
      <c r="M30" s="899"/>
      <c r="N30" s="900"/>
      <c r="O30" s="900"/>
      <c r="P30" s="900"/>
      <c r="Q30" s="900"/>
      <c r="R30" s="900"/>
      <c r="S30" s="900"/>
    </row>
    <row r="31" spans="1:19" s="484" customFormat="1" ht="23.25" customHeight="1">
      <c r="A31" s="493" t="s">
        <v>661</v>
      </c>
      <c r="B31" s="600"/>
      <c r="C31" s="600"/>
      <c r="D31" s="600"/>
      <c r="E31" s="492"/>
      <c r="M31" s="899"/>
      <c r="N31" s="900"/>
      <c r="O31" s="900"/>
      <c r="P31" s="900"/>
      <c r="Q31" s="900"/>
      <c r="R31" s="900"/>
      <c r="S31" s="900"/>
    </row>
    <row r="32" spans="1:19" s="484" customFormat="1" ht="23.25" customHeight="1">
      <c r="A32" s="493" t="s">
        <v>662</v>
      </c>
      <c r="B32" s="600"/>
      <c r="C32" s="600"/>
      <c r="D32" s="600"/>
      <c r="E32" s="492"/>
      <c r="M32" s="899"/>
      <c r="N32" s="900"/>
      <c r="O32" s="900"/>
      <c r="P32" s="900"/>
      <c r="Q32" s="900"/>
      <c r="R32" s="900"/>
      <c r="S32" s="900"/>
    </row>
    <row r="33" spans="1:19" s="484" customFormat="1" ht="23.25" customHeight="1">
      <c r="A33" s="493" t="s">
        <v>664</v>
      </c>
      <c r="B33" s="600"/>
      <c r="C33" s="600"/>
      <c r="D33" s="600"/>
      <c r="E33" s="492"/>
      <c r="M33" s="899"/>
      <c r="N33" s="900"/>
      <c r="O33" s="900"/>
      <c r="P33" s="900"/>
      <c r="Q33" s="900"/>
      <c r="R33" s="900"/>
      <c r="S33" s="900"/>
    </row>
    <row r="34" spans="1:19" s="484" customFormat="1" ht="23.25" customHeight="1">
      <c r="A34" s="493" t="s">
        <v>663</v>
      </c>
      <c r="B34" s="600"/>
      <c r="C34" s="600"/>
      <c r="D34" s="600"/>
      <c r="E34" s="492"/>
      <c r="M34" s="899"/>
      <c r="N34" s="900"/>
      <c r="O34" s="900"/>
      <c r="P34" s="900"/>
      <c r="Q34" s="900"/>
      <c r="R34" s="900"/>
      <c r="S34" s="900"/>
    </row>
    <row r="35" spans="1:19" s="484" customFormat="1" ht="19.5" customHeight="1">
      <c r="A35" s="490" t="s">
        <v>381</v>
      </c>
      <c r="B35" s="557">
        <f>SUM(B36:B37)</f>
        <v>43386.49</v>
      </c>
      <c r="C35" s="557">
        <f>SUM(C36:C37)</f>
        <v>20326.51</v>
      </c>
      <c r="D35" s="557">
        <f>SUM(D36:D37)</f>
        <v>20326.51</v>
      </c>
      <c r="E35" s="492"/>
      <c r="M35" s="903">
        <f>+D35-C35</f>
        <v>0</v>
      </c>
      <c r="N35" s="900"/>
      <c r="O35" s="900"/>
      <c r="P35" s="900"/>
      <c r="Q35" s="900"/>
      <c r="R35" s="900"/>
      <c r="S35" s="900"/>
    </row>
    <row r="36" spans="1:19" s="484" customFormat="1" ht="19.5" customHeight="1">
      <c r="A36" s="493" t="s">
        <v>658</v>
      </c>
      <c r="B36" s="600">
        <v>43386.49</v>
      </c>
      <c r="C36" s="600">
        <v>20000</v>
      </c>
      <c r="D36" s="600">
        <v>20000</v>
      </c>
      <c r="E36" s="492"/>
      <c r="M36" s="899"/>
      <c r="N36" s="900"/>
      <c r="O36" s="900"/>
      <c r="P36" s="900"/>
      <c r="Q36" s="900"/>
      <c r="R36" s="900"/>
      <c r="S36" s="900"/>
    </row>
    <row r="37" spans="1:19" s="484" customFormat="1" ht="19.5" customHeight="1">
      <c r="A37" s="493" t="s">
        <v>659</v>
      </c>
      <c r="B37" s="600"/>
      <c r="C37" s="600">
        <v>326.51</v>
      </c>
      <c r="D37" s="600">
        <v>326.51</v>
      </c>
      <c r="E37" s="492"/>
      <c r="M37" s="899"/>
      <c r="N37" s="900"/>
      <c r="O37" s="900"/>
      <c r="P37" s="900"/>
      <c r="Q37" s="900"/>
      <c r="R37" s="900"/>
      <c r="S37" s="900"/>
    </row>
    <row r="38" spans="1:19" s="484" customFormat="1" ht="19.5" customHeight="1">
      <c r="A38" s="490" t="s">
        <v>411</v>
      </c>
      <c r="B38" s="557">
        <f>SUM(B39:B41)</f>
        <v>1256348.96</v>
      </c>
      <c r="C38" s="557">
        <f>SUM(C39:C41)</f>
        <v>770595.25</v>
      </c>
      <c r="D38" s="557">
        <f>SUM(D39:D41)</f>
        <v>837281.24</v>
      </c>
      <c r="E38" s="492"/>
      <c r="M38" s="903">
        <f>+D38-C38</f>
        <v>66685.98999999999</v>
      </c>
      <c r="N38" s="900"/>
      <c r="O38" s="900"/>
      <c r="P38" s="900"/>
      <c r="Q38" s="900"/>
      <c r="R38" s="900"/>
      <c r="S38" s="900"/>
    </row>
    <row r="39" spans="1:19" s="484" customFormat="1" ht="19.5" customHeight="1">
      <c r="A39" s="493" t="s">
        <v>320</v>
      </c>
      <c r="B39" s="600">
        <v>352210.19</v>
      </c>
      <c r="C39" s="600">
        <f>711573.23-36762.38</f>
        <v>674810.85</v>
      </c>
      <c r="D39" s="600">
        <f>780000-36762.38-5956.38</f>
        <v>737281.24</v>
      </c>
      <c r="E39" s="492"/>
      <c r="M39" s="899"/>
      <c r="N39" s="900"/>
      <c r="O39" s="900"/>
      <c r="P39" s="900"/>
      <c r="Q39" s="900"/>
      <c r="R39" s="900"/>
      <c r="S39" s="900"/>
    </row>
    <row r="40" spans="1:19" s="484" customFormat="1" ht="19.5" customHeight="1">
      <c r="A40" s="493" t="s">
        <v>514</v>
      </c>
      <c r="B40" s="600"/>
      <c r="C40" s="600"/>
      <c r="D40" s="600"/>
      <c r="E40" s="492"/>
      <c r="M40" s="899"/>
      <c r="N40" s="900"/>
      <c r="O40" s="900"/>
      <c r="P40" s="900"/>
      <c r="Q40" s="900"/>
      <c r="R40" s="900"/>
      <c r="S40" s="900"/>
    </row>
    <row r="41" spans="1:19" s="484" customFormat="1" ht="19.5" customHeight="1">
      <c r="A41" s="493" t="s">
        <v>515</v>
      </c>
      <c r="B41" s="600">
        <f>626452.48+13847+263839.29</f>
        <v>904138.77</v>
      </c>
      <c r="C41" s="600">
        <f>95784.4</f>
        <v>95784.4</v>
      </c>
      <c r="D41" s="600">
        <v>100000</v>
      </c>
      <c r="E41" s="492"/>
      <c r="M41" s="899"/>
      <c r="N41" s="900"/>
      <c r="O41" s="900"/>
      <c r="P41" s="900"/>
      <c r="Q41" s="900"/>
      <c r="R41" s="900"/>
      <c r="S41" s="900"/>
    </row>
    <row r="42" spans="1:19" s="484" customFormat="1" ht="19.5" customHeight="1">
      <c r="A42" s="490" t="s">
        <v>412</v>
      </c>
      <c r="B42" s="599">
        <v>91507.47</v>
      </c>
      <c r="C42" s="599">
        <v>116507.47</v>
      </c>
      <c r="D42" s="599">
        <v>116507.47</v>
      </c>
      <c r="E42" s="492"/>
      <c r="M42" s="903">
        <f>+D42-C42</f>
        <v>0</v>
      </c>
      <c r="N42" s="900"/>
      <c r="O42" s="900"/>
      <c r="P42" s="900"/>
      <c r="Q42" s="900"/>
      <c r="R42" s="900"/>
      <c r="S42" s="900"/>
    </row>
    <row r="43" spans="1:19" s="484" customFormat="1" ht="19.5" customHeight="1">
      <c r="A43" s="490" t="s">
        <v>413</v>
      </c>
      <c r="B43" s="599">
        <v>10638.77</v>
      </c>
      <c r="C43" s="599">
        <v>11516.17</v>
      </c>
      <c r="D43" s="599">
        <v>11516.17</v>
      </c>
      <c r="E43" s="492"/>
      <c r="M43" s="903">
        <f>+D43-C43</f>
        <v>0</v>
      </c>
      <c r="N43" s="900"/>
      <c r="O43" s="900"/>
      <c r="P43" s="900"/>
      <c r="Q43" s="900"/>
      <c r="R43" s="900"/>
      <c r="S43" s="900"/>
    </row>
    <row r="44" spans="1:19" s="484" customFormat="1" ht="19.5" customHeight="1">
      <c r="A44" s="490" t="s">
        <v>321</v>
      </c>
      <c r="B44" s="599"/>
      <c r="C44" s="599"/>
      <c r="D44" s="599"/>
      <c r="E44" s="492"/>
      <c r="M44" s="899"/>
      <c r="N44" s="900"/>
      <c r="O44" s="900"/>
      <c r="P44" s="900"/>
      <c r="Q44" s="900"/>
      <c r="R44" s="900"/>
      <c r="S44" s="900"/>
    </row>
    <row r="45" spans="1:19" s="484" customFormat="1" ht="19.5" customHeight="1">
      <c r="A45" s="490" t="s">
        <v>322</v>
      </c>
      <c r="B45" s="557">
        <f>SUM(B46:B47)</f>
        <v>601222.71</v>
      </c>
      <c r="C45" s="557">
        <f>SUM(C46:C47)</f>
        <v>500000</v>
      </c>
      <c r="D45" s="557">
        <f>SUM(D46:D47)</f>
        <v>585458.38</v>
      </c>
      <c r="E45" s="492"/>
      <c r="M45" s="899"/>
      <c r="N45" s="900"/>
      <c r="O45" s="900"/>
      <c r="P45" s="900"/>
      <c r="Q45" s="900"/>
      <c r="R45" s="900"/>
      <c r="S45" s="900"/>
    </row>
    <row r="46" spans="1:19" s="484" customFormat="1" ht="19.5" customHeight="1">
      <c r="A46" s="493" t="s">
        <v>323</v>
      </c>
      <c r="B46" s="600">
        <v>601222.71</v>
      </c>
      <c r="C46" s="600">
        <v>500000</v>
      </c>
      <c r="D46" s="600">
        <f>500000+85458.11+0.27</f>
        <v>585458.38</v>
      </c>
      <c r="E46" s="492"/>
      <c r="M46" s="899"/>
      <c r="N46" s="900"/>
      <c r="O46" s="900"/>
      <c r="P46" s="900"/>
      <c r="Q46" s="900"/>
      <c r="R46" s="900"/>
      <c r="S46" s="900"/>
    </row>
    <row r="47" spans="1:19" s="484" customFormat="1" ht="19.5" customHeight="1">
      <c r="A47" s="493" t="s">
        <v>340</v>
      </c>
      <c r="B47" s="600"/>
      <c r="C47" s="600"/>
      <c r="D47" s="600"/>
      <c r="E47" s="492"/>
      <c r="M47" s="899"/>
      <c r="N47" s="900"/>
      <c r="O47" s="900"/>
      <c r="P47" s="900"/>
      <c r="Q47" s="900"/>
      <c r="R47" s="900"/>
      <c r="S47" s="900"/>
    </row>
    <row r="48" spans="1:19" s="484" customFormat="1" ht="21.75" customHeight="1">
      <c r="A48" s="496" t="s">
        <v>373</v>
      </c>
      <c r="B48" s="557">
        <f>B28+B11</f>
        <v>2571923.12</v>
      </c>
      <c r="C48" s="557">
        <f>C28+C11</f>
        <v>1905101.5099999998</v>
      </c>
      <c r="D48" s="557">
        <f>D28+D11</f>
        <v>1999289.5</v>
      </c>
      <c r="E48" s="491"/>
      <c r="M48" s="903">
        <f>+D48-C48</f>
        <v>94187.99000000022</v>
      </c>
      <c r="N48" s="900"/>
      <c r="O48" s="900"/>
      <c r="P48" s="900"/>
      <c r="Q48" s="900"/>
      <c r="R48" s="900"/>
      <c r="S48" s="900"/>
    </row>
    <row r="49" spans="1:13" s="914" customFormat="1" ht="40.5" customHeight="1">
      <c r="A49" s="904"/>
      <c r="B49" s="905"/>
      <c r="C49" s="905"/>
      <c r="D49" s="905"/>
      <c r="E49" s="906"/>
      <c r="M49" s="915"/>
    </row>
    <row r="50" spans="1:13" s="914" customFormat="1" ht="12.75" hidden="1">
      <c r="A50" s="916" t="s">
        <v>341</v>
      </c>
      <c r="C50" s="917"/>
      <c r="D50" s="918"/>
      <c r="E50" s="913"/>
      <c r="M50" s="915"/>
    </row>
    <row r="51" spans="1:13" s="914" customFormat="1" ht="12.75">
      <c r="A51" s="909" t="s">
        <v>99</v>
      </c>
      <c r="B51" s="908">
        <f>B48-PASIVO!B65</f>
        <v>0</v>
      </c>
      <c r="C51" s="908">
        <f>C48-PASIVO!C65</f>
        <v>-0.0033333327155560255</v>
      </c>
      <c r="D51" s="908">
        <f>D48-PASIVO!D65</f>
        <v>-0.003333332249894738</v>
      </c>
      <c r="E51" s="908"/>
      <c r="M51" s="915"/>
    </row>
    <row r="52" spans="1:13" s="914" customFormat="1" ht="12.75" hidden="1">
      <c r="A52" s="909"/>
      <c r="B52" s="908"/>
      <c r="C52" s="908"/>
      <c r="D52" s="908"/>
      <c r="E52" s="908"/>
      <c r="M52" s="915"/>
    </row>
    <row r="53" spans="1:13" s="914" customFormat="1" ht="12.75" hidden="1">
      <c r="A53" s="909"/>
      <c r="B53" s="909"/>
      <c r="C53" s="909"/>
      <c r="D53" s="908"/>
      <c r="E53" s="908"/>
      <c r="M53" s="915"/>
    </row>
    <row r="54" spans="1:13" s="914" customFormat="1" ht="12.75" hidden="1">
      <c r="A54" s="909" t="s">
        <v>335</v>
      </c>
      <c r="B54" s="910">
        <f>+B48-PASIVO!B65</f>
        <v>0</v>
      </c>
      <c r="C54" s="910">
        <f>+C48-PASIVO!C65</f>
        <v>-0.0033333327155560255</v>
      </c>
      <c r="D54" s="910">
        <f>+D48-PASIVO!D65</f>
        <v>-0.003333332249894738</v>
      </c>
      <c r="E54" s="908"/>
      <c r="M54" s="915"/>
    </row>
    <row r="55" spans="1:13" s="914" customFormat="1" ht="12.75" hidden="1">
      <c r="A55" s="909"/>
      <c r="B55" s="909"/>
      <c r="C55" s="909"/>
      <c r="D55" s="908"/>
      <c r="E55" s="908"/>
      <c r="M55" s="915"/>
    </row>
    <row r="56" spans="1:13" s="914" customFormat="1" ht="12.75" hidden="1">
      <c r="A56" s="919" t="s">
        <v>334</v>
      </c>
      <c r="B56" s="908">
        <f>+B28-PASIVO!B48</f>
        <v>155958.98999999976</v>
      </c>
      <c r="C56" s="908">
        <f>+C28-PASIVO!C48</f>
        <v>197390.31999999983</v>
      </c>
      <c r="D56" s="908">
        <f>+D28-PASIVO!D48</f>
        <v>948019.6099999998</v>
      </c>
      <c r="E56" s="908"/>
      <c r="M56" s="915"/>
    </row>
    <row r="57" spans="1:13" s="914" customFormat="1" ht="12.75" hidden="1">
      <c r="A57" s="920" t="s">
        <v>772</v>
      </c>
      <c r="B57" s="909"/>
      <c r="C57" s="908">
        <f>+C56-B56</f>
        <v>41431.330000000075</v>
      </c>
      <c r="D57" s="921">
        <f>+D56-C56</f>
        <v>750629.2899999999</v>
      </c>
      <c r="E57" s="908"/>
      <c r="M57" s="915"/>
    </row>
    <row r="58" spans="2:13" s="914" customFormat="1" ht="12.75" hidden="1">
      <c r="B58" s="911"/>
      <c r="C58" s="911"/>
      <c r="D58" s="912"/>
      <c r="E58" s="912"/>
      <c r="M58" s="915"/>
    </row>
    <row r="59" spans="2:13" s="914" customFormat="1" ht="12.75" hidden="1">
      <c r="B59" s="909"/>
      <c r="C59" s="909"/>
      <c r="D59" s="913"/>
      <c r="E59" s="913"/>
      <c r="M59" s="915"/>
    </row>
    <row r="60" spans="2:13" s="914" customFormat="1" ht="12.75" hidden="1">
      <c r="B60" s="909"/>
      <c r="C60" s="909"/>
      <c r="D60" s="908"/>
      <c r="E60" s="908"/>
      <c r="M60" s="915"/>
    </row>
    <row r="61" spans="2:13" s="914" customFormat="1" ht="12.75">
      <c r="B61" s="908"/>
      <c r="C61" s="908"/>
      <c r="D61" s="908"/>
      <c r="E61" s="908"/>
      <c r="M61" s="915"/>
    </row>
    <row r="62" spans="2:13" s="914" customFormat="1" ht="12.75">
      <c r="B62" s="908"/>
      <c r="C62" s="908"/>
      <c r="D62" s="881">
        <f>COMPROBACION!$D$89</f>
        <v>1.0477378964424133E-09</v>
      </c>
      <c r="E62" s="908">
        <f>+E48-E61</f>
        <v>0</v>
      </c>
      <c r="M62" s="915"/>
    </row>
    <row r="63" spans="2:13" s="914" customFormat="1" ht="12.75">
      <c r="B63" s="909"/>
      <c r="C63" s="909"/>
      <c r="D63" s="908"/>
      <c r="E63" s="908"/>
      <c r="M63" s="915"/>
    </row>
    <row r="64" spans="2:13" s="914" customFormat="1" ht="12.75">
      <c r="B64" s="909"/>
      <c r="C64" s="909"/>
      <c r="D64" s="908">
        <f>+D62+D51</f>
        <v>-0.0033333312021568418</v>
      </c>
      <c r="E64" s="908"/>
      <c r="M64" s="915"/>
    </row>
    <row r="65" spans="2:13" s="914" customFormat="1" ht="12.75">
      <c r="B65" s="909"/>
      <c r="C65" s="909"/>
      <c r="D65" s="908"/>
      <c r="E65" s="908"/>
      <c r="M65" s="915"/>
    </row>
    <row r="66" spans="2:19" s="484" customFormat="1" ht="12.75">
      <c r="B66" s="503"/>
      <c r="C66" s="503"/>
      <c r="D66" s="504"/>
      <c r="E66" s="504"/>
      <c r="M66" s="899"/>
      <c r="N66" s="900"/>
      <c r="O66" s="900"/>
      <c r="P66" s="900"/>
      <c r="Q66" s="900"/>
      <c r="R66" s="900"/>
      <c r="S66" s="900"/>
    </row>
    <row r="67" spans="2:19" s="484" customFormat="1" ht="12.75">
      <c r="B67" s="501"/>
      <c r="C67" s="501"/>
      <c r="D67" s="505"/>
      <c r="E67" s="505"/>
      <c r="M67" s="899"/>
      <c r="N67" s="900"/>
      <c r="O67" s="900"/>
      <c r="P67" s="900"/>
      <c r="Q67" s="900"/>
      <c r="R67" s="900"/>
      <c r="S67" s="900"/>
    </row>
    <row r="68" spans="2:19" s="484" customFormat="1" ht="12.75">
      <c r="B68" s="501"/>
      <c r="C68" s="501"/>
      <c r="D68" s="505"/>
      <c r="E68" s="505"/>
      <c r="M68" s="899"/>
      <c r="N68" s="900"/>
      <c r="O68" s="900"/>
      <c r="P68" s="900"/>
      <c r="Q68" s="900"/>
      <c r="R68" s="900"/>
      <c r="S68" s="900"/>
    </row>
    <row r="69" spans="2:19" s="484" customFormat="1" ht="12.75">
      <c r="B69" s="501"/>
      <c r="C69" s="501"/>
      <c r="D69" s="505"/>
      <c r="E69" s="505"/>
      <c r="M69" s="899"/>
      <c r="N69" s="900"/>
      <c r="O69" s="900"/>
      <c r="P69" s="900"/>
      <c r="Q69" s="900"/>
      <c r="R69" s="900"/>
      <c r="S69" s="900"/>
    </row>
    <row r="70" spans="4:19" s="484" customFormat="1" ht="12.75">
      <c r="D70" s="498"/>
      <c r="E70" s="499"/>
      <c r="M70" s="899"/>
      <c r="N70" s="900"/>
      <c r="O70" s="900"/>
      <c r="P70" s="900"/>
      <c r="Q70" s="900"/>
      <c r="R70" s="900"/>
      <c r="S70" s="900"/>
    </row>
    <row r="71" spans="4:19" s="484" customFormat="1" ht="12.75">
      <c r="D71" s="498"/>
      <c r="E71" s="499"/>
      <c r="M71" s="899"/>
      <c r="N71" s="900"/>
      <c r="O71" s="900"/>
      <c r="P71" s="900"/>
      <c r="Q71" s="900"/>
      <c r="R71" s="900"/>
      <c r="S71" s="900"/>
    </row>
    <row r="72" spans="4:19" s="484" customFormat="1" ht="12.75">
      <c r="D72" s="498"/>
      <c r="E72" s="499"/>
      <c r="M72" s="899"/>
      <c r="N72" s="900"/>
      <c r="O72" s="900"/>
      <c r="P72" s="900"/>
      <c r="Q72" s="900"/>
      <c r="R72" s="900"/>
      <c r="S72" s="900"/>
    </row>
    <row r="73" spans="4:19" s="484" customFormat="1" ht="12.75">
      <c r="D73" s="498"/>
      <c r="E73" s="499"/>
      <c r="M73" s="899"/>
      <c r="N73" s="900"/>
      <c r="O73" s="900"/>
      <c r="P73" s="900"/>
      <c r="Q73" s="900"/>
      <c r="R73" s="900"/>
      <c r="S73" s="900"/>
    </row>
    <row r="74" spans="4:19" s="484" customFormat="1" ht="12.75">
      <c r="D74" s="498"/>
      <c r="E74" s="499"/>
      <c r="M74" s="899"/>
      <c r="N74" s="900"/>
      <c r="O74" s="900"/>
      <c r="P74" s="900"/>
      <c r="Q74" s="900"/>
      <c r="R74" s="900"/>
      <c r="S74" s="900"/>
    </row>
    <row r="75" spans="4:19" s="484" customFormat="1" ht="12.75">
      <c r="D75" s="498"/>
      <c r="E75" s="499"/>
      <c r="M75" s="899"/>
      <c r="N75" s="900"/>
      <c r="O75" s="900"/>
      <c r="P75" s="900"/>
      <c r="Q75" s="900"/>
      <c r="R75" s="900"/>
      <c r="S75" s="900"/>
    </row>
    <row r="76" spans="4:19" s="484" customFormat="1" ht="12.75">
      <c r="D76" s="498"/>
      <c r="E76" s="499"/>
      <c r="M76" s="899"/>
      <c r="N76" s="900"/>
      <c r="O76" s="900"/>
      <c r="P76" s="900"/>
      <c r="Q76" s="900"/>
      <c r="R76" s="900"/>
      <c r="S76" s="900"/>
    </row>
    <row r="77" spans="4:19" s="484" customFormat="1" ht="12.75">
      <c r="D77" s="498"/>
      <c r="E77" s="499"/>
      <c r="M77" s="899"/>
      <c r="N77" s="900"/>
      <c r="O77" s="900"/>
      <c r="P77" s="900"/>
      <c r="Q77" s="900"/>
      <c r="R77" s="900"/>
      <c r="S77" s="900"/>
    </row>
    <row r="78" spans="4:19" s="484" customFormat="1" ht="12.75">
      <c r="D78" s="498"/>
      <c r="E78" s="499"/>
      <c r="M78" s="899"/>
      <c r="N78" s="900"/>
      <c r="O78" s="900"/>
      <c r="P78" s="900"/>
      <c r="Q78" s="900"/>
      <c r="R78" s="900"/>
      <c r="S78" s="900"/>
    </row>
    <row r="79" spans="4:19" s="484" customFormat="1" ht="12.75">
      <c r="D79" s="498"/>
      <c r="E79" s="499"/>
      <c r="M79" s="899"/>
      <c r="N79" s="900"/>
      <c r="O79" s="900"/>
      <c r="P79" s="900"/>
      <c r="Q79" s="900"/>
      <c r="R79" s="900"/>
      <c r="S79" s="900"/>
    </row>
    <row r="80" spans="4:19" s="484" customFormat="1" ht="12.75">
      <c r="D80" s="498"/>
      <c r="E80" s="499"/>
      <c r="M80" s="899"/>
      <c r="N80" s="900"/>
      <c r="O80" s="900"/>
      <c r="P80" s="900"/>
      <c r="Q80" s="900"/>
      <c r="R80" s="900"/>
      <c r="S80" s="900"/>
    </row>
    <row r="81" spans="4:19" s="484" customFormat="1" ht="12.75">
      <c r="D81" s="498"/>
      <c r="E81" s="499"/>
      <c r="M81" s="899"/>
      <c r="N81" s="900"/>
      <c r="O81" s="900"/>
      <c r="P81" s="900"/>
      <c r="Q81" s="900"/>
      <c r="R81" s="900"/>
      <c r="S81" s="900"/>
    </row>
    <row r="82" spans="4:19" s="484" customFormat="1" ht="12.75">
      <c r="D82" s="498"/>
      <c r="E82" s="499"/>
      <c r="M82" s="899"/>
      <c r="N82" s="900"/>
      <c r="O82" s="900"/>
      <c r="P82" s="900"/>
      <c r="Q82" s="900"/>
      <c r="R82" s="900"/>
      <c r="S82" s="900"/>
    </row>
    <row r="83" spans="4:19" s="484" customFormat="1" ht="12.75">
      <c r="D83" s="498"/>
      <c r="E83" s="499"/>
      <c r="M83" s="899"/>
      <c r="N83" s="900"/>
      <c r="O83" s="900"/>
      <c r="P83" s="900"/>
      <c r="Q83" s="900"/>
      <c r="R83" s="900"/>
      <c r="S83" s="900"/>
    </row>
    <row r="84" spans="4:19" s="484" customFormat="1" ht="12.75">
      <c r="D84" s="498"/>
      <c r="E84" s="499"/>
      <c r="M84" s="899"/>
      <c r="N84" s="900"/>
      <c r="O84" s="900"/>
      <c r="P84" s="900"/>
      <c r="Q84" s="900"/>
      <c r="R84" s="900"/>
      <c r="S84" s="900"/>
    </row>
    <row r="85" spans="4:19" s="484" customFormat="1" ht="12.75">
      <c r="D85" s="498"/>
      <c r="E85" s="499"/>
      <c r="M85" s="899"/>
      <c r="N85" s="900"/>
      <c r="O85" s="900"/>
      <c r="P85" s="900"/>
      <c r="Q85" s="900"/>
      <c r="R85" s="900"/>
      <c r="S85" s="900"/>
    </row>
    <row r="86" spans="4:19" s="484" customFormat="1" ht="12.75">
      <c r="D86" s="498"/>
      <c r="E86" s="499"/>
      <c r="M86" s="899"/>
      <c r="N86" s="900"/>
      <c r="O86" s="900"/>
      <c r="P86" s="900"/>
      <c r="Q86" s="900"/>
      <c r="R86" s="900"/>
      <c r="S86" s="900"/>
    </row>
    <row r="87" spans="4:19" s="484" customFormat="1" ht="12.75">
      <c r="D87" s="498"/>
      <c r="E87" s="499"/>
      <c r="M87" s="899"/>
      <c r="N87" s="900"/>
      <c r="O87" s="900"/>
      <c r="P87" s="900"/>
      <c r="Q87" s="900"/>
      <c r="R87" s="900"/>
      <c r="S87" s="900"/>
    </row>
    <row r="88" spans="4:19" s="484" customFormat="1" ht="12.75">
      <c r="D88" s="498"/>
      <c r="E88" s="499"/>
      <c r="M88" s="899"/>
      <c r="N88" s="900"/>
      <c r="O88" s="900"/>
      <c r="P88" s="900"/>
      <c r="Q88" s="900"/>
      <c r="R88" s="900"/>
      <c r="S88" s="900"/>
    </row>
    <row r="89" spans="4:19" s="484" customFormat="1" ht="12.75">
      <c r="D89" s="498"/>
      <c r="E89" s="499"/>
      <c r="M89" s="899"/>
      <c r="N89" s="900"/>
      <c r="O89" s="900"/>
      <c r="P89" s="900"/>
      <c r="Q89" s="900"/>
      <c r="R89" s="900"/>
      <c r="S89" s="900"/>
    </row>
    <row r="90" spans="4:19" s="484" customFormat="1" ht="12.75">
      <c r="D90" s="498"/>
      <c r="E90" s="499"/>
      <c r="M90" s="899"/>
      <c r="N90" s="900"/>
      <c r="O90" s="900"/>
      <c r="P90" s="900"/>
      <c r="Q90" s="900"/>
      <c r="R90" s="900"/>
      <c r="S90" s="900"/>
    </row>
    <row r="91" spans="4:19" s="484" customFormat="1" ht="12.75">
      <c r="D91" s="498"/>
      <c r="E91" s="499"/>
      <c r="M91" s="899"/>
      <c r="N91" s="900"/>
      <c r="O91" s="900"/>
      <c r="P91" s="900"/>
      <c r="Q91" s="900"/>
      <c r="R91" s="900"/>
      <c r="S91" s="900"/>
    </row>
    <row r="92" spans="4:19" s="484" customFormat="1" ht="12.75">
      <c r="D92" s="498"/>
      <c r="E92" s="499"/>
      <c r="M92" s="899"/>
      <c r="N92" s="900"/>
      <c r="O92" s="900"/>
      <c r="P92" s="900"/>
      <c r="Q92" s="900"/>
      <c r="R92" s="900"/>
      <c r="S92" s="900"/>
    </row>
    <row r="93" spans="4:19" s="484" customFormat="1" ht="12.75">
      <c r="D93" s="498"/>
      <c r="E93" s="499"/>
      <c r="M93" s="899"/>
      <c r="N93" s="900"/>
      <c r="O93" s="900"/>
      <c r="P93" s="900"/>
      <c r="Q93" s="900"/>
      <c r="R93" s="900"/>
      <c r="S93" s="900"/>
    </row>
    <row r="94" spans="4:19" s="484" customFormat="1" ht="12.75">
      <c r="D94" s="498"/>
      <c r="E94" s="499"/>
      <c r="M94" s="899"/>
      <c r="N94" s="900"/>
      <c r="O94" s="900"/>
      <c r="P94" s="900"/>
      <c r="Q94" s="900"/>
      <c r="R94" s="900"/>
      <c r="S94" s="900"/>
    </row>
    <row r="95" spans="4:19" s="484" customFormat="1" ht="12.75">
      <c r="D95" s="498"/>
      <c r="E95" s="499"/>
      <c r="M95" s="899"/>
      <c r="N95" s="900"/>
      <c r="O95" s="900"/>
      <c r="P95" s="900"/>
      <c r="Q95" s="900"/>
      <c r="R95" s="900"/>
      <c r="S95" s="900"/>
    </row>
    <row r="96" spans="4:19" s="484" customFormat="1" ht="12.75">
      <c r="D96" s="498"/>
      <c r="E96" s="499"/>
      <c r="M96" s="899"/>
      <c r="N96" s="900"/>
      <c r="O96" s="900"/>
      <c r="P96" s="900"/>
      <c r="Q96" s="900"/>
      <c r="R96" s="900"/>
      <c r="S96" s="900"/>
    </row>
    <row r="97" spans="4:19" s="484" customFormat="1" ht="12.75">
      <c r="D97" s="498"/>
      <c r="E97" s="499"/>
      <c r="M97" s="899"/>
      <c r="N97" s="900"/>
      <c r="O97" s="900"/>
      <c r="P97" s="900"/>
      <c r="Q97" s="900"/>
      <c r="R97" s="900"/>
      <c r="S97" s="900"/>
    </row>
    <row r="98" spans="4:19" s="484" customFormat="1" ht="12.75">
      <c r="D98" s="498"/>
      <c r="E98" s="499"/>
      <c r="M98" s="899"/>
      <c r="N98" s="900"/>
      <c r="O98" s="900"/>
      <c r="P98" s="900"/>
      <c r="Q98" s="900"/>
      <c r="R98" s="900"/>
      <c r="S98" s="900"/>
    </row>
    <row r="99" spans="4:19" s="484" customFormat="1" ht="12.75">
      <c r="D99" s="498"/>
      <c r="E99" s="499"/>
      <c r="M99" s="899"/>
      <c r="N99" s="900"/>
      <c r="O99" s="900"/>
      <c r="P99" s="900"/>
      <c r="Q99" s="900"/>
      <c r="R99" s="900"/>
      <c r="S99" s="900"/>
    </row>
    <row r="100" spans="4:19" s="484" customFormat="1" ht="12.75">
      <c r="D100" s="498"/>
      <c r="E100" s="499"/>
      <c r="M100" s="899"/>
      <c r="N100" s="900"/>
      <c r="O100" s="900"/>
      <c r="P100" s="900"/>
      <c r="Q100" s="900"/>
      <c r="R100" s="900"/>
      <c r="S100" s="900"/>
    </row>
    <row r="101" spans="4:19" s="484" customFormat="1" ht="12.75">
      <c r="D101" s="498"/>
      <c r="E101" s="499"/>
      <c r="M101" s="899"/>
      <c r="N101" s="900"/>
      <c r="O101" s="900"/>
      <c r="P101" s="900"/>
      <c r="Q101" s="900"/>
      <c r="R101" s="900"/>
      <c r="S101" s="900"/>
    </row>
    <row r="102" spans="4:19" s="484" customFormat="1" ht="12.75">
      <c r="D102" s="498"/>
      <c r="E102" s="499"/>
      <c r="M102" s="899"/>
      <c r="N102" s="900"/>
      <c r="O102" s="900"/>
      <c r="P102" s="900"/>
      <c r="Q102" s="900"/>
      <c r="R102" s="900"/>
      <c r="S102" s="900"/>
    </row>
    <row r="103" spans="4:19" s="484" customFormat="1" ht="12.75">
      <c r="D103" s="498"/>
      <c r="E103" s="499"/>
      <c r="M103" s="899"/>
      <c r="N103" s="900"/>
      <c r="O103" s="900"/>
      <c r="P103" s="900"/>
      <c r="Q103" s="900"/>
      <c r="R103" s="900"/>
      <c r="S103" s="900"/>
    </row>
    <row r="104" spans="4:19" s="484" customFormat="1" ht="12.75">
      <c r="D104" s="498"/>
      <c r="E104" s="499"/>
      <c r="M104" s="899"/>
      <c r="N104" s="900"/>
      <c r="O104" s="900"/>
      <c r="P104" s="900"/>
      <c r="Q104" s="900"/>
      <c r="R104" s="900"/>
      <c r="S104" s="900"/>
    </row>
    <row r="105" spans="4:19" s="484" customFormat="1" ht="12.75">
      <c r="D105" s="498"/>
      <c r="E105" s="499"/>
      <c r="M105" s="899"/>
      <c r="N105" s="900"/>
      <c r="O105" s="900"/>
      <c r="P105" s="900"/>
      <c r="Q105" s="900"/>
      <c r="R105" s="900"/>
      <c r="S105" s="900"/>
    </row>
    <row r="106" spans="4:19" s="484" customFormat="1" ht="12.75">
      <c r="D106" s="498"/>
      <c r="E106" s="499"/>
      <c r="M106" s="899"/>
      <c r="N106" s="900"/>
      <c r="O106" s="900"/>
      <c r="P106" s="900"/>
      <c r="Q106" s="900"/>
      <c r="R106" s="900"/>
      <c r="S106" s="900"/>
    </row>
    <row r="107" spans="4:19" s="484" customFormat="1" ht="12.75">
      <c r="D107" s="498"/>
      <c r="E107" s="499"/>
      <c r="M107" s="899"/>
      <c r="N107" s="900"/>
      <c r="O107" s="900"/>
      <c r="P107" s="900"/>
      <c r="Q107" s="900"/>
      <c r="R107" s="900"/>
      <c r="S107" s="900"/>
    </row>
    <row r="108" spans="4:19" s="484" customFormat="1" ht="12.75">
      <c r="D108" s="498"/>
      <c r="E108" s="499"/>
      <c r="M108" s="899"/>
      <c r="N108" s="900"/>
      <c r="O108" s="900"/>
      <c r="P108" s="900"/>
      <c r="Q108" s="900"/>
      <c r="R108" s="900"/>
      <c r="S108" s="900"/>
    </row>
    <row r="109" spans="4:19" s="484" customFormat="1" ht="12.75">
      <c r="D109" s="498"/>
      <c r="E109" s="499"/>
      <c r="M109" s="899"/>
      <c r="N109" s="900"/>
      <c r="O109" s="900"/>
      <c r="P109" s="900"/>
      <c r="Q109" s="900"/>
      <c r="R109" s="900"/>
      <c r="S109" s="900"/>
    </row>
    <row r="110" spans="4:19" s="484" customFormat="1" ht="12.75">
      <c r="D110" s="498"/>
      <c r="E110" s="499"/>
      <c r="M110" s="899"/>
      <c r="N110" s="900"/>
      <c r="O110" s="900"/>
      <c r="P110" s="900"/>
      <c r="Q110" s="900"/>
      <c r="R110" s="900"/>
      <c r="S110" s="900"/>
    </row>
    <row r="111" spans="4:19" s="484" customFormat="1" ht="12.75">
      <c r="D111" s="498"/>
      <c r="E111" s="499"/>
      <c r="M111" s="899"/>
      <c r="N111" s="900"/>
      <c r="O111" s="900"/>
      <c r="P111" s="900"/>
      <c r="Q111" s="900"/>
      <c r="R111" s="900"/>
      <c r="S111" s="900"/>
    </row>
    <row r="112" spans="4:19" s="484" customFormat="1" ht="12.75">
      <c r="D112" s="498"/>
      <c r="E112" s="499"/>
      <c r="M112" s="899"/>
      <c r="N112" s="900"/>
      <c r="O112" s="900"/>
      <c r="P112" s="900"/>
      <c r="Q112" s="900"/>
      <c r="R112" s="900"/>
      <c r="S112" s="900"/>
    </row>
    <row r="113" spans="4:19" s="484" customFormat="1" ht="12.75">
      <c r="D113" s="498"/>
      <c r="E113" s="499"/>
      <c r="M113" s="899"/>
      <c r="N113" s="900"/>
      <c r="O113" s="900"/>
      <c r="P113" s="900"/>
      <c r="Q113" s="900"/>
      <c r="R113" s="900"/>
      <c r="S113" s="900"/>
    </row>
    <row r="114" spans="4:19" s="484" customFormat="1" ht="12.75">
      <c r="D114" s="498"/>
      <c r="E114" s="499"/>
      <c r="M114" s="899"/>
      <c r="N114" s="900"/>
      <c r="O114" s="900"/>
      <c r="P114" s="900"/>
      <c r="Q114" s="900"/>
      <c r="R114" s="900"/>
      <c r="S114" s="900"/>
    </row>
    <row r="115" spans="4:19" s="484" customFormat="1" ht="12.75">
      <c r="D115" s="498"/>
      <c r="E115" s="499"/>
      <c r="M115" s="899"/>
      <c r="N115" s="900"/>
      <c r="O115" s="900"/>
      <c r="P115" s="900"/>
      <c r="Q115" s="900"/>
      <c r="R115" s="900"/>
      <c r="S115" s="900"/>
    </row>
    <row r="116" spans="4:19" s="484" customFormat="1" ht="12.75">
      <c r="D116" s="498"/>
      <c r="E116" s="499"/>
      <c r="M116" s="899"/>
      <c r="N116" s="900"/>
      <c r="O116" s="900"/>
      <c r="P116" s="900"/>
      <c r="Q116" s="900"/>
      <c r="R116" s="900"/>
      <c r="S116" s="900"/>
    </row>
    <row r="117" spans="4:19" s="484" customFormat="1" ht="12.75">
      <c r="D117" s="498"/>
      <c r="E117" s="499"/>
      <c r="M117" s="899"/>
      <c r="N117" s="900"/>
      <c r="O117" s="900"/>
      <c r="P117" s="900"/>
      <c r="Q117" s="900"/>
      <c r="R117" s="900"/>
      <c r="S117" s="900"/>
    </row>
    <row r="118" spans="4:19" s="484" customFormat="1" ht="12.75">
      <c r="D118" s="498"/>
      <c r="E118" s="499"/>
      <c r="M118" s="899"/>
      <c r="N118" s="900"/>
      <c r="O118" s="900"/>
      <c r="P118" s="900"/>
      <c r="Q118" s="900"/>
      <c r="R118" s="900"/>
      <c r="S118" s="900"/>
    </row>
    <row r="119" spans="4:19" s="484" customFormat="1" ht="12.75">
      <c r="D119" s="498"/>
      <c r="E119" s="499"/>
      <c r="M119" s="899"/>
      <c r="N119" s="900"/>
      <c r="O119" s="900"/>
      <c r="P119" s="900"/>
      <c r="Q119" s="900"/>
      <c r="R119" s="900"/>
      <c r="S119" s="900"/>
    </row>
    <row r="120" spans="4:19" s="484" customFormat="1" ht="12.75">
      <c r="D120" s="498"/>
      <c r="E120" s="499"/>
      <c r="M120" s="899"/>
      <c r="N120" s="900"/>
      <c r="O120" s="900"/>
      <c r="P120" s="900"/>
      <c r="Q120" s="900"/>
      <c r="R120" s="900"/>
      <c r="S120" s="900"/>
    </row>
    <row r="121" spans="4:19" s="484" customFormat="1" ht="12.75">
      <c r="D121" s="498"/>
      <c r="E121" s="499"/>
      <c r="M121" s="899"/>
      <c r="N121" s="900"/>
      <c r="O121" s="900"/>
      <c r="P121" s="900"/>
      <c r="Q121" s="900"/>
      <c r="R121" s="900"/>
      <c r="S121" s="900"/>
    </row>
    <row r="122" spans="4:19" s="484" customFormat="1" ht="12.75">
      <c r="D122" s="498"/>
      <c r="E122" s="499"/>
      <c r="M122" s="899"/>
      <c r="N122" s="900"/>
      <c r="O122" s="900"/>
      <c r="P122" s="900"/>
      <c r="Q122" s="900"/>
      <c r="R122" s="900"/>
      <c r="S122" s="900"/>
    </row>
    <row r="123" spans="4:19" s="484" customFormat="1" ht="12.75">
      <c r="D123" s="498"/>
      <c r="E123" s="499"/>
      <c r="M123" s="899"/>
      <c r="N123" s="900"/>
      <c r="O123" s="900"/>
      <c r="P123" s="900"/>
      <c r="Q123" s="900"/>
      <c r="R123" s="900"/>
      <c r="S123" s="900"/>
    </row>
    <row r="124" spans="4:19" s="484" customFormat="1" ht="12.75">
      <c r="D124" s="498"/>
      <c r="E124" s="499"/>
      <c r="M124" s="899"/>
      <c r="N124" s="900"/>
      <c r="O124" s="900"/>
      <c r="P124" s="900"/>
      <c r="Q124" s="900"/>
      <c r="R124" s="900"/>
      <c r="S124" s="900"/>
    </row>
    <row r="125" spans="4:19" s="484" customFormat="1" ht="12.75">
      <c r="D125" s="498"/>
      <c r="E125" s="499"/>
      <c r="M125" s="899"/>
      <c r="N125" s="900"/>
      <c r="O125" s="900"/>
      <c r="P125" s="900"/>
      <c r="Q125" s="900"/>
      <c r="R125" s="900"/>
      <c r="S125" s="900"/>
    </row>
    <row r="126" spans="4:19" s="484" customFormat="1" ht="12.75">
      <c r="D126" s="498"/>
      <c r="E126" s="499"/>
      <c r="M126" s="899"/>
      <c r="N126" s="900"/>
      <c r="O126" s="900"/>
      <c r="P126" s="900"/>
      <c r="Q126" s="900"/>
      <c r="R126" s="900"/>
      <c r="S126" s="900"/>
    </row>
    <row r="127" spans="4:19" s="484" customFormat="1" ht="12.75">
      <c r="D127" s="498"/>
      <c r="E127" s="499"/>
      <c r="M127" s="899"/>
      <c r="N127" s="900"/>
      <c r="O127" s="900"/>
      <c r="P127" s="900"/>
      <c r="Q127" s="900"/>
      <c r="R127" s="900"/>
      <c r="S127" s="900"/>
    </row>
    <row r="128" spans="4:19" s="484" customFormat="1" ht="12.75">
      <c r="D128" s="498"/>
      <c r="E128" s="499"/>
      <c r="M128" s="899"/>
      <c r="N128" s="900"/>
      <c r="O128" s="900"/>
      <c r="P128" s="900"/>
      <c r="Q128" s="900"/>
      <c r="R128" s="900"/>
      <c r="S128" s="900"/>
    </row>
    <row r="129" spans="4:19" s="484" customFormat="1" ht="12.75">
      <c r="D129" s="498"/>
      <c r="E129" s="499"/>
      <c r="M129" s="899"/>
      <c r="N129" s="900"/>
      <c r="O129" s="900"/>
      <c r="P129" s="900"/>
      <c r="Q129" s="900"/>
      <c r="R129" s="900"/>
      <c r="S129" s="900"/>
    </row>
    <row r="130" spans="4:19" s="484" customFormat="1" ht="12.75">
      <c r="D130" s="498"/>
      <c r="E130" s="499"/>
      <c r="M130" s="899"/>
      <c r="N130" s="900"/>
      <c r="O130" s="900"/>
      <c r="P130" s="900"/>
      <c r="Q130" s="900"/>
      <c r="R130" s="900"/>
      <c r="S130" s="900"/>
    </row>
    <row r="131" spans="4:19" s="484" customFormat="1" ht="12.75">
      <c r="D131" s="498"/>
      <c r="E131" s="499"/>
      <c r="M131" s="899"/>
      <c r="N131" s="900"/>
      <c r="O131" s="900"/>
      <c r="P131" s="900"/>
      <c r="Q131" s="900"/>
      <c r="R131" s="900"/>
      <c r="S131" s="900"/>
    </row>
    <row r="132" spans="4:19" s="484" customFormat="1" ht="12.75">
      <c r="D132" s="498"/>
      <c r="E132" s="499"/>
      <c r="M132" s="899"/>
      <c r="N132" s="900"/>
      <c r="O132" s="900"/>
      <c r="P132" s="900"/>
      <c r="Q132" s="900"/>
      <c r="R132" s="900"/>
      <c r="S132" s="900"/>
    </row>
    <row r="133" spans="4:19" s="484" customFormat="1" ht="12.75">
      <c r="D133" s="498"/>
      <c r="E133" s="499"/>
      <c r="M133" s="899"/>
      <c r="N133" s="900"/>
      <c r="O133" s="900"/>
      <c r="P133" s="900"/>
      <c r="Q133" s="900"/>
      <c r="R133" s="900"/>
      <c r="S133" s="900"/>
    </row>
    <row r="134" spans="4:19" s="484" customFormat="1" ht="12.75">
      <c r="D134" s="498"/>
      <c r="E134" s="499"/>
      <c r="M134" s="899"/>
      <c r="N134" s="900"/>
      <c r="O134" s="900"/>
      <c r="P134" s="900"/>
      <c r="Q134" s="900"/>
      <c r="R134" s="900"/>
      <c r="S134" s="900"/>
    </row>
    <row r="135" spans="4:19" s="484" customFormat="1" ht="12.75">
      <c r="D135" s="498"/>
      <c r="E135" s="499"/>
      <c r="M135" s="899"/>
      <c r="N135" s="900"/>
      <c r="O135" s="900"/>
      <c r="P135" s="900"/>
      <c r="Q135" s="900"/>
      <c r="R135" s="900"/>
      <c r="S135" s="900"/>
    </row>
    <row r="136" spans="4:19" s="484" customFormat="1" ht="12.75">
      <c r="D136" s="498"/>
      <c r="E136" s="499"/>
      <c r="M136" s="899"/>
      <c r="N136" s="900"/>
      <c r="O136" s="900"/>
      <c r="P136" s="900"/>
      <c r="Q136" s="900"/>
      <c r="R136" s="900"/>
      <c r="S136" s="900"/>
    </row>
    <row r="137" spans="4:19" s="484" customFormat="1" ht="12.75">
      <c r="D137" s="498"/>
      <c r="E137" s="499"/>
      <c r="M137" s="899"/>
      <c r="N137" s="900"/>
      <c r="O137" s="900"/>
      <c r="P137" s="900"/>
      <c r="Q137" s="900"/>
      <c r="R137" s="900"/>
      <c r="S137" s="900"/>
    </row>
    <row r="138" spans="4:19" s="484" customFormat="1" ht="12.75">
      <c r="D138" s="498"/>
      <c r="E138" s="499"/>
      <c r="M138" s="899"/>
      <c r="N138" s="900"/>
      <c r="O138" s="900"/>
      <c r="P138" s="900"/>
      <c r="Q138" s="900"/>
      <c r="R138" s="900"/>
      <c r="S138" s="900"/>
    </row>
    <row r="139" spans="4:19" s="484" customFormat="1" ht="12.75">
      <c r="D139" s="498"/>
      <c r="E139" s="499"/>
      <c r="M139" s="899"/>
      <c r="N139" s="900"/>
      <c r="O139" s="900"/>
      <c r="P139" s="900"/>
      <c r="Q139" s="900"/>
      <c r="R139" s="900"/>
      <c r="S139" s="900"/>
    </row>
    <row r="140" spans="4:19" s="484" customFormat="1" ht="12.75">
      <c r="D140" s="498"/>
      <c r="E140" s="499"/>
      <c r="M140" s="899"/>
      <c r="N140" s="900"/>
      <c r="O140" s="900"/>
      <c r="P140" s="900"/>
      <c r="Q140" s="900"/>
      <c r="R140" s="900"/>
      <c r="S140" s="900"/>
    </row>
    <row r="141" spans="4:19" s="484" customFormat="1" ht="12.75">
      <c r="D141" s="498"/>
      <c r="E141" s="499"/>
      <c r="M141" s="899"/>
      <c r="N141" s="900"/>
      <c r="O141" s="900"/>
      <c r="P141" s="900"/>
      <c r="Q141" s="900"/>
      <c r="R141" s="900"/>
      <c r="S141" s="900"/>
    </row>
    <row r="142" spans="4:19" s="484" customFormat="1" ht="12.75">
      <c r="D142" s="498"/>
      <c r="E142" s="499"/>
      <c r="M142" s="899"/>
      <c r="N142" s="900"/>
      <c r="O142" s="900"/>
      <c r="P142" s="900"/>
      <c r="Q142" s="900"/>
      <c r="R142" s="900"/>
      <c r="S142" s="900"/>
    </row>
    <row r="143" spans="4:19" s="484" customFormat="1" ht="12.75">
      <c r="D143" s="498"/>
      <c r="E143" s="499"/>
      <c r="M143" s="899"/>
      <c r="N143" s="900"/>
      <c r="O143" s="900"/>
      <c r="P143" s="900"/>
      <c r="Q143" s="900"/>
      <c r="R143" s="900"/>
      <c r="S143" s="900"/>
    </row>
    <row r="144" spans="4:19" s="484" customFormat="1" ht="12.75">
      <c r="D144" s="498"/>
      <c r="E144" s="499"/>
      <c r="M144" s="899"/>
      <c r="N144" s="900"/>
      <c r="O144" s="900"/>
      <c r="P144" s="900"/>
      <c r="Q144" s="900"/>
      <c r="R144" s="900"/>
      <c r="S144" s="900"/>
    </row>
    <row r="145" spans="4:19" s="484" customFormat="1" ht="12.75">
      <c r="D145" s="498"/>
      <c r="E145" s="499"/>
      <c r="M145" s="899"/>
      <c r="N145" s="900"/>
      <c r="O145" s="900"/>
      <c r="P145" s="900"/>
      <c r="Q145" s="900"/>
      <c r="R145" s="900"/>
      <c r="S145" s="900"/>
    </row>
    <row r="146" spans="4:19" s="484" customFormat="1" ht="12.75">
      <c r="D146" s="498"/>
      <c r="E146" s="499"/>
      <c r="M146" s="899"/>
      <c r="N146" s="900"/>
      <c r="O146" s="900"/>
      <c r="P146" s="900"/>
      <c r="Q146" s="900"/>
      <c r="R146" s="900"/>
      <c r="S146" s="900"/>
    </row>
    <row r="147" spans="4:19" s="484" customFormat="1" ht="12.75">
      <c r="D147" s="498"/>
      <c r="E147" s="499"/>
      <c r="M147" s="899"/>
      <c r="N147" s="900"/>
      <c r="O147" s="900"/>
      <c r="P147" s="900"/>
      <c r="Q147" s="900"/>
      <c r="R147" s="900"/>
      <c r="S147" s="900"/>
    </row>
    <row r="148" spans="4:19" s="484" customFormat="1" ht="12.75">
      <c r="D148" s="498"/>
      <c r="E148" s="499"/>
      <c r="M148" s="899"/>
      <c r="N148" s="900"/>
      <c r="O148" s="900"/>
      <c r="P148" s="900"/>
      <c r="Q148" s="900"/>
      <c r="R148" s="900"/>
      <c r="S148" s="900"/>
    </row>
    <row r="149" spans="4:19" s="484" customFormat="1" ht="12.75">
      <c r="D149" s="498"/>
      <c r="E149" s="499"/>
      <c r="M149" s="899"/>
      <c r="N149" s="900"/>
      <c r="O149" s="900"/>
      <c r="P149" s="900"/>
      <c r="Q149" s="900"/>
      <c r="R149" s="900"/>
      <c r="S149" s="900"/>
    </row>
    <row r="150" spans="4:19" s="484" customFormat="1" ht="12.75">
      <c r="D150" s="498"/>
      <c r="E150" s="499"/>
      <c r="M150" s="899"/>
      <c r="N150" s="900"/>
      <c r="O150" s="900"/>
      <c r="P150" s="900"/>
      <c r="Q150" s="900"/>
      <c r="R150" s="900"/>
      <c r="S150" s="900"/>
    </row>
    <row r="151" spans="4:19" s="484" customFormat="1" ht="12.75">
      <c r="D151" s="498"/>
      <c r="E151" s="499"/>
      <c r="M151" s="899"/>
      <c r="N151" s="900"/>
      <c r="O151" s="900"/>
      <c r="P151" s="900"/>
      <c r="Q151" s="900"/>
      <c r="R151" s="900"/>
      <c r="S151" s="900"/>
    </row>
    <row r="152" spans="4:19" s="484" customFormat="1" ht="12.75">
      <c r="D152" s="498"/>
      <c r="E152" s="499"/>
      <c r="M152" s="899"/>
      <c r="N152" s="900"/>
      <c r="O152" s="900"/>
      <c r="P152" s="900"/>
      <c r="Q152" s="900"/>
      <c r="R152" s="900"/>
      <c r="S152" s="900"/>
    </row>
    <row r="153" spans="4:19" s="484" customFormat="1" ht="12.75">
      <c r="D153" s="498"/>
      <c r="E153" s="499"/>
      <c r="M153" s="899"/>
      <c r="N153" s="900"/>
      <c r="O153" s="900"/>
      <c r="P153" s="900"/>
      <c r="Q153" s="900"/>
      <c r="R153" s="900"/>
      <c r="S153" s="900"/>
    </row>
    <row r="154" spans="4:19" s="484" customFormat="1" ht="12.75">
      <c r="D154" s="498"/>
      <c r="E154" s="499"/>
      <c r="M154" s="899"/>
      <c r="N154" s="900"/>
      <c r="O154" s="900"/>
      <c r="P154" s="900"/>
      <c r="Q154" s="900"/>
      <c r="R154" s="900"/>
      <c r="S154" s="900"/>
    </row>
    <row r="155" spans="4:19" s="484" customFormat="1" ht="12.75">
      <c r="D155" s="498"/>
      <c r="E155" s="499"/>
      <c r="M155" s="899"/>
      <c r="N155" s="900"/>
      <c r="O155" s="900"/>
      <c r="P155" s="900"/>
      <c r="Q155" s="900"/>
      <c r="R155" s="900"/>
      <c r="S155" s="900"/>
    </row>
    <row r="156" spans="4:19" s="484" customFormat="1" ht="12.75">
      <c r="D156" s="498"/>
      <c r="E156" s="499"/>
      <c r="M156" s="899"/>
      <c r="N156" s="900"/>
      <c r="O156" s="900"/>
      <c r="P156" s="900"/>
      <c r="Q156" s="900"/>
      <c r="R156" s="900"/>
      <c r="S156" s="900"/>
    </row>
    <row r="157" spans="4:19" s="484" customFormat="1" ht="12.75">
      <c r="D157" s="498"/>
      <c r="E157" s="499"/>
      <c r="M157" s="899"/>
      <c r="N157" s="900"/>
      <c r="O157" s="900"/>
      <c r="P157" s="900"/>
      <c r="Q157" s="900"/>
      <c r="R157" s="900"/>
      <c r="S157" s="900"/>
    </row>
    <row r="158" spans="4:19" s="484" customFormat="1" ht="12.75">
      <c r="D158" s="498"/>
      <c r="E158" s="499"/>
      <c r="M158" s="899"/>
      <c r="N158" s="900"/>
      <c r="O158" s="900"/>
      <c r="P158" s="900"/>
      <c r="Q158" s="900"/>
      <c r="R158" s="900"/>
      <c r="S158" s="900"/>
    </row>
    <row r="159" spans="4:19" s="484" customFormat="1" ht="12.75">
      <c r="D159" s="498"/>
      <c r="E159" s="499"/>
      <c r="M159" s="899"/>
      <c r="N159" s="900"/>
      <c r="O159" s="900"/>
      <c r="P159" s="900"/>
      <c r="Q159" s="900"/>
      <c r="R159" s="900"/>
      <c r="S159" s="900"/>
    </row>
    <row r="160" spans="4:19" s="484" customFormat="1" ht="12.75">
      <c r="D160" s="498"/>
      <c r="E160" s="499"/>
      <c r="M160" s="899"/>
      <c r="N160" s="900"/>
      <c r="O160" s="900"/>
      <c r="P160" s="900"/>
      <c r="Q160" s="900"/>
      <c r="R160" s="900"/>
      <c r="S160" s="900"/>
    </row>
    <row r="161" spans="4:19" s="484" customFormat="1" ht="12.75">
      <c r="D161" s="498"/>
      <c r="E161" s="499"/>
      <c r="M161" s="899"/>
      <c r="N161" s="900"/>
      <c r="O161" s="900"/>
      <c r="P161" s="900"/>
      <c r="Q161" s="900"/>
      <c r="R161" s="900"/>
      <c r="S161" s="900"/>
    </row>
    <row r="162" spans="4:19" s="484" customFormat="1" ht="12.75">
      <c r="D162" s="498"/>
      <c r="E162" s="499"/>
      <c r="M162" s="899"/>
      <c r="N162" s="900"/>
      <c r="O162" s="900"/>
      <c r="P162" s="900"/>
      <c r="Q162" s="900"/>
      <c r="R162" s="900"/>
      <c r="S162" s="900"/>
    </row>
    <row r="163" spans="4:19" s="484" customFormat="1" ht="12.75">
      <c r="D163" s="498"/>
      <c r="E163" s="499"/>
      <c r="M163" s="899"/>
      <c r="N163" s="900"/>
      <c r="O163" s="900"/>
      <c r="P163" s="900"/>
      <c r="Q163" s="900"/>
      <c r="R163" s="900"/>
      <c r="S163" s="900"/>
    </row>
    <row r="164" spans="4:19" s="484" customFormat="1" ht="12.75">
      <c r="D164" s="498"/>
      <c r="E164" s="499"/>
      <c r="M164" s="899"/>
      <c r="N164" s="900"/>
      <c r="O164" s="900"/>
      <c r="P164" s="900"/>
      <c r="Q164" s="900"/>
      <c r="R164" s="900"/>
      <c r="S164" s="900"/>
    </row>
    <row r="165" spans="4:19" s="484" customFormat="1" ht="12.75">
      <c r="D165" s="498"/>
      <c r="E165" s="499"/>
      <c r="M165" s="899"/>
      <c r="N165" s="900"/>
      <c r="O165" s="900"/>
      <c r="P165" s="900"/>
      <c r="Q165" s="900"/>
      <c r="R165" s="900"/>
      <c r="S165" s="900"/>
    </row>
    <row r="166" spans="4:19" s="484" customFormat="1" ht="12.75">
      <c r="D166" s="498"/>
      <c r="E166" s="499"/>
      <c r="M166" s="899"/>
      <c r="N166" s="900"/>
      <c r="O166" s="900"/>
      <c r="P166" s="900"/>
      <c r="Q166" s="900"/>
      <c r="R166" s="900"/>
      <c r="S166" s="900"/>
    </row>
    <row r="167" spans="4:19" s="484" customFormat="1" ht="12.75">
      <c r="D167" s="498"/>
      <c r="E167" s="499"/>
      <c r="M167" s="899"/>
      <c r="N167" s="900"/>
      <c r="O167" s="900"/>
      <c r="P167" s="900"/>
      <c r="Q167" s="900"/>
      <c r="R167" s="900"/>
      <c r="S167" s="900"/>
    </row>
    <row r="168" spans="4:19" s="484" customFormat="1" ht="12.75">
      <c r="D168" s="498"/>
      <c r="E168" s="499"/>
      <c r="M168" s="899"/>
      <c r="N168" s="900"/>
      <c r="O168" s="900"/>
      <c r="P168" s="900"/>
      <c r="Q168" s="900"/>
      <c r="R168" s="900"/>
      <c r="S168" s="900"/>
    </row>
    <row r="169" spans="4:19" s="484" customFormat="1" ht="12.75">
      <c r="D169" s="498"/>
      <c r="E169" s="499"/>
      <c r="M169" s="899"/>
      <c r="N169" s="900"/>
      <c r="O169" s="900"/>
      <c r="P169" s="900"/>
      <c r="Q169" s="900"/>
      <c r="R169" s="900"/>
      <c r="S169" s="900"/>
    </row>
    <row r="170" spans="4:19" s="484" customFormat="1" ht="12.75">
      <c r="D170" s="498"/>
      <c r="E170" s="499"/>
      <c r="M170" s="899"/>
      <c r="N170" s="900"/>
      <c r="O170" s="900"/>
      <c r="P170" s="900"/>
      <c r="Q170" s="900"/>
      <c r="R170" s="900"/>
      <c r="S170" s="900"/>
    </row>
    <row r="171" spans="4:19" s="484" customFormat="1" ht="12.75">
      <c r="D171" s="498"/>
      <c r="E171" s="499"/>
      <c r="M171" s="899"/>
      <c r="N171" s="900"/>
      <c r="O171" s="900"/>
      <c r="P171" s="900"/>
      <c r="Q171" s="900"/>
      <c r="R171" s="900"/>
      <c r="S171" s="900"/>
    </row>
    <row r="172" spans="4:19" s="484" customFormat="1" ht="12.75">
      <c r="D172" s="498"/>
      <c r="E172" s="499"/>
      <c r="M172" s="899"/>
      <c r="N172" s="900"/>
      <c r="O172" s="900"/>
      <c r="P172" s="900"/>
      <c r="Q172" s="900"/>
      <c r="R172" s="900"/>
      <c r="S172" s="900"/>
    </row>
    <row r="173" spans="4:19" s="484" customFormat="1" ht="12.75">
      <c r="D173" s="498"/>
      <c r="E173" s="499"/>
      <c r="M173" s="899"/>
      <c r="N173" s="900"/>
      <c r="O173" s="900"/>
      <c r="P173" s="900"/>
      <c r="Q173" s="900"/>
      <c r="R173" s="900"/>
      <c r="S173" s="900"/>
    </row>
    <row r="174" spans="4:19" s="484" customFormat="1" ht="12.75">
      <c r="D174" s="498"/>
      <c r="E174" s="499"/>
      <c r="M174" s="899"/>
      <c r="N174" s="900"/>
      <c r="O174" s="900"/>
      <c r="P174" s="900"/>
      <c r="Q174" s="900"/>
      <c r="R174" s="900"/>
      <c r="S174" s="900"/>
    </row>
    <row r="175" spans="4:19" s="484" customFormat="1" ht="12.75">
      <c r="D175" s="498"/>
      <c r="E175" s="499"/>
      <c r="M175" s="899"/>
      <c r="N175" s="900"/>
      <c r="O175" s="900"/>
      <c r="P175" s="900"/>
      <c r="Q175" s="900"/>
      <c r="R175" s="900"/>
      <c r="S175" s="900"/>
    </row>
    <row r="176" spans="4:19" s="484" customFormat="1" ht="12.75">
      <c r="D176" s="498"/>
      <c r="E176" s="499"/>
      <c r="M176" s="899"/>
      <c r="N176" s="900"/>
      <c r="O176" s="900"/>
      <c r="P176" s="900"/>
      <c r="Q176" s="900"/>
      <c r="R176" s="900"/>
      <c r="S176" s="900"/>
    </row>
    <row r="177" spans="4:19" s="484" customFormat="1" ht="12.75">
      <c r="D177" s="498"/>
      <c r="E177" s="499"/>
      <c r="M177" s="899"/>
      <c r="N177" s="900"/>
      <c r="O177" s="900"/>
      <c r="P177" s="900"/>
      <c r="Q177" s="900"/>
      <c r="R177" s="900"/>
      <c r="S177" s="900"/>
    </row>
    <row r="178" spans="4:19" s="484" customFormat="1" ht="12.75">
      <c r="D178" s="498"/>
      <c r="E178" s="499"/>
      <c r="M178" s="899"/>
      <c r="N178" s="900"/>
      <c r="O178" s="900"/>
      <c r="P178" s="900"/>
      <c r="Q178" s="900"/>
      <c r="R178" s="900"/>
      <c r="S178" s="900"/>
    </row>
    <row r="179" spans="4:19" s="484" customFormat="1" ht="12.75">
      <c r="D179" s="498"/>
      <c r="E179" s="499"/>
      <c r="M179" s="899"/>
      <c r="N179" s="900"/>
      <c r="O179" s="900"/>
      <c r="P179" s="900"/>
      <c r="Q179" s="900"/>
      <c r="R179" s="900"/>
      <c r="S179" s="900"/>
    </row>
    <row r="180" spans="4:19" s="484" customFormat="1" ht="12.75">
      <c r="D180" s="498"/>
      <c r="E180" s="499"/>
      <c r="M180" s="899"/>
      <c r="N180" s="900"/>
      <c r="O180" s="900"/>
      <c r="P180" s="900"/>
      <c r="Q180" s="900"/>
      <c r="R180" s="900"/>
      <c r="S180" s="900"/>
    </row>
    <row r="181" spans="4:19" s="484" customFormat="1" ht="12.75">
      <c r="D181" s="498"/>
      <c r="E181" s="499"/>
      <c r="M181" s="899"/>
      <c r="N181" s="900"/>
      <c r="O181" s="900"/>
      <c r="P181" s="900"/>
      <c r="Q181" s="900"/>
      <c r="R181" s="900"/>
      <c r="S181" s="900"/>
    </row>
    <row r="182" spans="4:19" s="484" customFormat="1" ht="12.75">
      <c r="D182" s="498"/>
      <c r="E182" s="499"/>
      <c r="M182" s="899"/>
      <c r="N182" s="900"/>
      <c r="O182" s="900"/>
      <c r="P182" s="900"/>
      <c r="Q182" s="900"/>
      <c r="R182" s="900"/>
      <c r="S182" s="900"/>
    </row>
    <row r="183" spans="4:19" s="484" customFormat="1" ht="12.75">
      <c r="D183" s="498"/>
      <c r="E183" s="499"/>
      <c r="M183" s="899"/>
      <c r="N183" s="900"/>
      <c r="O183" s="900"/>
      <c r="P183" s="900"/>
      <c r="Q183" s="900"/>
      <c r="R183" s="900"/>
      <c r="S183" s="900"/>
    </row>
    <row r="184" spans="4:19" s="484" customFormat="1" ht="12.75">
      <c r="D184" s="498"/>
      <c r="E184" s="499"/>
      <c r="M184" s="899"/>
      <c r="N184" s="900"/>
      <c r="O184" s="900"/>
      <c r="P184" s="900"/>
      <c r="Q184" s="900"/>
      <c r="R184" s="900"/>
      <c r="S184" s="900"/>
    </row>
    <row r="185" spans="4:19" s="484" customFormat="1" ht="12.75">
      <c r="D185" s="498"/>
      <c r="E185" s="499"/>
      <c r="M185" s="899"/>
      <c r="N185" s="900"/>
      <c r="O185" s="900"/>
      <c r="P185" s="900"/>
      <c r="Q185" s="900"/>
      <c r="R185" s="900"/>
      <c r="S185" s="900"/>
    </row>
    <row r="186" spans="4:19" s="484" customFormat="1" ht="12.75">
      <c r="D186" s="498"/>
      <c r="E186" s="499"/>
      <c r="M186" s="899"/>
      <c r="N186" s="900"/>
      <c r="O186" s="900"/>
      <c r="P186" s="900"/>
      <c r="Q186" s="900"/>
      <c r="R186" s="900"/>
      <c r="S186" s="900"/>
    </row>
    <row r="187" spans="4:19" s="484" customFormat="1" ht="12.75">
      <c r="D187" s="498"/>
      <c r="E187" s="499"/>
      <c r="M187" s="899"/>
      <c r="N187" s="900"/>
      <c r="O187" s="900"/>
      <c r="P187" s="900"/>
      <c r="Q187" s="900"/>
      <c r="R187" s="900"/>
      <c r="S187" s="900"/>
    </row>
    <row r="188" spans="4:19" s="484" customFormat="1" ht="12.75">
      <c r="D188" s="498"/>
      <c r="E188" s="499"/>
      <c r="M188" s="899"/>
      <c r="N188" s="900"/>
      <c r="O188" s="900"/>
      <c r="P188" s="900"/>
      <c r="Q188" s="900"/>
      <c r="R188" s="900"/>
      <c r="S188" s="900"/>
    </row>
    <row r="189" spans="4:19" s="484" customFormat="1" ht="12.75">
      <c r="D189" s="498"/>
      <c r="E189" s="499"/>
      <c r="M189" s="899"/>
      <c r="N189" s="900"/>
      <c r="O189" s="900"/>
      <c r="P189" s="900"/>
      <c r="Q189" s="900"/>
      <c r="R189" s="900"/>
      <c r="S189" s="900"/>
    </row>
    <row r="190" spans="4:19" s="484" customFormat="1" ht="12.75">
      <c r="D190" s="498"/>
      <c r="E190" s="499"/>
      <c r="M190" s="899"/>
      <c r="N190" s="900"/>
      <c r="O190" s="900"/>
      <c r="P190" s="900"/>
      <c r="Q190" s="900"/>
      <c r="R190" s="900"/>
      <c r="S190" s="900"/>
    </row>
    <row r="191" spans="4:19" s="484" customFormat="1" ht="12.75">
      <c r="D191" s="498"/>
      <c r="E191" s="499"/>
      <c r="M191" s="899"/>
      <c r="N191" s="900"/>
      <c r="O191" s="900"/>
      <c r="P191" s="900"/>
      <c r="Q191" s="900"/>
      <c r="R191" s="900"/>
      <c r="S191" s="900"/>
    </row>
    <row r="192" spans="4:19" s="484" customFormat="1" ht="12.75">
      <c r="D192" s="498"/>
      <c r="E192" s="499"/>
      <c r="M192" s="899"/>
      <c r="N192" s="900"/>
      <c r="O192" s="900"/>
      <c r="P192" s="900"/>
      <c r="Q192" s="900"/>
      <c r="R192" s="900"/>
      <c r="S192" s="900"/>
    </row>
    <row r="193" spans="4:19" s="484" customFormat="1" ht="12.75">
      <c r="D193" s="498"/>
      <c r="E193" s="499"/>
      <c r="M193" s="899"/>
      <c r="N193" s="900"/>
      <c r="O193" s="900"/>
      <c r="P193" s="900"/>
      <c r="Q193" s="900"/>
      <c r="R193" s="900"/>
      <c r="S193" s="900"/>
    </row>
    <row r="194" spans="4:19" s="484" customFormat="1" ht="12.75">
      <c r="D194" s="498"/>
      <c r="E194" s="499"/>
      <c r="M194" s="899"/>
      <c r="N194" s="900"/>
      <c r="O194" s="900"/>
      <c r="P194" s="900"/>
      <c r="Q194" s="900"/>
      <c r="R194" s="900"/>
      <c r="S194" s="900"/>
    </row>
    <row r="195" spans="4:19" s="484" customFormat="1" ht="12.75">
      <c r="D195" s="498"/>
      <c r="E195" s="499"/>
      <c r="M195" s="899"/>
      <c r="N195" s="900"/>
      <c r="O195" s="900"/>
      <c r="P195" s="900"/>
      <c r="Q195" s="900"/>
      <c r="R195" s="900"/>
      <c r="S195" s="900"/>
    </row>
    <row r="196" spans="4:19" s="484" customFormat="1" ht="12.75">
      <c r="D196" s="498"/>
      <c r="E196" s="499"/>
      <c r="M196" s="899"/>
      <c r="N196" s="900"/>
      <c r="O196" s="900"/>
      <c r="P196" s="900"/>
      <c r="Q196" s="900"/>
      <c r="R196" s="900"/>
      <c r="S196" s="900"/>
    </row>
    <row r="197" spans="4:19" s="484" customFormat="1" ht="12.75">
      <c r="D197" s="498"/>
      <c r="E197" s="499"/>
      <c r="M197" s="899"/>
      <c r="N197" s="900"/>
      <c r="O197" s="900"/>
      <c r="P197" s="900"/>
      <c r="Q197" s="900"/>
      <c r="R197" s="900"/>
      <c r="S197" s="900"/>
    </row>
    <row r="198" spans="4:19" s="484" customFormat="1" ht="12.75">
      <c r="D198" s="498"/>
      <c r="E198" s="499"/>
      <c r="M198" s="899"/>
      <c r="N198" s="900"/>
      <c r="O198" s="900"/>
      <c r="P198" s="900"/>
      <c r="Q198" s="900"/>
      <c r="R198" s="900"/>
      <c r="S198" s="900"/>
    </row>
    <row r="199" spans="4:19" s="484" customFormat="1" ht="12.75">
      <c r="D199" s="498"/>
      <c r="E199" s="499"/>
      <c r="M199" s="899"/>
      <c r="N199" s="900"/>
      <c r="O199" s="900"/>
      <c r="P199" s="900"/>
      <c r="Q199" s="900"/>
      <c r="R199" s="900"/>
      <c r="S199" s="900"/>
    </row>
    <row r="200" spans="4:19" s="484" customFormat="1" ht="12.75">
      <c r="D200" s="498"/>
      <c r="E200" s="499"/>
      <c r="M200" s="899"/>
      <c r="N200" s="900"/>
      <c r="O200" s="900"/>
      <c r="P200" s="900"/>
      <c r="Q200" s="900"/>
      <c r="R200" s="900"/>
      <c r="S200" s="900"/>
    </row>
    <row r="201" spans="4:19" s="484" customFormat="1" ht="12.75">
      <c r="D201" s="498"/>
      <c r="E201" s="499"/>
      <c r="M201" s="899"/>
      <c r="N201" s="900"/>
      <c r="O201" s="900"/>
      <c r="P201" s="900"/>
      <c r="Q201" s="900"/>
      <c r="R201" s="900"/>
      <c r="S201" s="900"/>
    </row>
    <row r="202" spans="4:19" s="484" customFormat="1" ht="12.75">
      <c r="D202" s="498"/>
      <c r="E202" s="499"/>
      <c r="M202" s="899"/>
      <c r="N202" s="900"/>
      <c r="O202" s="900"/>
      <c r="P202" s="900"/>
      <c r="Q202" s="900"/>
      <c r="R202" s="900"/>
      <c r="S202" s="900"/>
    </row>
    <row r="203" spans="4:19" s="484" customFormat="1" ht="12.75">
      <c r="D203" s="498"/>
      <c r="E203" s="499"/>
      <c r="M203" s="899"/>
      <c r="N203" s="900"/>
      <c r="O203" s="900"/>
      <c r="P203" s="900"/>
      <c r="Q203" s="900"/>
      <c r="R203" s="900"/>
      <c r="S203" s="900"/>
    </row>
    <row r="204" spans="4:19" s="484" customFormat="1" ht="12.75">
      <c r="D204" s="498"/>
      <c r="E204" s="499"/>
      <c r="M204" s="899"/>
      <c r="N204" s="900"/>
      <c r="O204" s="900"/>
      <c r="P204" s="900"/>
      <c r="Q204" s="900"/>
      <c r="R204" s="900"/>
      <c r="S204" s="900"/>
    </row>
    <row r="205" spans="4:19" s="484" customFormat="1" ht="12.75">
      <c r="D205" s="498"/>
      <c r="E205" s="499"/>
      <c r="M205" s="899"/>
      <c r="N205" s="900"/>
      <c r="O205" s="900"/>
      <c r="P205" s="900"/>
      <c r="Q205" s="900"/>
      <c r="R205" s="900"/>
      <c r="S205" s="900"/>
    </row>
    <row r="206" spans="4:19" s="484" customFormat="1" ht="12.75">
      <c r="D206" s="498"/>
      <c r="E206" s="499"/>
      <c r="M206" s="899"/>
      <c r="N206" s="900"/>
      <c r="O206" s="900"/>
      <c r="P206" s="900"/>
      <c r="Q206" s="900"/>
      <c r="R206" s="900"/>
      <c r="S206" s="900"/>
    </row>
    <row r="207" spans="4:19" s="484" customFormat="1" ht="12.75">
      <c r="D207" s="498"/>
      <c r="E207" s="499"/>
      <c r="M207" s="899"/>
      <c r="N207" s="900"/>
      <c r="O207" s="900"/>
      <c r="P207" s="900"/>
      <c r="Q207" s="900"/>
      <c r="R207" s="900"/>
      <c r="S207" s="900"/>
    </row>
    <row r="208" spans="4:19" s="484" customFormat="1" ht="12.75">
      <c r="D208" s="498"/>
      <c r="E208" s="499"/>
      <c r="M208" s="899"/>
      <c r="N208" s="900"/>
      <c r="O208" s="900"/>
      <c r="P208" s="900"/>
      <c r="Q208" s="900"/>
      <c r="R208" s="900"/>
      <c r="S208" s="900"/>
    </row>
    <row r="209" spans="4:19" s="484" customFormat="1" ht="12.75">
      <c r="D209" s="498"/>
      <c r="E209" s="499"/>
      <c r="M209" s="899"/>
      <c r="N209" s="900"/>
      <c r="O209" s="900"/>
      <c r="P209" s="900"/>
      <c r="Q209" s="900"/>
      <c r="R209" s="900"/>
      <c r="S209" s="900"/>
    </row>
    <row r="210" spans="4:19" s="484" customFormat="1" ht="12.75">
      <c r="D210" s="498"/>
      <c r="E210" s="499"/>
      <c r="M210" s="899"/>
      <c r="N210" s="900"/>
      <c r="O210" s="900"/>
      <c r="P210" s="900"/>
      <c r="Q210" s="900"/>
      <c r="R210" s="900"/>
      <c r="S210" s="900"/>
    </row>
    <row r="211" spans="4:19" s="484" customFormat="1" ht="12.75">
      <c r="D211" s="498"/>
      <c r="E211" s="499"/>
      <c r="M211" s="899"/>
      <c r="N211" s="900"/>
      <c r="O211" s="900"/>
      <c r="P211" s="900"/>
      <c r="Q211" s="900"/>
      <c r="R211" s="900"/>
      <c r="S211" s="900"/>
    </row>
    <row r="212" spans="4:19" s="484" customFormat="1" ht="12.75">
      <c r="D212" s="498"/>
      <c r="E212" s="499"/>
      <c r="M212" s="899"/>
      <c r="N212" s="900"/>
      <c r="O212" s="900"/>
      <c r="P212" s="900"/>
      <c r="Q212" s="900"/>
      <c r="R212" s="900"/>
      <c r="S212" s="900"/>
    </row>
    <row r="213" spans="4:19" s="484" customFormat="1" ht="12.75">
      <c r="D213" s="498"/>
      <c r="E213" s="499"/>
      <c r="M213" s="899"/>
      <c r="N213" s="900"/>
      <c r="O213" s="900"/>
      <c r="P213" s="900"/>
      <c r="Q213" s="900"/>
      <c r="R213" s="900"/>
      <c r="S213" s="900"/>
    </row>
    <row r="214" spans="4:19" s="484" customFormat="1" ht="12.75">
      <c r="D214" s="498"/>
      <c r="E214" s="499"/>
      <c r="M214" s="899"/>
      <c r="N214" s="900"/>
      <c r="O214" s="900"/>
      <c r="P214" s="900"/>
      <c r="Q214" s="900"/>
      <c r="R214" s="900"/>
      <c r="S214" s="900"/>
    </row>
    <row r="215" spans="4:19" s="484" customFormat="1" ht="12.75">
      <c r="D215" s="498"/>
      <c r="E215" s="499"/>
      <c r="M215" s="899"/>
      <c r="N215" s="900"/>
      <c r="O215" s="900"/>
      <c r="P215" s="900"/>
      <c r="Q215" s="900"/>
      <c r="R215" s="900"/>
      <c r="S215" s="900"/>
    </row>
    <row r="216" spans="4:19" s="484" customFormat="1" ht="12.75">
      <c r="D216" s="498"/>
      <c r="E216" s="499"/>
      <c r="M216" s="899"/>
      <c r="N216" s="900"/>
      <c r="O216" s="900"/>
      <c r="P216" s="900"/>
      <c r="Q216" s="900"/>
      <c r="R216" s="900"/>
      <c r="S216" s="900"/>
    </row>
    <row r="217" spans="4:19" s="484" customFormat="1" ht="12.75">
      <c r="D217" s="498"/>
      <c r="E217" s="499"/>
      <c r="M217" s="899"/>
      <c r="N217" s="900"/>
      <c r="O217" s="900"/>
      <c r="P217" s="900"/>
      <c r="Q217" s="900"/>
      <c r="R217" s="900"/>
      <c r="S217" s="900"/>
    </row>
    <row r="218" spans="4:19" s="484" customFormat="1" ht="12.75">
      <c r="D218" s="498"/>
      <c r="E218" s="499"/>
      <c r="M218" s="899"/>
      <c r="N218" s="900"/>
      <c r="O218" s="900"/>
      <c r="P218" s="900"/>
      <c r="Q218" s="900"/>
      <c r="R218" s="900"/>
      <c r="S218" s="900"/>
    </row>
    <row r="219" spans="4:19" s="484" customFormat="1" ht="12.75">
      <c r="D219" s="498"/>
      <c r="E219" s="499"/>
      <c r="M219" s="899"/>
      <c r="N219" s="900"/>
      <c r="O219" s="900"/>
      <c r="P219" s="900"/>
      <c r="Q219" s="900"/>
      <c r="R219" s="900"/>
      <c r="S219" s="900"/>
    </row>
    <row r="220" spans="4:19" s="484" customFormat="1" ht="12.75">
      <c r="D220" s="498"/>
      <c r="E220" s="499"/>
      <c r="M220" s="899"/>
      <c r="N220" s="900"/>
      <c r="O220" s="900"/>
      <c r="P220" s="900"/>
      <c r="Q220" s="900"/>
      <c r="R220" s="900"/>
      <c r="S220" s="900"/>
    </row>
    <row r="221" spans="4:19" s="484" customFormat="1" ht="12.75">
      <c r="D221" s="498"/>
      <c r="E221" s="499"/>
      <c r="M221" s="899"/>
      <c r="N221" s="900"/>
      <c r="O221" s="900"/>
      <c r="P221" s="900"/>
      <c r="Q221" s="900"/>
      <c r="R221" s="900"/>
      <c r="S221" s="900"/>
    </row>
    <row r="222" spans="4:19" s="484" customFormat="1" ht="12.75">
      <c r="D222" s="498"/>
      <c r="E222" s="499"/>
      <c r="M222" s="899"/>
      <c r="N222" s="900"/>
      <c r="O222" s="900"/>
      <c r="P222" s="900"/>
      <c r="Q222" s="900"/>
      <c r="R222" s="900"/>
      <c r="S222" s="900"/>
    </row>
    <row r="223" spans="4:19" s="484" customFormat="1" ht="12.75">
      <c r="D223" s="498"/>
      <c r="E223" s="499"/>
      <c r="M223" s="899"/>
      <c r="N223" s="900"/>
      <c r="O223" s="900"/>
      <c r="P223" s="900"/>
      <c r="Q223" s="900"/>
      <c r="R223" s="900"/>
      <c r="S223" s="900"/>
    </row>
    <row r="224" spans="4:19" s="484" customFormat="1" ht="12.75">
      <c r="D224" s="498"/>
      <c r="E224" s="499"/>
      <c r="M224" s="899"/>
      <c r="N224" s="900"/>
      <c r="O224" s="900"/>
      <c r="P224" s="900"/>
      <c r="Q224" s="900"/>
      <c r="R224" s="900"/>
      <c r="S224" s="900"/>
    </row>
    <row r="225" spans="4:19" s="484" customFormat="1" ht="12.75">
      <c r="D225" s="498"/>
      <c r="E225" s="499"/>
      <c r="M225" s="899"/>
      <c r="N225" s="900"/>
      <c r="O225" s="900"/>
      <c r="P225" s="900"/>
      <c r="Q225" s="900"/>
      <c r="R225" s="900"/>
      <c r="S225" s="900"/>
    </row>
    <row r="226" spans="4:19" s="484" customFormat="1" ht="12.75">
      <c r="D226" s="498"/>
      <c r="E226" s="499"/>
      <c r="M226" s="899"/>
      <c r="N226" s="900"/>
      <c r="O226" s="900"/>
      <c r="P226" s="900"/>
      <c r="Q226" s="900"/>
      <c r="R226" s="900"/>
      <c r="S226" s="900"/>
    </row>
    <row r="227" spans="4:19" s="484" customFormat="1" ht="12.75">
      <c r="D227" s="498"/>
      <c r="E227" s="499"/>
      <c r="M227" s="899"/>
      <c r="N227" s="900"/>
      <c r="O227" s="900"/>
      <c r="P227" s="900"/>
      <c r="Q227" s="900"/>
      <c r="R227" s="900"/>
      <c r="S227" s="900"/>
    </row>
    <row r="228" spans="4:19" s="484" customFormat="1" ht="12.75">
      <c r="D228" s="498"/>
      <c r="E228" s="499"/>
      <c r="M228" s="899"/>
      <c r="N228" s="900"/>
      <c r="O228" s="900"/>
      <c r="P228" s="900"/>
      <c r="Q228" s="900"/>
      <c r="R228" s="900"/>
      <c r="S228" s="900"/>
    </row>
    <row r="229" spans="4:19" s="484" customFormat="1" ht="12.75">
      <c r="D229" s="498"/>
      <c r="E229" s="499"/>
      <c r="M229" s="899"/>
      <c r="N229" s="900"/>
      <c r="O229" s="900"/>
      <c r="P229" s="900"/>
      <c r="Q229" s="900"/>
      <c r="R229" s="900"/>
      <c r="S229" s="900"/>
    </row>
    <row r="230" spans="4:19" s="484" customFormat="1" ht="12.75">
      <c r="D230" s="498"/>
      <c r="E230" s="499"/>
      <c r="M230" s="899"/>
      <c r="N230" s="900"/>
      <c r="O230" s="900"/>
      <c r="P230" s="900"/>
      <c r="Q230" s="900"/>
      <c r="R230" s="900"/>
      <c r="S230" s="900"/>
    </row>
    <row r="231" spans="4:19" s="484" customFormat="1" ht="12.75">
      <c r="D231" s="498"/>
      <c r="E231" s="499"/>
      <c r="M231" s="899"/>
      <c r="N231" s="900"/>
      <c r="O231" s="900"/>
      <c r="P231" s="900"/>
      <c r="Q231" s="900"/>
      <c r="R231" s="900"/>
      <c r="S231" s="900"/>
    </row>
    <row r="232" spans="4:19" s="484" customFormat="1" ht="12.75">
      <c r="D232" s="498"/>
      <c r="E232" s="499"/>
      <c r="M232" s="899"/>
      <c r="N232" s="900"/>
      <c r="O232" s="900"/>
      <c r="P232" s="900"/>
      <c r="Q232" s="900"/>
      <c r="R232" s="900"/>
      <c r="S232" s="900"/>
    </row>
    <row r="233" spans="4:19" s="484" customFormat="1" ht="12.75">
      <c r="D233" s="498"/>
      <c r="E233" s="499"/>
      <c r="M233" s="899"/>
      <c r="N233" s="900"/>
      <c r="O233" s="900"/>
      <c r="P233" s="900"/>
      <c r="Q233" s="900"/>
      <c r="R233" s="900"/>
      <c r="S233" s="900"/>
    </row>
    <row r="234" spans="4:19" s="484" customFormat="1" ht="12.75">
      <c r="D234" s="498"/>
      <c r="E234" s="499"/>
      <c r="M234" s="899"/>
      <c r="N234" s="900"/>
      <c r="O234" s="900"/>
      <c r="P234" s="900"/>
      <c r="Q234" s="900"/>
      <c r="R234" s="900"/>
      <c r="S234" s="900"/>
    </row>
    <row r="235" spans="4:19" s="484" customFormat="1" ht="12.75">
      <c r="D235" s="498"/>
      <c r="E235" s="499"/>
      <c r="M235" s="899"/>
      <c r="N235" s="900"/>
      <c r="O235" s="900"/>
      <c r="P235" s="900"/>
      <c r="Q235" s="900"/>
      <c r="R235" s="900"/>
      <c r="S235" s="900"/>
    </row>
    <row r="236" spans="4:19" s="484" customFormat="1" ht="12.75">
      <c r="D236" s="498"/>
      <c r="E236" s="499"/>
      <c r="M236" s="899"/>
      <c r="N236" s="900"/>
      <c r="O236" s="900"/>
      <c r="P236" s="900"/>
      <c r="Q236" s="900"/>
      <c r="R236" s="900"/>
      <c r="S236" s="900"/>
    </row>
    <row r="237" spans="4:19" s="484" customFormat="1" ht="12.75">
      <c r="D237" s="498"/>
      <c r="E237" s="499"/>
      <c r="M237" s="899"/>
      <c r="N237" s="900"/>
      <c r="O237" s="900"/>
      <c r="P237" s="900"/>
      <c r="Q237" s="900"/>
      <c r="R237" s="900"/>
      <c r="S237" s="900"/>
    </row>
    <row r="238" spans="4:19" s="484" customFormat="1" ht="12.75">
      <c r="D238" s="498"/>
      <c r="E238" s="499"/>
      <c r="M238" s="899"/>
      <c r="N238" s="900"/>
      <c r="O238" s="900"/>
      <c r="P238" s="900"/>
      <c r="Q238" s="900"/>
      <c r="R238" s="900"/>
      <c r="S238" s="900"/>
    </row>
    <row r="239" spans="4:19" s="484" customFormat="1" ht="12.75">
      <c r="D239" s="498"/>
      <c r="E239" s="499"/>
      <c r="M239" s="899"/>
      <c r="N239" s="900"/>
      <c r="O239" s="900"/>
      <c r="P239" s="900"/>
      <c r="Q239" s="900"/>
      <c r="R239" s="900"/>
      <c r="S239" s="900"/>
    </row>
    <row r="240" spans="4:19" s="484" customFormat="1" ht="12.75">
      <c r="D240" s="498"/>
      <c r="E240" s="499"/>
      <c r="M240" s="899"/>
      <c r="N240" s="900"/>
      <c r="O240" s="900"/>
      <c r="P240" s="900"/>
      <c r="Q240" s="900"/>
      <c r="R240" s="900"/>
      <c r="S240" s="900"/>
    </row>
    <row r="241" spans="4:19" s="484" customFormat="1" ht="12.75">
      <c r="D241" s="498"/>
      <c r="E241" s="499"/>
      <c r="M241" s="899"/>
      <c r="N241" s="900"/>
      <c r="O241" s="900"/>
      <c r="P241" s="900"/>
      <c r="Q241" s="900"/>
      <c r="R241" s="900"/>
      <c r="S241" s="900"/>
    </row>
    <row r="242" spans="4:19" s="484" customFormat="1" ht="12.75">
      <c r="D242" s="498"/>
      <c r="E242" s="499"/>
      <c r="M242" s="899"/>
      <c r="N242" s="900"/>
      <c r="O242" s="900"/>
      <c r="P242" s="900"/>
      <c r="Q242" s="900"/>
      <c r="R242" s="900"/>
      <c r="S242" s="900"/>
    </row>
    <row r="243" spans="4:19" s="484" customFormat="1" ht="12.75">
      <c r="D243" s="498"/>
      <c r="E243" s="499"/>
      <c r="M243" s="899"/>
      <c r="N243" s="900"/>
      <c r="O243" s="900"/>
      <c r="P243" s="900"/>
      <c r="Q243" s="900"/>
      <c r="R243" s="900"/>
      <c r="S243" s="900"/>
    </row>
    <row r="244" spans="4:19" s="484" customFormat="1" ht="12.75">
      <c r="D244" s="498"/>
      <c r="E244" s="499"/>
      <c r="M244" s="899"/>
      <c r="N244" s="900"/>
      <c r="O244" s="900"/>
      <c r="P244" s="900"/>
      <c r="Q244" s="900"/>
      <c r="R244" s="900"/>
      <c r="S244" s="900"/>
    </row>
    <row r="245" spans="4:19" s="484" customFormat="1" ht="12.75">
      <c r="D245" s="498"/>
      <c r="E245" s="499"/>
      <c r="M245" s="899"/>
      <c r="N245" s="900"/>
      <c r="O245" s="900"/>
      <c r="P245" s="900"/>
      <c r="Q245" s="900"/>
      <c r="R245" s="900"/>
      <c r="S245" s="900"/>
    </row>
    <row r="246" spans="4:19" s="484" customFormat="1" ht="12.75">
      <c r="D246" s="498"/>
      <c r="E246" s="499"/>
      <c r="M246" s="899"/>
      <c r="N246" s="900"/>
      <c r="O246" s="900"/>
      <c r="P246" s="900"/>
      <c r="Q246" s="900"/>
      <c r="R246" s="900"/>
      <c r="S246" s="900"/>
    </row>
    <row r="247" spans="4:19" s="484" customFormat="1" ht="12.75">
      <c r="D247" s="498"/>
      <c r="E247" s="499"/>
      <c r="M247" s="899"/>
      <c r="N247" s="900"/>
      <c r="O247" s="900"/>
      <c r="P247" s="900"/>
      <c r="Q247" s="900"/>
      <c r="R247" s="900"/>
      <c r="S247" s="900"/>
    </row>
    <row r="248" spans="4:19" s="484" customFormat="1" ht="12.75">
      <c r="D248" s="498"/>
      <c r="E248" s="499"/>
      <c r="M248" s="899"/>
      <c r="N248" s="900"/>
      <c r="O248" s="900"/>
      <c r="P248" s="900"/>
      <c r="Q248" s="900"/>
      <c r="R248" s="900"/>
      <c r="S248" s="900"/>
    </row>
    <row r="249" spans="4:19" s="484" customFormat="1" ht="12.75">
      <c r="D249" s="498"/>
      <c r="E249" s="499"/>
      <c r="M249" s="899"/>
      <c r="N249" s="900"/>
      <c r="O249" s="900"/>
      <c r="P249" s="900"/>
      <c r="Q249" s="900"/>
      <c r="R249" s="900"/>
      <c r="S249" s="900"/>
    </row>
    <row r="250" spans="4:19" s="484" customFormat="1" ht="12.75">
      <c r="D250" s="498"/>
      <c r="E250" s="499"/>
      <c r="M250" s="899"/>
      <c r="N250" s="900"/>
      <c r="O250" s="900"/>
      <c r="P250" s="900"/>
      <c r="Q250" s="900"/>
      <c r="R250" s="900"/>
      <c r="S250" s="900"/>
    </row>
    <row r="251" spans="4:19" s="484" customFormat="1" ht="12.75">
      <c r="D251" s="498"/>
      <c r="E251" s="499"/>
      <c r="M251" s="899"/>
      <c r="N251" s="900"/>
      <c r="O251" s="900"/>
      <c r="P251" s="900"/>
      <c r="Q251" s="900"/>
      <c r="R251" s="900"/>
      <c r="S251" s="900"/>
    </row>
    <row r="252" spans="4:19" s="484" customFormat="1" ht="12.75">
      <c r="D252" s="498"/>
      <c r="E252" s="499"/>
      <c r="M252" s="899"/>
      <c r="N252" s="900"/>
      <c r="O252" s="900"/>
      <c r="P252" s="900"/>
      <c r="Q252" s="900"/>
      <c r="R252" s="900"/>
      <c r="S252" s="900"/>
    </row>
    <row r="253" spans="4:19" s="484" customFormat="1" ht="12.75">
      <c r="D253" s="498"/>
      <c r="E253" s="499"/>
      <c r="M253" s="899"/>
      <c r="N253" s="900"/>
      <c r="O253" s="900"/>
      <c r="P253" s="900"/>
      <c r="Q253" s="900"/>
      <c r="R253" s="900"/>
      <c r="S253" s="900"/>
    </row>
    <row r="254" spans="4:19" s="484" customFormat="1" ht="12.75">
      <c r="D254" s="498"/>
      <c r="E254" s="499"/>
      <c r="M254" s="899"/>
      <c r="N254" s="900"/>
      <c r="O254" s="900"/>
      <c r="P254" s="900"/>
      <c r="Q254" s="900"/>
      <c r="R254" s="900"/>
      <c r="S254" s="900"/>
    </row>
    <row r="255" spans="4:19" s="484" customFormat="1" ht="12.75">
      <c r="D255" s="498"/>
      <c r="E255" s="499"/>
      <c r="M255" s="899"/>
      <c r="N255" s="900"/>
      <c r="O255" s="900"/>
      <c r="P255" s="900"/>
      <c r="Q255" s="900"/>
      <c r="R255" s="900"/>
      <c r="S255" s="900"/>
    </row>
    <row r="256" spans="4:19" s="484" customFormat="1" ht="12.75">
      <c r="D256" s="498"/>
      <c r="E256" s="499"/>
      <c r="M256" s="899"/>
      <c r="N256" s="900"/>
      <c r="O256" s="900"/>
      <c r="P256" s="900"/>
      <c r="Q256" s="900"/>
      <c r="R256" s="900"/>
      <c r="S256" s="900"/>
    </row>
    <row r="257" spans="4:19" s="484" customFormat="1" ht="12.75">
      <c r="D257" s="498"/>
      <c r="E257" s="499"/>
      <c r="M257" s="899"/>
      <c r="N257" s="900"/>
      <c r="O257" s="900"/>
      <c r="P257" s="900"/>
      <c r="Q257" s="900"/>
      <c r="R257" s="900"/>
      <c r="S257" s="900"/>
    </row>
    <row r="258" spans="4:19" s="484" customFormat="1" ht="12.75">
      <c r="D258" s="498"/>
      <c r="E258" s="499"/>
      <c r="M258" s="899"/>
      <c r="N258" s="900"/>
      <c r="O258" s="900"/>
      <c r="P258" s="900"/>
      <c r="Q258" s="900"/>
      <c r="R258" s="900"/>
      <c r="S258" s="900"/>
    </row>
    <row r="259" spans="4:19" s="484" customFormat="1" ht="12.75">
      <c r="D259" s="498"/>
      <c r="E259" s="499"/>
      <c r="M259" s="899"/>
      <c r="N259" s="900"/>
      <c r="O259" s="900"/>
      <c r="P259" s="900"/>
      <c r="Q259" s="900"/>
      <c r="R259" s="900"/>
      <c r="S259" s="900"/>
    </row>
    <row r="260" spans="4:19" s="484" customFormat="1" ht="12.75">
      <c r="D260" s="498"/>
      <c r="E260" s="499"/>
      <c r="M260" s="899"/>
      <c r="N260" s="900"/>
      <c r="O260" s="900"/>
      <c r="P260" s="900"/>
      <c r="Q260" s="900"/>
      <c r="R260" s="900"/>
      <c r="S260" s="900"/>
    </row>
    <row r="261" spans="4:19" s="484" customFormat="1" ht="12.75">
      <c r="D261" s="498"/>
      <c r="E261" s="499"/>
      <c r="M261" s="899"/>
      <c r="N261" s="900"/>
      <c r="O261" s="900"/>
      <c r="P261" s="900"/>
      <c r="Q261" s="900"/>
      <c r="R261" s="900"/>
      <c r="S261" s="900"/>
    </row>
    <row r="262" spans="4:19" s="484" customFormat="1" ht="12.75">
      <c r="D262" s="498"/>
      <c r="E262" s="499"/>
      <c r="M262" s="899"/>
      <c r="N262" s="900"/>
      <c r="O262" s="900"/>
      <c r="P262" s="900"/>
      <c r="Q262" s="900"/>
      <c r="R262" s="900"/>
      <c r="S262" s="900"/>
    </row>
    <row r="263" spans="4:19" s="484" customFormat="1" ht="12.75">
      <c r="D263" s="498"/>
      <c r="E263" s="499"/>
      <c r="M263" s="899"/>
      <c r="N263" s="900"/>
      <c r="O263" s="900"/>
      <c r="P263" s="900"/>
      <c r="Q263" s="900"/>
      <c r="R263" s="900"/>
      <c r="S263" s="900"/>
    </row>
    <row r="264" spans="4:19" s="484" customFormat="1" ht="12.75">
      <c r="D264" s="498"/>
      <c r="E264" s="499"/>
      <c r="M264" s="899"/>
      <c r="N264" s="900"/>
      <c r="O264" s="900"/>
      <c r="P264" s="900"/>
      <c r="Q264" s="900"/>
      <c r="R264" s="900"/>
      <c r="S264" s="900"/>
    </row>
    <row r="265" spans="4:19" s="484" customFormat="1" ht="12.75">
      <c r="D265" s="498"/>
      <c r="E265" s="499"/>
      <c r="M265" s="899"/>
      <c r="N265" s="900"/>
      <c r="O265" s="900"/>
      <c r="P265" s="900"/>
      <c r="Q265" s="900"/>
      <c r="R265" s="900"/>
      <c r="S265" s="900"/>
    </row>
    <row r="266" spans="4:19" s="484" customFormat="1" ht="12.75">
      <c r="D266" s="498"/>
      <c r="E266" s="499"/>
      <c r="M266" s="899"/>
      <c r="N266" s="900"/>
      <c r="O266" s="900"/>
      <c r="P266" s="900"/>
      <c r="Q266" s="900"/>
      <c r="R266" s="900"/>
      <c r="S266" s="900"/>
    </row>
    <row r="267" spans="4:19" s="484" customFormat="1" ht="12.75">
      <c r="D267" s="498"/>
      <c r="E267" s="499"/>
      <c r="M267" s="899"/>
      <c r="N267" s="900"/>
      <c r="O267" s="900"/>
      <c r="P267" s="900"/>
      <c r="Q267" s="900"/>
      <c r="R267" s="900"/>
      <c r="S267" s="900"/>
    </row>
    <row r="268" spans="4:19" s="484" customFormat="1" ht="12.75">
      <c r="D268" s="498"/>
      <c r="E268" s="499"/>
      <c r="M268" s="899"/>
      <c r="N268" s="900"/>
      <c r="O268" s="900"/>
      <c r="P268" s="900"/>
      <c r="Q268" s="900"/>
      <c r="R268" s="900"/>
      <c r="S268" s="900"/>
    </row>
    <row r="269" spans="4:19" s="484" customFormat="1" ht="12.75">
      <c r="D269" s="498"/>
      <c r="E269" s="499"/>
      <c r="M269" s="899"/>
      <c r="N269" s="900"/>
      <c r="O269" s="900"/>
      <c r="P269" s="900"/>
      <c r="Q269" s="900"/>
      <c r="R269" s="900"/>
      <c r="S269" s="900"/>
    </row>
    <row r="270" spans="4:19" s="484" customFormat="1" ht="12.75">
      <c r="D270" s="498"/>
      <c r="E270" s="499"/>
      <c r="M270" s="899"/>
      <c r="N270" s="900"/>
      <c r="O270" s="900"/>
      <c r="P270" s="900"/>
      <c r="Q270" s="900"/>
      <c r="R270" s="900"/>
      <c r="S270" s="900"/>
    </row>
    <row r="271" spans="4:19" s="484" customFormat="1" ht="12.75">
      <c r="D271" s="498"/>
      <c r="E271" s="499"/>
      <c r="M271" s="899"/>
      <c r="N271" s="900"/>
      <c r="O271" s="900"/>
      <c r="P271" s="900"/>
      <c r="Q271" s="900"/>
      <c r="R271" s="900"/>
      <c r="S271" s="900"/>
    </row>
    <row r="272" spans="4:19" s="484" customFormat="1" ht="12.75">
      <c r="D272" s="498"/>
      <c r="E272" s="499"/>
      <c r="M272" s="899"/>
      <c r="N272" s="900"/>
      <c r="O272" s="900"/>
      <c r="P272" s="900"/>
      <c r="Q272" s="900"/>
      <c r="R272" s="900"/>
      <c r="S272" s="900"/>
    </row>
    <row r="273" spans="4:19" s="484" customFormat="1" ht="12.75">
      <c r="D273" s="498"/>
      <c r="E273" s="499"/>
      <c r="M273" s="899"/>
      <c r="N273" s="900"/>
      <c r="O273" s="900"/>
      <c r="P273" s="900"/>
      <c r="Q273" s="900"/>
      <c r="R273" s="900"/>
      <c r="S273" s="900"/>
    </row>
    <row r="274" spans="4:19" s="484" customFormat="1" ht="12.75">
      <c r="D274" s="498"/>
      <c r="E274" s="499"/>
      <c r="M274" s="899"/>
      <c r="N274" s="900"/>
      <c r="O274" s="900"/>
      <c r="P274" s="900"/>
      <c r="Q274" s="900"/>
      <c r="R274" s="900"/>
      <c r="S274" s="900"/>
    </row>
    <row r="275" spans="4:19" s="484" customFormat="1" ht="12.75">
      <c r="D275" s="498"/>
      <c r="E275" s="499"/>
      <c r="M275" s="899"/>
      <c r="N275" s="900"/>
      <c r="O275" s="900"/>
      <c r="P275" s="900"/>
      <c r="Q275" s="900"/>
      <c r="R275" s="900"/>
      <c r="S275" s="900"/>
    </row>
    <row r="276" spans="4:19" s="484" customFormat="1" ht="12.75">
      <c r="D276" s="498"/>
      <c r="E276" s="499"/>
      <c r="M276" s="899"/>
      <c r="N276" s="900"/>
      <c r="O276" s="900"/>
      <c r="P276" s="900"/>
      <c r="Q276" s="900"/>
      <c r="R276" s="900"/>
      <c r="S276" s="900"/>
    </row>
    <row r="277" spans="4:19" s="484" customFormat="1" ht="12.75">
      <c r="D277" s="498"/>
      <c r="E277" s="499"/>
      <c r="M277" s="899"/>
      <c r="N277" s="900"/>
      <c r="O277" s="900"/>
      <c r="P277" s="900"/>
      <c r="Q277" s="900"/>
      <c r="R277" s="900"/>
      <c r="S277" s="900"/>
    </row>
    <row r="278" spans="4:19" s="484" customFormat="1" ht="12.75">
      <c r="D278" s="498"/>
      <c r="E278" s="499"/>
      <c r="M278" s="899"/>
      <c r="N278" s="900"/>
      <c r="O278" s="900"/>
      <c r="P278" s="900"/>
      <c r="Q278" s="900"/>
      <c r="R278" s="900"/>
      <c r="S278" s="900"/>
    </row>
    <row r="279" spans="4:19" s="484" customFormat="1" ht="12.75">
      <c r="D279" s="498"/>
      <c r="E279" s="499"/>
      <c r="M279" s="899"/>
      <c r="N279" s="900"/>
      <c r="O279" s="900"/>
      <c r="P279" s="900"/>
      <c r="Q279" s="900"/>
      <c r="R279" s="900"/>
      <c r="S279" s="900"/>
    </row>
    <row r="280" spans="4:19" s="484" customFormat="1" ht="12.75">
      <c r="D280" s="498"/>
      <c r="E280" s="499"/>
      <c r="M280" s="899"/>
      <c r="N280" s="900"/>
      <c r="O280" s="900"/>
      <c r="P280" s="900"/>
      <c r="Q280" s="900"/>
      <c r="R280" s="900"/>
      <c r="S280" s="900"/>
    </row>
    <row r="281" spans="4:19" s="484" customFormat="1" ht="12.75">
      <c r="D281" s="498"/>
      <c r="E281" s="499"/>
      <c r="M281" s="899"/>
      <c r="N281" s="900"/>
      <c r="O281" s="900"/>
      <c r="P281" s="900"/>
      <c r="Q281" s="900"/>
      <c r="R281" s="900"/>
      <c r="S281" s="900"/>
    </row>
    <row r="282" spans="4:19" s="484" customFormat="1" ht="12.75">
      <c r="D282" s="498"/>
      <c r="E282" s="499"/>
      <c r="M282" s="899"/>
      <c r="N282" s="900"/>
      <c r="O282" s="900"/>
      <c r="P282" s="900"/>
      <c r="Q282" s="900"/>
      <c r="R282" s="900"/>
      <c r="S282" s="900"/>
    </row>
    <row r="283" spans="4:19" s="484" customFormat="1" ht="12.75">
      <c r="D283" s="498"/>
      <c r="E283" s="499"/>
      <c r="M283" s="899"/>
      <c r="N283" s="900"/>
      <c r="O283" s="900"/>
      <c r="P283" s="900"/>
      <c r="Q283" s="900"/>
      <c r="R283" s="900"/>
      <c r="S283" s="900"/>
    </row>
    <row r="284" spans="4:19" s="484" customFormat="1" ht="12.75">
      <c r="D284" s="498"/>
      <c r="E284" s="499"/>
      <c r="M284" s="899"/>
      <c r="N284" s="900"/>
      <c r="O284" s="900"/>
      <c r="P284" s="900"/>
      <c r="Q284" s="900"/>
      <c r="R284" s="900"/>
      <c r="S284" s="900"/>
    </row>
    <row r="285" spans="4:19" s="484" customFormat="1" ht="12.75">
      <c r="D285" s="498"/>
      <c r="E285" s="499"/>
      <c r="M285" s="899"/>
      <c r="N285" s="900"/>
      <c r="O285" s="900"/>
      <c r="P285" s="900"/>
      <c r="Q285" s="900"/>
      <c r="R285" s="900"/>
      <c r="S285" s="900"/>
    </row>
    <row r="286" spans="4:19" s="484" customFormat="1" ht="12.75">
      <c r="D286" s="498"/>
      <c r="E286" s="499"/>
      <c r="M286" s="899"/>
      <c r="N286" s="900"/>
      <c r="O286" s="900"/>
      <c r="P286" s="900"/>
      <c r="Q286" s="900"/>
      <c r="R286" s="900"/>
      <c r="S286" s="900"/>
    </row>
    <row r="287" spans="4:19" s="484" customFormat="1" ht="12.75">
      <c r="D287" s="498"/>
      <c r="E287" s="499"/>
      <c r="M287" s="899"/>
      <c r="N287" s="900"/>
      <c r="O287" s="900"/>
      <c r="P287" s="900"/>
      <c r="Q287" s="900"/>
      <c r="R287" s="900"/>
      <c r="S287" s="900"/>
    </row>
    <row r="288" spans="4:19" s="484" customFormat="1" ht="12.75">
      <c r="D288" s="498"/>
      <c r="E288" s="499"/>
      <c r="M288" s="899"/>
      <c r="N288" s="900"/>
      <c r="O288" s="900"/>
      <c r="P288" s="900"/>
      <c r="Q288" s="900"/>
      <c r="R288" s="900"/>
      <c r="S288" s="900"/>
    </row>
    <row r="289" spans="4:19" s="484" customFormat="1" ht="12.75">
      <c r="D289" s="498"/>
      <c r="E289" s="499"/>
      <c r="M289" s="899"/>
      <c r="N289" s="900"/>
      <c r="O289" s="900"/>
      <c r="P289" s="900"/>
      <c r="Q289" s="900"/>
      <c r="R289" s="900"/>
      <c r="S289" s="900"/>
    </row>
    <row r="290" spans="4:19" s="484" customFormat="1" ht="12.75">
      <c r="D290" s="498"/>
      <c r="E290" s="499"/>
      <c r="M290" s="899"/>
      <c r="N290" s="900"/>
      <c r="O290" s="900"/>
      <c r="P290" s="900"/>
      <c r="Q290" s="900"/>
      <c r="R290" s="900"/>
      <c r="S290" s="900"/>
    </row>
    <row r="291" spans="4:19" s="484" customFormat="1" ht="12.75">
      <c r="D291" s="498"/>
      <c r="E291" s="499"/>
      <c r="M291" s="899"/>
      <c r="N291" s="900"/>
      <c r="O291" s="900"/>
      <c r="P291" s="900"/>
      <c r="Q291" s="900"/>
      <c r="R291" s="900"/>
      <c r="S291" s="900"/>
    </row>
    <row r="292" spans="4:19" s="484" customFormat="1" ht="12.75">
      <c r="D292" s="498"/>
      <c r="E292" s="499"/>
      <c r="M292" s="899"/>
      <c r="N292" s="900"/>
      <c r="O292" s="900"/>
      <c r="P292" s="900"/>
      <c r="Q292" s="900"/>
      <c r="R292" s="900"/>
      <c r="S292" s="900"/>
    </row>
    <row r="293" spans="4:19" s="484" customFormat="1" ht="12.75">
      <c r="D293" s="498"/>
      <c r="E293" s="499"/>
      <c r="M293" s="899"/>
      <c r="N293" s="900"/>
      <c r="O293" s="900"/>
      <c r="P293" s="900"/>
      <c r="Q293" s="900"/>
      <c r="R293" s="900"/>
      <c r="S293" s="900"/>
    </row>
    <row r="294" spans="4:19" s="484" customFormat="1" ht="12.75">
      <c r="D294" s="498"/>
      <c r="E294" s="499"/>
      <c r="M294" s="899"/>
      <c r="N294" s="900"/>
      <c r="O294" s="900"/>
      <c r="P294" s="900"/>
      <c r="Q294" s="900"/>
      <c r="R294" s="900"/>
      <c r="S294" s="900"/>
    </row>
    <row r="295" spans="4:19" s="484" customFormat="1" ht="12.75">
      <c r="D295" s="498"/>
      <c r="E295" s="499"/>
      <c r="M295" s="899"/>
      <c r="N295" s="900"/>
      <c r="O295" s="900"/>
      <c r="P295" s="900"/>
      <c r="Q295" s="900"/>
      <c r="R295" s="900"/>
      <c r="S295" s="900"/>
    </row>
    <row r="296" spans="4:19" s="484" customFormat="1" ht="12.75">
      <c r="D296" s="498"/>
      <c r="E296" s="499"/>
      <c r="M296" s="899"/>
      <c r="N296" s="900"/>
      <c r="O296" s="900"/>
      <c r="P296" s="900"/>
      <c r="Q296" s="900"/>
      <c r="R296" s="900"/>
      <c r="S296" s="900"/>
    </row>
    <row r="297" spans="4:19" s="484" customFormat="1" ht="12.75">
      <c r="D297" s="498"/>
      <c r="E297" s="499"/>
      <c r="M297" s="899"/>
      <c r="N297" s="900"/>
      <c r="O297" s="900"/>
      <c r="P297" s="900"/>
      <c r="Q297" s="900"/>
      <c r="R297" s="900"/>
      <c r="S297" s="900"/>
    </row>
    <row r="298" spans="4:19" s="484" customFormat="1" ht="12.75">
      <c r="D298" s="498"/>
      <c r="E298" s="499"/>
      <c r="M298" s="899"/>
      <c r="N298" s="900"/>
      <c r="O298" s="900"/>
      <c r="P298" s="900"/>
      <c r="Q298" s="900"/>
      <c r="R298" s="900"/>
      <c r="S298" s="900"/>
    </row>
    <row r="299" spans="4:19" s="484" customFormat="1" ht="12.75">
      <c r="D299" s="498"/>
      <c r="E299" s="499"/>
      <c r="M299" s="899"/>
      <c r="N299" s="900"/>
      <c r="O299" s="900"/>
      <c r="P299" s="900"/>
      <c r="Q299" s="900"/>
      <c r="R299" s="900"/>
      <c r="S299" s="900"/>
    </row>
    <row r="300" spans="4:19" s="484" customFormat="1" ht="12.75">
      <c r="D300" s="498"/>
      <c r="E300" s="499"/>
      <c r="M300" s="899"/>
      <c r="N300" s="900"/>
      <c r="O300" s="900"/>
      <c r="P300" s="900"/>
      <c r="Q300" s="900"/>
      <c r="R300" s="900"/>
      <c r="S300" s="900"/>
    </row>
    <row r="301" spans="4:19" s="484" customFormat="1" ht="12.75">
      <c r="D301" s="498"/>
      <c r="E301" s="499"/>
      <c r="M301" s="899"/>
      <c r="N301" s="900"/>
      <c r="O301" s="900"/>
      <c r="P301" s="900"/>
      <c r="Q301" s="900"/>
      <c r="R301" s="900"/>
      <c r="S301" s="900"/>
    </row>
    <row r="302" spans="4:19" s="484" customFormat="1" ht="12.75">
      <c r="D302" s="498"/>
      <c r="E302" s="499"/>
      <c r="M302" s="899"/>
      <c r="N302" s="900"/>
      <c r="O302" s="900"/>
      <c r="P302" s="900"/>
      <c r="Q302" s="900"/>
      <c r="R302" s="900"/>
      <c r="S302" s="900"/>
    </row>
    <row r="303" spans="4:19" s="484" customFormat="1" ht="12.75">
      <c r="D303" s="498"/>
      <c r="E303" s="499"/>
      <c r="M303" s="899"/>
      <c r="N303" s="900"/>
      <c r="O303" s="900"/>
      <c r="P303" s="900"/>
      <c r="Q303" s="900"/>
      <c r="R303" s="900"/>
      <c r="S303" s="900"/>
    </row>
    <row r="304" spans="4:19" s="484" customFormat="1" ht="12.75">
      <c r="D304" s="498"/>
      <c r="E304" s="499"/>
      <c r="M304" s="899"/>
      <c r="N304" s="900"/>
      <c r="O304" s="900"/>
      <c r="P304" s="900"/>
      <c r="Q304" s="900"/>
      <c r="R304" s="900"/>
      <c r="S304" s="900"/>
    </row>
    <row r="305" spans="4:19" s="484" customFormat="1" ht="12.75">
      <c r="D305" s="498"/>
      <c r="E305" s="499"/>
      <c r="M305" s="899"/>
      <c r="N305" s="900"/>
      <c r="O305" s="900"/>
      <c r="P305" s="900"/>
      <c r="Q305" s="900"/>
      <c r="R305" s="900"/>
      <c r="S305" s="900"/>
    </row>
    <row r="306" spans="4:19" s="484" customFormat="1" ht="12.75">
      <c r="D306" s="498"/>
      <c r="E306" s="499"/>
      <c r="M306" s="899"/>
      <c r="N306" s="900"/>
      <c r="O306" s="900"/>
      <c r="P306" s="900"/>
      <c r="Q306" s="900"/>
      <c r="R306" s="900"/>
      <c r="S306" s="900"/>
    </row>
    <row r="307" spans="4:19" s="484" customFormat="1" ht="12.75">
      <c r="D307" s="498"/>
      <c r="E307" s="499"/>
      <c r="M307" s="899"/>
      <c r="N307" s="900"/>
      <c r="O307" s="900"/>
      <c r="P307" s="900"/>
      <c r="Q307" s="900"/>
      <c r="R307" s="900"/>
      <c r="S307" s="900"/>
    </row>
    <row r="308" spans="4:19" s="484" customFormat="1" ht="12.75">
      <c r="D308" s="498"/>
      <c r="E308" s="499"/>
      <c r="M308" s="899"/>
      <c r="N308" s="900"/>
      <c r="O308" s="900"/>
      <c r="P308" s="900"/>
      <c r="Q308" s="900"/>
      <c r="R308" s="900"/>
      <c r="S308" s="900"/>
    </row>
    <row r="309" spans="4:19" s="484" customFormat="1" ht="12.75">
      <c r="D309" s="498"/>
      <c r="E309" s="499"/>
      <c r="M309" s="899"/>
      <c r="N309" s="900"/>
      <c r="O309" s="900"/>
      <c r="P309" s="900"/>
      <c r="Q309" s="900"/>
      <c r="R309" s="900"/>
      <c r="S309" s="900"/>
    </row>
    <row r="310" spans="4:19" s="484" customFormat="1" ht="12.75">
      <c r="D310" s="498"/>
      <c r="E310" s="499"/>
      <c r="M310" s="899"/>
      <c r="N310" s="900"/>
      <c r="O310" s="900"/>
      <c r="P310" s="900"/>
      <c r="Q310" s="900"/>
      <c r="R310" s="900"/>
      <c r="S310" s="900"/>
    </row>
    <row r="311" spans="4:19" s="484" customFormat="1" ht="12.75">
      <c r="D311" s="498"/>
      <c r="E311" s="499"/>
      <c r="M311" s="899"/>
      <c r="N311" s="900"/>
      <c r="O311" s="900"/>
      <c r="P311" s="900"/>
      <c r="Q311" s="900"/>
      <c r="R311" s="900"/>
      <c r="S311" s="900"/>
    </row>
    <row r="312" spans="4:19" s="484" customFormat="1" ht="12.75">
      <c r="D312" s="498"/>
      <c r="E312" s="499"/>
      <c r="M312" s="899"/>
      <c r="N312" s="900"/>
      <c r="O312" s="900"/>
      <c r="P312" s="900"/>
      <c r="Q312" s="900"/>
      <c r="R312" s="900"/>
      <c r="S312" s="900"/>
    </row>
    <row r="313" spans="4:19" s="484" customFormat="1" ht="12.75">
      <c r="D313" s="498"/>
      <c r="E313" s="499"/>
      <c r="M313" s="899"/>
      <c r="N313" s="900"/>
      <c r="O313" s="900"/>
      <c r="P313" s="900"/>
      <c r="Q313" s="900"/>
      <c r="R313" s="900"/>
      <c r="S313" s="900"/>
    </row>
    <row r="314" spans="4:19" s="484" customFormat="1" ht="12.75">
      <c r="D314" s="498"/>
      <c r="E314" s="499"/>
      <c r="M314" s="899"/>
      <c r="N314" s="900"/>
      <c r="O314" s="900"/>
      <c r="P314" s="900"/>
      <c r="Q314" s="900"/>
      <c r="R314" s="900"/>
      <c r="S314" s="900"/>
    </row>
    <row r="315" spans="4:19" s="484" customFormat="1" ht="12.75">
      <c r="D315" s="498"/>
      <c r="E315" s="499"/>
      <c r="M315" s="899"/>
      <c r="N315" s="900"/>
      <c r="O315" s="900"/>
      <c r="P315" s="900"/>
      <c r="Q315" s="900"/>
      <c r="R315" s="900"/>
      <c r="S315" s="900"/>
    </row>
    <row r="316" spans="4:19" s="484" customFormat="1" ht="12.75">
      <c r="D316" s="498"/>
      <c r="E316" s="499"/>
      <c r="M316" s="899"/>
      <c r="N316" s="900"/>
      <c r="O316" s="900"/>
      <c r="P316" s="900"/>
      <c r="Q316" s="900"/>
      <c r="R316" s="900"/>
      <c r="S316" s="900"/>
    </row>
    <row r="317" spans="4:19" s="484" customFormat="1" ht="12.75">
      <c r="D317" s="498"/>
      <c r="E317" s="499"/>
      <c r="M317" s="899"/>
      <c r="N317" s="900"/>
      <c r="O317" s="900"/>
      <c r="P317" s="900"/>
      <c r="Q317" s="900"/>
      <c r="R317" s="900"/>
      <c r="S317" s="900"/>
    </row>
    <row r="318" spans="4:19" s="484" customFormat="1" ht="12.75">
      <c r="D318" s="498"/>
      <c r="E318" s="499"/>
      <c r="M318" s="899"/>
      <c r="N318" s="900"/>
      <c r="O318" s="900"/>
      <c r="P318" s="900"/>
      <c r="Q318" s="900"/>
      <c r="R318" s="900"/>
      <c r="S318" s="900"/>
    </row>
    <row r="319" spans="4:19" s="484" customFormat="1" ht="12.75">
      <c r="D319" s="498"/>
      <c r="E319" s="499"/>
      <c r="M319" s="899"/>
      <c r="N319" s="900"/>
      <c r="O319" s="900"/>
      <c r="P319" s="900"/>
      <c r="Q319" s="900"/>
      <c r="R319" s="900"/>
      <c r="S319" s="900"/>
    </row>
    <row r="320" spans="4:19" s="484" customFormat="1" ht="12.75">
      <c r="D320" s="498"/>
      <c r="E320" s="499"/>
      <c r="M320" s="899"/>
      <c r="N320" s="900"/>
      <c r="O320" s="900"/>
      <c r="P320" s="900"/>
      <c r="Q320" s="900"/>
      <c r="R320" s="900"/>
      <c r="S320" s="900"/>
    </row>
    <row r="321" spans="4:19" s="484" customFormat="1" ht="12.75">
      <c r="D321" s="498"/>
      <c r="E321" s="499"/>
      <c r="M321" s="899"/>
      <c r="N321" s="900"/>
      <c r="O321" s="900"/>
      <c r="P321" s="900"/>
      <c r="Q321" s="900"/>
      <c r="R321" s="900"/>
      <c r="S321" s="900"/>
    </row>
    <row r="322" spans="4:19" s="484" customFormat="1" ht="12.75">
      <c r="D322" s="498"/>
      <c r="E322" s="499"/>
      <c r="M322" s="899"/>
      <c r="N322" s="900"/>
      <c r="O322" s="900"/>
      <c r="P322" s="900"/>
      <c r="Q322" s="900"/>
      <c r="R322" s="900"/>
      <c r="S322" s="900"/>
    </row>
    <row r="323" spans="4:19" s="484" customFormat="1" ht="12.75">
      <c r="D323" s="498"/>
      <c r="E323" s="499"/>
      <c r="M323" s="899"/>
      <c r="N323" s="900"/>
      <c r="O323" s="900"/>
      <c r="P323" s="900"/>
      <c r="Q323" s="900"/>
      <c r="R323" s="900"/>
      <c r="S323" s="900"/>
    </row>
    <row r="324" spans="4:19" s="484" customFormat="1" ht="12.75">
      <c r="D324" s="498"/>
      <c r="E324" s="499"/>
      <c r="M324" s="899"/>
      <c r="N324" s="900"/>
      <c r="O324" s="900"/>
      <c r="P324" s="900"/>
      <c r="Q324" s="900"/>
      <c r="R324" s="900"/>
      <c r="S324" s="900"/>
    </row>
    <row r="325" spans="4:19" s="484" customFormat="1" ht="12.75">
      <c r="D325" s="498"/>
      <c r="E325" s="499"/>
      <c r="M325" s="899"/>
      <c r="N325" s="900"/>
      <c r="O325" s="900"/>
      <c r="P325" s="900"/>
      <c r="Q325" s="900"/>
      <c r="R325" s="900"/>
      <c r="S325" s="900"/>
    </row>
    <row r="326" spans="4:19" s="484" customFormat="1" ht="12.75">
      <c r="D326" s="498"/>
      <c r="E326" s="499"/>
      <c r="M326" s="899"/>
      <c r="N326" s="900"/>
      <c r="O326" s="900"/>
      <c r="P326" s="900"/>
      <c r="Q326" s="900"/>
      <c r="R326" s="900"/>
      <c r="S326" s="900"/>
    </row>
    <row r="327" spans="4:19" s="484" customFormat="1" ht="12.75">
      <c r="D327" s="498"/>
      <c r="E327" s="499"/>
      <c r="M327" s="899"/>
      <c r="N327" s="900"/>
      <c r="O327" s="900"/>
      <c r="P327" s="900"/>
      <c r="Q327" s="900"/>
      <c r="R327" s="900"/>
      <c r="S327" s="900"/>
    </row>
    <row r="328" spans="4:19" s="484" customFormat="1" ht="12.75">
      <c r="D328" s="498"/>
      <c r="E328" s="499"/>
      <c r="M328" s="899"/>
      <c r="N328" s="900"/>
      <c r="O328" s="900"/>
      <c r="P328" s="900"/>
      <c r="Q328" s="900"/>
      <c r="R328" s="900"/>
      <c r="S328" s="900"/>
    </row>
    <row r="329" spans="4:19" s="484" customFormat="1" ht="12.75">
      <c r="D329" s="498"/>
      <c r="E329" s="499"/>
      <c r="M329" s="899"/>
      <c r="N329" s="900"/>
      <c r="O329" s="900"/>
      <c r="P329" s="900"/>
      <c r="Q329" s="900"/>
      <c r="R329" s="900"/>
      <c r="S329" s="900"/>
    </row>
    <row r="330" spans="4:19" s="484" customFormat="1" ht="12.75">
      <c r="D330" s="498"/>
      <c r="E330" s="499"/>
      <c r="M330" s="899"/>
      <c r="N330" s="900"/>
      <c r="O330" s="900"/>
      <c r="P330" s="900"/>
      <c r="Q330" s="900"/>
      <c r="R330" s="900"/>
      <c r="S330" s="900"/>
    </row>
    <row r="331" spans="4:19" s="484" customFormat="1" ht="12.75">
      <c r="D331" s="498"/>
      <c r="E331" s="499"/>
      <c r="M331" s="899"/>
      <c r="N331" s="900"/>
      <c r="O331" s="900"/>
      <c r="P331" s="900"/>
      <c r="Q331" s="900"/>
      <c r="R331" s="900"/>
      <c r="S331" s="900"/>
    </row>
    <row r="332" spans="4:19" s="484" customFormat="1" ht="12.75">
      <c r="D332" s="498"/>
      <c r="E332" s="499"/>
      <c r="M332" s="899"/>
      <c r="N332" s="900"/>
      <c r="O332" s="900"/>
      <c r="P332" s="900"/>
      <c r="Q332" s="900"/>
      <c r="R332" s="900"/>
      <c r="S332" s="900"/>
    </row>
    <row r="333" spans="4:19" s="484" customFormat="1" ht="12.75">
      <c r="D333" s="498"/>
      <c r="E333" s="499"/>
      <c r="M333" s="899"/>
      <c r="N333" s="900"/>
      <c r="O333" s="900"/>
      <c r="P333" s="900"/>
      <c r="Q333" s="900"/>
      <c r="R333" s="900"/>
      <c r="S333" s="900"/>
    </row>
    <row r="334" spans="4:19" s="484" customFormat="1" ht="12.75">
      <c r="D334" s="498"/>
      <c r="E334" s="499"/>
      <c r="M334" s="899"/>
      <c r="N334" s="900"/>
      <c r="O334" s="900"/>
      <c r="P334" s="900"/>
      <c r="Q334" s="900"/>
      <c r="R334" s="900"/>
      <c r="S334" s="900"/>
    </row>
    <row r="335" spans="4:19" s="484" customFormat="1" ht="12.75">
      <c r="D335" s="498"/>
      <c r="E335" s="499"/>
      <c r="M335" s="899"/>
      <c r="N335" s="900"/>
      <c r="O335" s="900"/>
      <c r="P335" s="900"/>
      <c r="Q335" s="900"/>
      <c r="R335" s="900"/>
      <c r="S335" s="900"/>
    </row>
    <row r="336" spans="4:19" s="484" customFormat="1" ht="12.75">
      <c r="D336" s="498"/>
      <c r="E336" s="499"/>
      <c r="M336" s="899"/>
      <c r="N336" s="900"/>
      <c r="O336" s="900"/>
      <c r="P336" s="900"/>
      <c r="Q336" s="900"/>
      <c r="R336" s="900"/>
      <c r="S336" s="900"/>
    </row>
    <row r="337" spans="4:19" s="484" customFormat="1" ht="12.75">
      <c r="D337" s="498"/>
      <c r="E337" s="499"/>
      <c r="M337" s="899"/>
      <c r="N337" s="900"/>
      <c r="O337" s="900"/>
      <c r="P337" s="900"/>
      <c r="Q337" s="900"/>
      <c r="R337" s="900"/>
      <c r="S337" s="900"/>
    </row>
    <row r="338" spans="4:19" s="484" customFormat="1" ht="12.75">
      <c r="D338" s="498"/>
      <c r="E338" s="499"/>
      <c r="M338" s="899"/>
      <c r="N338" s="900"/>
      <c r="O338" s="900"/>
      <c r="P338" s="900"/>
      <c r="Q338" s="900"/>
      <c r="R338" s="900"/>
      <c r="S338" s="900"/>
    </row>
    <row r="339" spans="4:19" s="484" customFormat="1" ht="12.75">
      <c r="D339" s="498"/>
      <c r="E339" s="499"/>
      <c r="M339" s="899"/>
      <c r="N339" s="900"/>
      <c r="O339" s="900"/>
      <c r="P339" s="900"/>
      <c r="Q339" s="900"/>
      <c r="R339" s="900"/>
      <c r="S339" s="900"/>
    </row>
    <row r="340" spans="4:19" s="484" customFormat="1" ht="12.75">
      <c r="D340" s="498"/>
      <c r="E340" s="499"/>
      <c r="M340" s="899"/>
      <c r="N340" s="900"/>
      <c r="O340" s="900"/>
      <c r="P340" s="900"/>
      <c r="Q340" s="900"/>
      <c r="R340" s="900"/>
      <c r="S340" s="900"/>
    </row>
    <row r="341" spans="4:19" s="484" customFormat="1" ht="12.75">
      <c r="D341" s="498"/>
      <c r="E341" s="499"/>
      <c r="M341" s="899"/>
      <c r="N341" s="900"/>
      <c r="O341" s="900"/>
      <c r="P341" s="900"/>
      <c r="Q341" s="900"/>
      <c r="R341" s="900"/>
      <c r="S341" s="900"/>
    </row>
    <row r="342" spans="4:19" s="484" customFormat="1" ht="12.75">
      <c r="D342" s="498"/>
      <c r="E342" s="499"/>
      <c r="M342" s="899"/>
      <c r="N342" s="900"/>
      <c r="O342" s="900"/>
      <c r="P342" s="900"/>
      <c r="Q342" s="900"/>
      <c r="R342" s="900"/>
      <c r="S342" s="900"/>
    </row>
    <row r="343" spans="4:19" s="484" customFormat="1" ht="12.75">
      <c r="D343" s="498"/>
      <c r="E343" s="499"/>
      <c r="M343" s="899"/>
      <c r="N343" s="900"/>
      <c r="O343" s="900"/>
      <c r="P343" s="900"/>
      <c r="Q343" s="900"/>
      <c r="R343" s="900"/>
      <c r="S343" s="900"/>
    </row>
    <row r="344" spans="4:19" s="484" customFormat="1" ht="12.75">
      <c r="D344" s="498"/>
      <c r="E344" s="499"/>
      <c r="M344" s="899"/>
      <c r="N344" s="900"/>
      <c r="O344" s="900"/>
      <c r="P344" s="900"/>
      <c r="Q344" s="900"/>
      <c r="R344" s="900"/>
      <c r="S344" s="900"/>
    </row>
    <row r="345" spans="4:19" s="484" customFormat="1" ht="12.75">
      <c r="D345" s="498"/>
      <c r="E345" s="499"/>
      <c r="M345" s="899"/>
      <c r="N345" s="900"/>
      <c r="O345" s="900"/>
      <c r="P345" s="900"/>
      <c r="Q345" s="900"/>
      <c r="R345" s="900"/>
      <c r="S345" s="900"/>
    </row>
    <row r="346" spans="4:19" s="484" customFormat="1" ht="12.75">
      <c r="D346" s="498"/>
      <c r="E346" s="499"/>
      <c r="M346" s="899"/>
      <c r="N346" s="900"/>
      <c r="O346" s="900"/>
      <c r="P346" s="900"/>
      <c r="Q346" s="900"/>
      <c r="R346" s="900"/>
      <c r="S346" s="900"/>
    </row>
    <row r="347" spans="4:19" s="484" customFormat="1" ht="12.75">
      <c r="D347" s="498"/>
      <c r="E347" s="499"/>
      <c r="M347" s="899"/>
      <c r="N347" s="900"/>
      <c r="O347" s="900"/>
      <c r="P347" s="900"/>
      <c r="Q347" s="900"/>
      <c r="R347" s="900"/>
      <c r="S347" s="900"/>
    </row>
    <row r="348" spans="4:19" s="484" customFormat="1" ht="12.75">
      <c r="D348" s="498"/>
      <c r="E348" s="499"/>
      <c r="M348" s="899"/>
      <c r="N348" s="900"/>
      <c r="O348" s="900"/>
      <c r="P348" s="900"/>
      <c r="Q348" s="900"/>
      <c r="R348" s="900"/>
      <c r="S348" s="900"/>
    </row>
    <row r="349" spans="4:19" s="484" customFormat="1" ht="12.75">
      <c r="D349" s="498"/>
      <c r="E349" s="499"/>
      <c r="M349" s="899"/>
      <c r="N349" s="900"/>
      <c r="O349" s="900"/>
      <c r="P349" s="900"/>
      <c r="Q349" s="900"/>
      <c r="R349" s="900"/>
      <c r="S349" s="900"/>
    </row>
    <row r="350" spans="4:19" s="484" customFormat="1" ht="12.75">
      <c r="D350" s="498"/>
      <c r="E350" s="499"/>
      <c r="M350" s="899"/>
      <c r="N350" s="900"/>
      <c r="O350" s="900"/>
      <c r="P350" s="900"/>
      <c r="Q350" s="900"/>
      <c r="R350" s="900"/>
      <c r="S350" s="900"/>
    </row>
    <row r="351" spans="4:19" s="484" customFormat="1" ht="12.75">
      <c r="D351" s="498"/>
      <c r="E351" s="499"/>
      <c r="M351" s="899"/>
      <c r="N351" s="900"/>
      <c r="O351" s="900"/>
      <c r="P351" s="900"/>
      <c r="Q351" s="900"/>
      <c r="R351" s="900"/>
      <c r="S351" s="900"/>
    </row>
    <row r="352" spans="4:19" s="484" customFormat="1" ht="12.75">
      <c r="D352" s="498"/>
      <c r="E352" s="499"/>
      <c r="M352" s="899"/>
      <c r="N352" s="900"/>
      <c r="O352" s="900"/>
      <c r="P352" s="900"/>
      <c r="Q352" s="900"/>
      <c r="R352" s="900"/>
      <c r="S352" s="900"/>
    </row>
    <row r="353" spans="4:19" s="484" customFormat="1" ht="12.75">
      <c r="D353" s="498"/>
      <c r="E353" s="499"/>
      <c r="M353" s="899"/>
      <c r="N353" s="900"/>
      <c r="O353" s="900"/>
      <c r="P353" s="900"/>
      <c r="Q353" s="900"/>
      <c r="R353" s="900"/>
      <c r="S353" s="900"/>
    </row>
    <row r="354" spans="4:19" s="484" customFormat="1" ht="12.75">
      <c r="D354" s="498"/>
      <c r="E354" s="499"/>
      <c r="M354" s="899"/>
      <c r="N354" s="900"/>
      <c r="O354" s="900"/>
      <c r="P354" s="900"/>
      <c r="Q354" s="900"/>
      <c r="R354" s="900"/>
      <c r="S354" s="900"/>
    </row>
    <row r="355" spans="4:19" s="484" customFormat="1" ht="12.75">
      <c r="D355" s="498"/>
      <c r="E355" s="499"/>
      <c r="M355" s="899"/>
      <c r="N355" s="900"/>
      <c r="O355" s="900"/>
      <c r="P355" s="900"/>
      <c r="Q355" s="900"/>
      <c r="R355" s="900"/>
      <c r="S355" s="900"/>
    </row>
    <row r="356" spans="4:19" s="484" customFormat="1" ht="12.75">
      <c r="D356" s="498"/>
      <c r="E356" s="499"/>
      <c r="M356" s="899"/>
      <c r="N356" s="900"/>
      <c r="O356" s="900"/>
      <c r="P356" s="900"/>
      <c r="Q356" s="900"/>
      <c r="R356" s="900"/>
      <c r="S356" s="900"/>
    </row>
    <row r="357" spans="4:19" s="484" customFormat="1" ht="12.75">
      <c r="D357" s="498"/>
      <c r="E357" s="499"/>
      <c r="M357" s="899"/>
      <c r="N357" s="900"/>
      <c r="O357" s="900"/>
      <c r="P357" s="900"/>
      <c r="Q357" s="900"/>
      <c r="R357" s="900"/>
      <c r="S357" s="900"/>
    </row>
    <row r="358" spans="4:19" s="484" customFormat="1" ht="12.75">
      <c r="D358" s="498"/>
      <c r="E358" s="499"/>
      <c r="M358" s="899"/>
      <c r="N358" s="900"/>
      <c r="O358" s="900"/>
      <c r="P358" s="900"/>
      <c r="Q358" s="900"/>
      <c r="R358" s="900"/>
      <c r="S358" s="900"/>
    </row>
    <row r="359" spans="4:19" s="484" customFormat="1" ht="12.75">
      <c r="D359" s="498"/>
      <c r="E359" s="499"/>
      <c r="M359" s="899"/>
      <c r="N359" s="900"/>
      <c r="O359" s="900"/>
      <c r="P359" s="900"/>
      <c r="Q359" s="900"/>
      <c r="R359" s="900"/>
      <c r="S359" s="900"/>
    </row>
    <row r="360" spans="4:19" s="484" customFormat="1" ht="12.75">
      <c r="D360" s="498"/>
      <c r="E360" s="499"/>
      <c r="M360" s="899"/>
      <c r="N360" s="900"/>
      <c r="O360" s="900"/>
      <c r="P360" s="900"/>
      <c r="Q360" s="900"/>
      <c r="R360" s="900"/>
      <c r="S360" s="900"/>
    </row>
    <row r="361" spans="4:19" s="484" customFormat="1" ht="12.75">
      <c r="D361" s="498"/>
      <c r="E361" s="499"/>
      <c r="M361" s="899"/>
      <c r="N361" s="900"/>
      <c r="O361" s="900"/>
      <c r="P361" s="900"/>
      <c r="Q361" s="900"/>
      <c r="R361" s="900"/>
      <c r="S361" s="900"/>
    </row>
    <row r="362" spans="4:19" s="484" customFormat="1" ht="12.75">
      <c r="D362" s="498"/>
      <c r="E362" s="499"/>
      <c r="M362" s="899"/>
      <c r="N362" s="900"/>
      <c r="O362" s="900"/>
      <c r="P362" s="900"/>
      <c r="Q362" s="900"/>
      <c r="R362" s="900"/>
      <c r="S362" s="900"/>
    </row>
    <row r="363" spans="4:19" s="484" customFormat="1" ht="12.75">
      <c r="D363" s="498"/>
      <c r="E363" s="499"/>
      <c r="M363" s="899"/>
      <c r="N363" s="900"/>
      <c r="O363" s="900"/>
      <c r="P363" s="900"/>
      <c r="Q363" s="900"/>
      <c r="R363" s="900"/>
      <c r="S363" s="900"/>
    </row>
    <row r="364" spans="4:19" s="484" customFormat="1" ht="12.75">
      <c r="D364" s="498"/>
      <c r="E364" s="499"/>
      <c r="M364" s="899"/>
      <c r="N364" s="900"/>
      <c r="O364" s="900"/>
      <c r="P364" s="900"/>
      <c r="Q364" s="900"/>
      <c r="R364" s="900"/>
      <c r="S364" s="900"/>
    </row>
    <row r="365" spans="4:19" s="484" customFormat="1" ht="12.75">
      <c r="D365" s="498"/>
      <c r="E365" s="499"/>
      <c r="M365" s="899"/>
      <c r="N365" s="900"/>
      <c r="O365" s="900"/>
      <c r="P365" s="900"/>
      <c r="Q365" s="900"/>
      <c r="R365" s="900"/>
      <c r="S365" s="900"/>
    </row>
    <row r="366" spans="4:19" s="484" customFormat="1" ht="12.75">
      <c r="D366" s="498"/>
      <c r="E366" s="499"/>
      <c r="M366" s="899"/>
      <c r="N366" s="900"/>
      <c r="O366" s="900"/>
      <c r="P366" s="900"/>
      <c r="Q366" s="900"/>
      <c r="R366" s="900"/>
      <c r="S366" s="900"/>
    </row>
    <row r="367" spans="4:19" s="484" customFormat="1" ht="12.75">
      <c r="D367" s="498"/>
      <c r="E367" s="499"/>
      <c r="M367" s="899"/>
      <c r="N367" s="900"/>
      <c r="O367" s="900"/>
      <c r="P367" s="900"/>
      <c r="Q367" s="900"/>
      <c r="R367" s="900"/>
      <c r="S367" s="900"/>
    </row>
    <row r="368" spans="4:19" s="484" customFormat="1" ht="12.75">
      <c r="D368" s="498"/>
      <c r="E368" s="499"/>
      <c r="M368" s="899"/>
      <c r="N368" s="900"/>
      <c r="O368" s="900"/>
      <c r="P368" s="900"/>
      <c r="Q368" s="900"/>
      <c r="R368" s="900"/>
      <c r="S368" s="900"/>
    </row>
    <row r="369" spans="4:19" s="484" customFormat="1" ht="12.75">
      <c r="D369" s="498"/>
      <c r="E369" s="499"/>
      <c r="M369" s="899"/>
      <c r="N369" s="900"/>
      <c r="O369" s="900"/>
      <c r="P369" s="900"/>
      <c r="Q369" s="900"/>
      <c r="R369" s="900"/>
      <c r="S369" s="900"/>
    </row>
    <row r="370" spans="4:19" s="484" customFormat="1" ht="12.75">
      <c r="D370" s="498"/>
      <c r="E370" s="499"/>
      <c r="M370" s="899"/>
      <c r="N370" s="900"/>
      <c r="O370" s="900"/>
      <c r="P370" s="900"/>
      <c r="Q370" s="900"/>
      <c r="R370" s="900"/>
      <c r="S370" s="900"/>
    </row>
    <row r="371" spans="4:19" s="484" customFormat="1" ht="12.75">
      <c r="D371" s="498"/>
      <c r="E371" s="499"/>
      <c r="M371" s="899"/>
      <c r="N371" s="900"/>
      <c r="O371" s="900"/>
      <c r="P371" s="900"/>
      <c r="Q371" s="900"/>
      <c r="R371" s="900"/>
      <c r="S371" s="900"/>
    </row>
    <row r="372" spans="4:19" s="484" customFormat="1" ht="12.75">
      <c r="D372" s="498"/>
      <c r="E372" s="499"/>
      <c r="M372" s="899"/>
      <c r="N372" s="900"/>
      <c r="O372" s="900"/>
      <c r="P372" s="900"/>
      <c r="Q372" s="900"/>
      <c r="R372" s="900"/>
      <c r="S372" s="900"/>
    </row>
    <row r="373" spans="4:19" s="484" customFormat="1" ht="12.75">
      <c r="D373" s="498"/>
      <c r="E373" s="499"/>
      <c r="M373" s="899"/>
      <c r="N373" s="900"/>
      <c r="O373" s="900"/>
      <c r="P373" s="900"/>
      <c r="Q373" s="900"/>
      <c r="R373" s="900"/>
      <c r="S373" s="900"/>
    </row>
    <row r="374" spans="4:19" s="484" customFormat="1" ht="12.75">
      <c r="D374" s="498"/>
      <c r="E374" s="499"/>
      <c r="M374" s="899"/>
      <c r="N374" s="900"/>
      <c r="O374" s="900"/>
      <c r="P374" s="900"/>
      <c r="Q374" s="900"/>
      <c r="R374" s="900"/>
      <c r="S374" s="900"/>
    </row>
    <row r="375" spans="4:19" s="484" customFormat="1" ht="12.75">
      <c r="D375" s="498"/>
      <c r="E375" s="499"/>
      <c r="M375" s="899"/>
      <c r="N375" s="900"/>
      <c r="O375" s="900"/>
      <c r="P375" s="900"/>
      <c r="Q375" s="900"/>
      <c r="R375" s="900"/>
      <c r="S375" s="900"/>
    </row>
    <row r="376" spans="4:19" s="484" customFormat="1" ht="12.75">
      <c r="D376" s="498"/>
      <c r="E376" s="499"/>
      <c r="M376" s="899"/>
      <c r="N376" s="900"/>
      <c r="O376" s="900"/>
      <c r="P376" s="900"/>
      <c r="Q376" s="900"/>
      <c r="R376" s="900"/>
      <c r="S376" s="900"/>
    </row>
    <row r="377" spans="4:19" s="484" customFormat="1" ht="12.75">
      <c r="D377" s="498"/>
      <c r="E377" s="499"/>
      <c r="M377" s="899"/>
      <c r="N377" s="900"/>
      <c r="O377" s="900"/>
      <c r="P377" s="900"/>
      <c r="Q377" s="900"/>
      <c r="R377" s="900"/>
      <c r="S377" s="900"/>
    </row>
    <row r="378" spans="4:19" s="484" customFormat="1" ht="12.75">
      <c r="D378" s="498"/>
      <c r="E378" s="499"/>
      <c r="M378" s="899"/>
      <c r="N378" s="900"/>
      <c r="O378" s="900"/>
      <c r="P378" s="900"/>
      <c r="Q378" s="900"/>
      <c r="R378" s="900"/>
      <c r="S378" s="900"/>
    </row>
    <row r="379" spans="4:19" s="484" customFormat="1" ht="12.75">
      <c r="D379" s="498"/>
      <c r="E379" s="499"/>
      <c r="M379" s="899"/>
      <c r="N379" s="900"/>
      <c r="O379" s="900"/>
      <c r="P379" s="900"/>
      <c r="Q379" s="900"/>
      <c r="R379" s="900"/>
      <c r="S379" s="900"/>
    </row>
    <row r="380" spans="4:19" s="484" customFormat="1" ht="12.75">
      <c r="D380" s="498"/>
      <c r="E380" s="499"/>
      <c r="M380" s="899"/>
      <c r="N380" s="900"/>
      <c r="O380" s="900"/>
      <c r="P380" s="900"/>
      <c r="Q380" s="900"/>
      <c r="R380" s="900"/>
      <c r="S380" s="900"/>
    </row>
    <row r="381" spans="4:19" s="484" customFormat="1" ht="12.75">
      <c r="D381" s="498"/>
      <c r="E381" s="499"/>
      <c r="M381" s="899"/>
      <c r="N381" s="900"/>
      <c r="O381" s="900"/>
      <c r="P381" s="900"/>
      <c r="Q381" s="900"/>
      <c r="R381" s="900"/>
      <c r="S381" s="900"/>
    </row>
    <row r="382" spans="4:19" s="484" customFormat="1" ht="12.75">
      <c r="D382" s="498"/>
      <c r="E382" s="499"/>
      <c r="M382" s="899"/>
      <c r="N382" s="900"/>
      <c r="O382" s="900"/>
      <c r="P382" s="900"/>
      <c r="Q382" s="900"/>
      <c r="R382" s="900"/>
      <c r="S382" s="900"/>
    </row>
    <row r="383" spans="4:19" s="484" customFormat="1" ht="12.75">
      <c r="D383" s="498"/>
      <c r="E383" s="499"/>
      <c r="M383" s="899"/>
      <c r="N383" s="900"/>
      <c r="O383" s="900"/>
      <c r="P383" s="900"/>
      <c r="Q383" s="900"/>
      <c r="R383" s="900"/>
      <c r="S383" s="900"/>
    </row>
    <row r="384" spans="4:19" s="484" customFormat="1" ht="12.75">
      <c r="D384" s="498"/>
      <c r="E384" s="499"/>
      <c r="M384" s="899"/>
      <c r="N384" s="900"/>
      <c r="O384" s="900"/>
      <c r="P384" s="900"/>
      <c r="Q384" s="900"/>
      <c r="R384" s="900"/>
      <c r="S384" s="900"/>
    </row>
    <row r="385" spans="4:19" s="484" customFormat="1" ht="12.75">
      <c r="D385" s="498"/>
      <c r="E385" s="499"/>
      <c r="M385" s="899"/>
      <c r="N385" s="900"/>
      <c r="O385" s="900"/>
      <c r="P385" s="900"/>
      <c r="Q385" s="900"/>
      <c r="R385" s="900"/>
      <c r="S385" s="900"/>
    </row>
    <row r="386" spans="4:19" s="484" customFormat="1" ht="12.75">
      <c r="D386" s="498"/>
      <c r="E386" s="499"/>
      <c r="M386" s="899"/>
      <c r="N386" s="900"/>
      <c r="O386" s="900"/>
      <c r="P386" s="900"/>
      <c r="Q386" s="900"/>
      <c r="R386" s="900"/>
      <c r="S386" s="900"/>
    </row>
    <row r="387" spans="4:19" s="484" customFormat="1" ht="12.75">
      <c r="D387" s="498"/>
      <c r="E387" s="499"/>
      <c r="M387" s="899"/>
      <c r="N387" s="900"/>
      <c r="O387" s="900"/>
      <c r="P387" s="900"/>
      <c r="Q387" s="900"/>
      <c r="R387" s="900"/>
      <c r="S387" s="900"/>
    </row>
    <row r="388" spans="4:19" s="484" customFormat="1" ht="12.75">
      <c r="D388" s="498"/>
      <c r="E388" s="499"/>
      <c r="M388" s="899"/>
      <c r="N388" s="900"/>
      <c r="O388" s="900"/>
      <c r="P388" s="900"/>
      <c r="Q388" s="900"/>
      <c r="R388" s="900"/>
      <c r="S388" s="900"/>
    </row>
    <row r="389" spans="4:19" s="484" customFormat="1" ht="12.75">
      <c r="D389" s="498"/>
      <c r="E389" s="499"/>
      <c r="M389" s="899"/>
      <c r="N389" s="900"/>
      <c r="O389" s="900"/>
      <c r="P389" s="900"/>
      <c r="Q389" s="900"/>
      <c r="R389" s="900"/>
      <c r="S389" s="900"/>
    </row>
    <row r="390" spans="4:19" s="484" customFormat="1" ht="12.75">
      <c r="D390" s="498"/>
      <c r="E390" s="499"/>
      <c r="M390" s="899"/>
      <c r="N390" s="900"/>
      <c r="O390" s="900"/>
      <c r="P390" s="900"/>
      <c r="Q390" s="900"/>
      <c r="R390" s="900"/>
      <c r="S390" s="900"/>
    </row>
    <row r="391" spans="4:19" s="484" customFormat="1" ht="12.75">
      <c r="D391" s="498"/>
      <c r="E391" s="499"/>
      <c r="M391" s="899"/>
      <c r="N391" s="900"/>
      <c r="O391" s="900"/>
      <c r="P391" s="900"/>
      <c r="Q391" s="900"/>
      <c r="R391" s="900"/>
      <c r="S391" s="900"/>
    </row>
    <row r="392" spans="4:19" s="484" customFormat="1" ht="12.75">
      <c r="D392" s="498"/>
      <c r="E392" s="499"/>
      <c r="M392" s="899"/>
      <c r="N392" s="900"/>
      <c r="O392" s="900"/>
      <c r="P392" s="900"/>
      <c r="Q392" s="900"/>
      <c r="R392" s="900"/>
      <c r="S392" s="900"/>
    </row>
    <row r="393" spans="4:19" s="484" customFormat="1" ht="12.75">
      <c r="D393" s="498"/>
      <c r="E393" s="499"/>
      <c r="M393" s="899"/>
      <c r="N393" s="900"/>
      <c r="O393" s="900"/>
      <c r="P393" s="900"/>
      <c r="Q393" s="900"/>
      <c r="R393" s="900"/>
      <c r="S393" s="900"/>
    </row>
    <row r="394" spans="4:19" s="484" customFormat="1" ht="12.75">
      <c r="D394" s="498"/>
      <c r="E394" s="499"/>
      <c r="M394" s="899"/>
      <c r="N394" s="900"/>
      <c r="O394" s="900"/>
      <c r="P394" s="900"/>
      <c r="Q394" s="900"/>
      <c r="R394" s="900"/>
      <c r="S394" s="900"/>
    </row>
    <row r="395" spans="4:19" s="484" customFormat="1" ht="12.75">
      <c r="D395" s="498"/>
      <c r="E395" s="499"/>
      <c r="M395" s="899"/>
      <c r="N395" s="900"/>
      <c r="O395" s="900"/>
      <c r="P395" s="900"/>
      <c r="Q395" s="900"/>
      <c r="R395" s="900"/>
      <c r="S395" s="900"/>
    </row>
    <row r="396" spans="4:19" s="484" customFormat="1" ht="12.75">
      <c r="D396" s="498"/>
      <c r="E396" s="499"/>
      <c r="M396" s="899"/>
      <c r="N396" s="900"/>
      <c r="O396" s="900"/>
      <c r="P396" s="900"/>
      <c r="Q396" s="900"/>
      <c r="R396" s="900"/>
      <c r="S396" s="900"/>
    </row>
    <row r="397" spans="4:19" s="484" customFormat="1" ht="12.75">
      <c r="D397" s="498"/>
      <c r="E397" s="499"/>
      <c r="M397" s="899"/>
      <c r="N397" s="900"/>
      <c r="O397" s="900"/>
      <c r="P397" s="900"/>
      <c r="Q397" s="900"/>
      <c r="R397" s="900"/>
      <c r="S397" s="900"/>
    </row>
    <row r="398" spans="4:19" s="484" customFormat="1" ht="12.75">
      <c r="D398" s="498"/>
      <c r="E398" s="499"/>
      <c r="M398" s="899"/>
      <c r="N398" s="900"/>
      <c r="O398" s="900"/>
      <c r="P398" s="900"/>
      <c r="Q398" s="900"/>
      <c r="R398" s="900"/>
      <c r="S398" s="900"/>
    </row>
    <row r="399" spans="4:19" s="484" customFormat="1" ht="12.75">
      <c r="D399" s="498"/>
      <c r="E399" s="499"/>
      <c r="M399" s="899"/>
      <c r="N399" s="900"/>
      <c r="O399" s="900"/>
      <c r="P399" s="900"/>
      <c r="Q399" s="900"/>
      <c r="R399" s="900"/>
      <c r="S399" s="900"/>
    </row>
    <row r="400" spans="4:19" s="484" customFormat="1" ht="12.75">
      <c r="D400" s="498"/>
      <c r="E400" s="499"/>
      <c r="M400" s="899"/>
      <c r="N400" s="900"/>
      <c r="O400" s="900"/>
      <c r="P400" s="900"/>
      <c r="Q400" s="900"/>
      <c r="R400" s="900"/>
      <c r="S400" s="900"/>
    </row>
    <row r="401" spans="4:19" s="484" customFormat="1" ht="12.75">
      <c r="D401" s="498"/>
      <c r="E401" s="499"/>
      <c r="M401" s="899"/>
      <c r="N401" s="900"/>
      <c r="O401" s="900"/>
      <c r="P401" s="900"/>
      <c r="Q401" s="900"/>
      <c r="R401" s="900"/>
      <c r="S401" s="900"/>
    </row>
    <row r="402" spans="4:19" s="484" customFormat="1" ht="12.75">
      <c r="D402" s="498"/>
      <c r="E402" s="499"/>
      <c r="M402" s="899"/>
      <c r="N402" s="900"/>
      <c r="O402" s="900"/>
      <c r="P402" s="900"/>
      <c r="Q402" s="900"/>
      <c r="R402" s="900"/>
      <c r="S402" s="900"/>
    </row>
    <row r="403" spans="4:19" s="484" customFormat="1" ht="12.75">
      <c r="D403" s="498"/>
      <c r="E403" s="499"/>
      <c r="M403" s="899"/>
      <c r="N403" s="900"/>
      <c r="O403" s="900"/>
      <c r="P403" s="900"/>
      <c r="Q403" s="900"/>
      <c r="R403" s="900"/>
      <c r="S403" s="900"/>
    </row>
    <row r="404" spans="4:19" s="484" customFormat="1" ht="12.75">
      <c r="D404" s="498"/>
      <c r="E404" s="499"/>
      <c r="M404" s="899"/>
      <c r="N404" s="900"/>
      <c r="O404" s="900"/>
      <c r="P404" s="900"/>
      <c r="Q404" s="900"/>
      <c r="R404" s="900"/>
      <c r="S404" s="900"/>
    </row>
    <row r="405" spans="4:19" s="484" customFormat="1" ht="12.75">
      <c r="D405" s="498"/>
      <c r="E405" s="499"/>
      <c r="M405" s="899"/>
      <c r="N405" s="900"/>
      <c r="O405" s="900"/>
      <c r="P405" s="900"/>
      <c r="Q405" s="900"/>
      <c r="R405" s="900"/>
      <c r="S405" s="900"/>
    </row>
    <row r="406" spans="4:19" s="484" customFormat="1" ht="12.75">
      <c r="D406" s="498"/>
      <c r="E406" s="499"/>
      <c r="M406" s="899"/>
      <c r="N406" s="900"/>
      <c r="O406" s="900"/>
      <c r="P406" s="900"/>
      <c r="Q406" s="900"/>
      <c r="R406" s="900"/>
      <c r="S406" s="900"/>
    </row>
    <row r="407" spans="4:19" s="484" customFormat="1" ht="12.75">
      <c r="D407" s="498"/>
      <c r="E407" s="499"/>
      <c r="M407" s="899"/>
      <c r="N407" s="900"/>
      <c r="O407" s="900"/>
      <c r="P407" s="900"/>
      <c r="Q407" s="900"/>
      <c r="R407" s="900"/>
      <c r="S407" s="900"/>
    </row>
    <row r="408" spans="4:19" s="484" customFormat="1" ht="12.75">
      <c r="D408" s="498"/>
      <c r="E408" s="499"/>
      <c r="M408" s="899"/>
      <c r="N408" s="900"/>
      <c r="O408" s="900"/>
      <c r="P408" s="900"/>
      <c r="Q408" s="900"/>
      <c r="R408" s="900"/>
      <c r="S408" s="900"/>
    </row>
    <row r="409" spans="4:19" s="484" customFormat="1" ht="12.75">
      <c r="D409" s="498"/>
      <c r="E409" s="499"/>
      <c r="M409" s="899"/>
      <c r="N409" s="900"/>
      <c r="O409" s="900"/>
      <c r="P409" s="900"/>
      <c r="Q409" s="900"/>
      <c r="R409" s="900"/>
      <c r="S409" s="900"/>
    </row>
    <row r="410" spans="4:19" s="484" customFormat="1" ht="12.75">
      <c r="D410" s="498"/>
      <c r="E410" s="499"/>
      <c r="M410" s="899"/>
      <c r="N410" s="900"/>
      <c r="O410" s="900"/>
      <c r="P410" s="900"/>
      <c r="Q410" s="900"/>
      <c r="R410" s="900"/>
      <c r="S410" s="900"/>
    </row>
    <row r="411" spans="4:19" s="484" customFormat="1" ht="12.75">
      <c r="D411" s="498"/>
      <c r="E411" s="499"/>
      <c r="M411" s="899"/>
      <c r="N411" s="900"/>
      <c r="O411" s="900"/>
      <c r="P411" s="900"/>
      <c r="Q411" s="900"/>
      <c r="R411" s="900"/>
      <c r="S411" s="900"/>
    </row>
    <row r="412" spans="4:19" s="484" customFormat="1" ht="12.75">
      <c r="D412" s="498"/>
      <c r="E412" s="499"/>
      <c r="M412" s="899"/>
      <c r="N412" s="900"/>
      <c r="O412" s="900"/>
      <c r="P412" s="900"/>
      <c r="Q412" s="900"/>
      <c r="R412" s="900"/>
      <c r="S412" s="900"/>
    </row>
    <row r="413" spans="4:19" s="484" customFormat="1" ht="12.75">
      <c r="D413" s="498"/>
      <c r="E413" s="499"/>
      <c r="M413" s="899"/>
      <c r="N413" s="900"/>
      <c r="O413" s="900"/>
      <c r="P413" s="900"/>
      <c r="Q413" s="900"/>
      <c r="R413" s="900"/>
      <c r="S413" s="900"/>
    </row>
    <row r="414" spans="4:19" s="484" customFormat="1" ht="12.75">
      <c r="D414" s="498"/>
      <c r="E414" s="499"/>
      <c r="M414" s="899"/>
      <c r="N414" s="900"/>
      <c r="O414" s="900"/>
      <c r="P414" s="900"/>
      <c r="Q414" s="900"/>
      <c r="R414" s="900"/>
      <c r="S414" s="900"/>
    </row>
    <row r="415" spans="4:19" s="484" customFormat="1" ht="12.75">
      <c r="D415" s="498"/>
      <c r="E415" s="499"/>
      <c r="M415" s="899"/>
      <c r="N415" s="900"/>
      <c r="O415" s="900"/>
      <c r="P415" s="900"/>
      <c r="Q415" s="900"/>
      <c r="R415" s="900"/>
      <c r="S415" s="900"/>
    </row>
    <row r="416" spans="4:19" s="484" customFormat="1" ht="12.75">
      <c r="D416" s="498"/>
      <c r="E416" s="499"/>
      <c r="M416" s="899"/>
      <c r="N416" s="900"/>
      <c r="O416" s="900"/>
      <c r="P416" s="900"/>
      <c r="Q416" s="900"/>
      <c r="R416" s="900"/>
      <c r="S416" s="900"/>
    </row>
    <row r="417" spans="4:19" s="484" customFormat="1" ht="12.75">
      <c r="D417" s="498"/>
      <c r="E417" s="499"/>
      <c r="M417" s="899"/>
      <c r="N417" s="900"/>
      <c r="O417" s="900"/>
      <c r="P417" s="900"/>
      <c r="Q417" s="900"/>
      <c r="R417" s="900"/>
      <c r="S417" s="900"/>
    </row>
    <row r="418" spans="4:19" s="484" customFormat="1" ht="12.75">
      <c r="D418" s="498"/>
      <c r="E418" s="499"/>
      <c r="M418" s="899"/>
      <c r="N418" s="900"/>
      <c r="O418" s="900"/>
      <c r="P418" s="900"/>
      <c r="Q418" s="900"/>
      <c r="R418" s="900"/>
      <c r="S418" s="900"/>
    </row>
    <row r="419" spans="4:19" s="484" customFormat="1" ht="12.75">
      <c r="D419" s="498"/>
      <c r="E419" s="499"/>
      <c r="M419" s="899"/>
      <c r="N419" s="900"/>
      <c r="O419" s="900"/>
      <c r="P419" s="900"/>
      <c r="Q419" s="900"/>
      <c r="R419" s="900"/>
      <c r="S419" s="900"/>
    </row>
    <row r="420" spans="4:19" s="484" customFormat="1" ht="12.75">
      <c r="D420" s="498"/>
      <c r="E420" s="499"/>
      <c r="M420" s="899"/>
      <c r="N420" s="900"/>
      <c r="O420" s="900"/>
      <c r="P420" s="900"/>
      <c r="Q420" s="900"/>
      <c r="R420" s="900"/>
      <c r="S420" s="900"/>
    </row>
    <row r="421" spans="4:19" s="484" customFormat="1" ht="12.75">
      <c r="D421" s="498"/>
      <c r="E421" s="499"/>
      <c r="M421" s="899"/>
      <c r="N421" s="900"/>
      <c r="O421" s="900"/>
      <c r="P421" s="900"/>
      <c r="Q421" s="900"/>
      <c r="R421" s="900"/>
      <c r="S421" s="900"/>
    </row>
    <row r="422" spans="4:19" s="484" customFormat="1" ht="12.75">
      <c r="D422" s="498"/>
      <c r="E422" s="499"/>
      <c r="M422" s="899"/>
      <c r="N422" s="900"/>
      <c r="O422" s="900"/>
      <c r="P422" s="900"/>
      <c r="Q422" s="900"/>
      <c r="R422" s="900"/>
      <c r="S422" s="900"/>
    </row>
    <row r="423" spans="4:19" s="484" customFormat="1" ht="12.75">
      <c r="D423" s="498"/>
      <c r="E423" s="499"/>
      <c r="M423" s="899"/>
      <c r="N423" s="900"/>
      <c r="O423" s="900"/>
      <c r="P423" s="900"/>
      <c r="Q423" s="900"/>
      <c r="R423" s="900"/>
      <c r="S423" s="900"/>
    </row>
    <row r="424" spans="4:19" s="484" customFormat="1" ht="12.75">
      <c r="D424" s="498"/>
      <c r="E424" s="499"/>
      <c r="M424" s="899"/>
      <c r="N424" s="900"/>
      <c r="O424" s="900"/>
      <c r="P424" s="900"/>
      <c r="Q424" s="900"/>
      <c r="R424" s="900"/>
      <c r="S424" s="900"/>
    </row>
    <row r="425" spans="4:19" s="484" customFormat="1" ht="12.75">
      <c r="D425" s="498"/>
      <c r="E425" s="499"/>
      <c r="M425" s="899"/>
      <c r="N425" s="900"/>
      <c r="O425" s="900"/>
      <c r="P425" s="900"/>
      <c r="Q425" s="900"/>
      <c r="R425" s="900"/>
      <c r="S425" s="900"/>
    </row>
    <row r="426" spans="4:19" s="484" customFormat="1" ht="12.75">
      <c r="D426" s="498"/>
      <c r="E426" s="499"/>
      <c r="M426" s="899"/>
      <c r="N426" s="900"/>
      <c r="O426" s="900"/>
      <c r="P426" s="900"/>
      <c r="Q426" s="900"/>
      <c r="R426" s="900"/>
      <c r="S426" s="900"/>
    </row>
    <row r="427" spans="4:19" s="484" customFormat="1" ht="12.75">
      <c r="D427" s="498"/>
      <c r="E427" s="499"/>
      <c r="M427" s="899"/>
      <c r="N427" s="900"/>
      <c r="O427" s="900"/>
      <c r="P427" s="900"/>
      <c r="Q427" s="900"/>
      <c r="R427" s="900"/>
      <c r="S427" s="900"/>
    </row>
    <row r="428" spans="4:19" s="484" customFormat="1" ht="12.75">
      <c r="D428" s="498"/>
      <c r="E428" s="499"/>
      <c r="M428" s="899"/>
      <c r="N428" s="900"/>
      <c r="O428" s="900"/>
      <c r="P428" s="900"/>
      <c r="Q428" s="900"/>
      <c r="R428" s="900"/>
      <c r="S428" s="900"/>
    </row>
    <row r="429" spans="4:19" s="484" customFormat="1" ht="12.75">
      <c r="D429" s="498"/>
      <c r="E429" s="499"/>
      <c r="M429" s="899"/>
      <c r="N429" s="900"/>
      <c r="O429" s="900"/>
      <c r="P429" s="900"/>
      <c r="Q429" s="900"/>
      <c r="R429" s="900"/>
      <c r="S429" s="900"/>
    </row>
    <row r="430" spans="4:19" s="484" customFormat="1" ht="12.75">
      <c r="D430" s="498"/>
      <c r="E430" s="499"/>
      <c r="M430" s="899"/>
      <c r="N430" s="900"/>
      <c r="O430" s="900"/>
      <c r="P430" s="900"/>
      <c r="Q430" s="900"/>
      <c r="R430" s="900"/>
      <c r="S430" s="900"/>
    </row>
    <row r="431" spans="4:19" s="484" customFormat="1" ht="12.75">
      <c r="D431" s="498"/>
      <c r="E431" s="499"/>
      <c r="M431" s="899"/>
      <c r="N431" s="900"/>
      <c r="O431" s="900"/>
      <c r="P431" s="900"/>
      <c r="Q431" s="900"/>
      <c r="R431" s="900"/>
      <c r="S431" s="900"/>
    </row>
    <row r="432" spans="4:19" s="484" customFormat="1" ht="12.75">
      <c r="D432" s="498"/>
      <c r="E432" s="499"/>
      <c r="M432" s="899"/>
      <c r="N432" s="900"/>
      <c r="O432" s="900"/>
      <c r="P432" s="900"/>
      <c r="Q432" s="900"/>
      <c r="R432" s="900"/>
      <c r="S432" s="900"/>
    </row>
    <row r="433" spans="4:19" s="484" customFormat="1" ht="12.75">
      <c r="D433" s="498"/>
      <c r="E433" s="499"/>
      <c r="M433" s="899"/>
      <c r="N433" s="900"/>
      <c r="O433" s="900"/>
      <c r="P433" s="900"/>
      <c r="Q433" s="900"/>
      <c r="R433" s="900"/>
      <c r="S433" s="900"/>
    </row>
    <row r="434" spans="4:19" s="484" customFormat="1" ht="12.75">
      <c r="D434" s="498"/>
      <c r="E434" s="499"/>
      <c r="M434" s="899"/>
      <c r="N434" s="900"/>
      <c r="O434" s="900"/>
      <c r="P434" s="900"/>
      <c r="Q434" s="900"/>
      <c r="R434" s="900"/>
      <c r="S434" s="900"/>
    </row>
    <row r="435" spans="4:19" s="484" customFormat="1" ht="12.75">
      <c r="D435" s="498"/>
      <c r="E435" s="499"/>
      <c r="M435" s="899"/>
      <c r="N435" s="900"/>
      <c r="O435" s="900"/>
      <c r="P435" s="900"/>
      <c r="Q435" s="900"/>
      <c r="R435" s="900"/>
      <c r="S435" s="900"/>
    </row>
    <row r="436" spans="4:19" s="484" customFormat="1" ht="12.75">
      <c r="D436" s="498"/>
      <c r="E436" s="499"/>
      <c r="M436" s="899"/>
      <c r="N436" s="900"/>
      <c r="O436" s="900"/>
      <c r="P436" s="900"/>
      <c r="Q436" s="900"/>
      <c r="R436" s="900"/>
      <c r="S436" s="900"/>
    </row>
    <row r="437" spans="4:19" s="484" customFormat="1" ht="12.75">
      <c r="D437" s="498"/>
      <c r="E437" s="499"/>
      <c r="M437" s="899"/>
      <c r="N437" s="900"/>
      <c r="O437" s="900"/>
      <c r="P437" s="900"/>
      <c r="Q437" s="900"/>
      <c r="R437" s="900"/>
      <c r="S437" s="900"/>
    </row>
    <row r="438" spans="4:19" s="484" customFormat="1" ht="12.75">
      <c r="D438" s="498"/>
      <c r="E438" s="499"/>
      <c r="M438" s="899"/>
      <c r="N438" s="900"/>
      <c r="O438" s="900"/>
      <c r="P438" s="900"/>
      <c r="Q438" s="900"/>
      <c r="R438" s="900"/>
      <c r="S438" s="900"/>
    </row>
    <row r="439" spans="4:19" s="484" customFormat="1" ht="12.75">
      <c r="D439" s="498"/>
      <c r="E439" s="499"/>
      <c r="M439" s="899"/>
      <c r="N439" s="900"/>
      <c r="O439" s="900"/>
      <c r="P439" s="900"/>
      <c r="Q439" s="900"/>
      <c r="R439" s="900"/>
      <c r="S439" s="900"/>
    </row>
    <row r="440" spans="4:19" s="484" customFormat="1" ht="12.75">
      <c r="D440" s="498"/>
      <c r="E440" s="499"/>
      <c r="M440" s="899"/>
      <c r="N440" s="900"/>
      <c r="O440" s="900"/>
      <c r="P440" s="900"/>
      <c r="Q440" s="900"/>
      <c r="R440" s="900"/>
      <c r="S440" s="900"/>
    </row>
    <row r="441" spans="4:19" s="484" customFormat="1" ht="12.75">
      <c r="D441" s="498"/>
      <c r="E441" s="499"/>
      <c r="M441" s="899"/>
      <c r="N441" s="900"/>
      <c r="O441" s="900"/>
      <c r="P441" s="900"/>
      <c r="Q441" s="900"/>
      <c r="R441" s="900"/>
      <c r="S441" s="900"/>
    </row>
    <row r="442" spans="4:19" s="484" customFormat="1" ht="12.75">
      <c r="D442" s="498"/>
      <c r="E442" s="499"/>
      <c r="M442" s="899"/>
      <c r="N442" s="900"/>
      <c r="O442" s="900"/>
      <c r="P442" s="900"/>
      <c r="Q442" s="900"/>
      <c r="R442" s="900"/>
      <c r="S442" s="900"/>
    </row>
    <row r="443" spans="4:19" s="484" customFormat="1" ht="12.75">
      <c r="D443" s="498"/>
      <c r="E443" s="499"/>
      <c r="M443" s="899"/>
      <c r="N443" s="900"/>
      <c r="O443" s="900"/>
      <c r="P443" s="900"/>
      <c r="Q443" s="900"/>
      <c r="R443" s="900"/>
      <c r="S443" s="900"/>
    </row>
    <row r="444" spans="4:19" s="484" customFormat="1" ht="12.75">
      <c r="D444" s="498"/>
      <c r="E444" s="499"/>
      <c r="M444" s="899"/>
      <c r="N444" s="900"/>
      <c r="O444" s="900"/>
      <c r="P444" s="900"/>
      <c r="Q444" s="900"/>
      <c r="R444" s="900"/>
      <c r="S444" s="900"/>
    </row>
    <row r="445" spans="4:19" s="484" customFormat="1" ht="12.75">
      <c r="D445" s="498"/>
      <c r="E445" s="499"/>
      <c r="M445" s="899"/>
      <c r="N445" s="900"/>
      <c r="O445" s="900"/>
      <c r="P445" s="900"/>
      <c r="Q445" s="900"/>
      <c r="R445" s="900"/>
      <c r="S445" s="900"/>
    </row>
    <row r="446" spans="4:19" s="484" customFormat="1" ht="12.75">
      <c r="D446" s="498"/>
      <c r="E446" s="499"/>
      <c r="M446" s="899"/>
      <c r="N446" s="900"/>
      <c r="O446" s="900"/>
      <c r="P446" s="900"/>
      <c r="Q446" s="900"/>
      <c r="R446" s="900"/>
      <c r="S446" s="900"/>
    </row>
    <row r="447" spans="4:19" s="484" customFormat="1" ht="12.75">
      <c r="D447" s="498"/>
      <c r="E447" s="499"/>
      <c r="M447" s="899"/>
      <c r="N447" s="900"/>
      <c r="O447" s="900"/>
      <c r="P447" s="900"/>
      <c r="Q447" s="900"/>
      <c r="R447" s="900"/>
      <c r="S447" s="900"/>
    </row>
    <row r="448" spans="4:19" s="484" customFormat="1" ht="12.75">
      <c r="D448" s="498"/>
      <c r="E448" s="499"/>
      <c r="M448" s="899"/>
      <c r="N448" s="900"/>
      <c r="O448" s="900"/>
      <c r="P448" s="900"/>
      <c r="Q448" s="900"/>
      <c r="R448" s="900"/>
      <c r="S448" s="900"/>
    </row>
    <row r="449" spans="4:19" s="484" customFormat="1" ht="12.75">
      <c r="D449" s="498"/>
      <c r="E449" s="499"/>
      <c r="M449" s="899"/>
      <c r="N449" s="900"/>
      <c r="O449" s="900"/>
      <c r="P449" s="900"/>
      <c r="Q449" s="900"/>
      <c r="R449" s="900"/>
      <c r="S449" s="900"/>
    </row>
    <row r="450" spans="4:19" s="484" customFormat="1" ht="12.75">
      <c r="D450" s="498"/>
      <c r="E450" s="499"/>
      <c r="M450" s="899"/>
      <c r="N450" s="900"/>
      <c r="O450" s="900"/>
      <c r="P450" s="900"/>
      <c r="Q450" s="900"/>
      <c r="R450" s="900"/>
      <c r="S450" s="900"/>
    </row>
    <row r="451" spans="4:19" s="484" customFormat="1" ht="12.75">
      <c r="D451" s="498"/>
      <c r="E451" s="499"/>
      <c r="M451" s="899"/>
      <c r="N451" s="900"/>
      <c r="O451" s="900"/>
      <c r="P451" s="900"/>
      <c r="Q451" s="900"/>
      <c r="R451" s="900"/>
      <c r="S451" s="900"/>
    </row>
    <row r="452" spans="4:19" s="484" customFormat="1" ht="12.75">
      <c r="D452" s="498"/>
      <c r="E452" s="499"/>
      <c r="M452" s="899"/>
      <c r="N452" s="900"/>
      <c r="O452" s="900"/>
      <c r="P452" s="900"/>
      <c r="Q452" s="900"/>
      <c r="R452" s="900"/>
      <c r="S452" s="900"/>
    </row>
    <row r="453" spans="4:19" s="484" customFormat="1" ht="12.75">
      <c r="D453" s="498"/>
      <c r="E453" s="499"/>
      <c r="M453" s="899"/>
      <c r="N453" s="900"/>
      <c r="O453" s="900"/>
      <c r="P453" s="900"/>
      <c r="Q453" s="900"/>
      <c r="R453" s="900"/>
      <c r="S453" s="900"/>
    </row>
    <row r="454" spans="4:19" s="484" customFormat="1" ht="12.75">
      <c r="D454" s="498"/>
      <c r="E454" s="499"/>
      <c r="M454" s="899"/>
      <c r="N454" s="900"/>
      <c r="O454" s="900"/>
      <c r="P454" s="900"/>
      <c r="Q454" s="900"/>
      <c r="R454" s="900"/>
      <c r="S454" s="900"/>
    </row>
    <row r="455" spans="4:19" s="484" customFormat="1" ht="12.75">
      <c r="D455" s="498"/>
      <c r="E455" s="499"/>
      <c r="M455" s="899"/>
      <c r="N455" s="900"/>
      <c r="O455" s="900"/>
      <c r="P455" s="900"/>
      <c r="Q455" s="900"/>
      <c r="R455" s="900"/>
      <c r="S455" s="900"/>
    </row>
    <row r="456" spans="4:19" s="484" customFormat="1" ht="12.75">
      <c r="D456" s="498"/>
      <c r="E456" s="499"/>
      <c r="M456" s="899"/>
      <c r="N456" s="900"/>
      <c r="O456" s="900"/>
      <c r="P456" s="900"/>
      <c r="Q456" s="900"/>
      <c r="R456" s="900"/>
      <c r="S456" s="900"/>
    </row>
    <row r="457" spans="4:19" s="484" customFormat="1" ht="12.75">
      <c r="D457" s="498"/>
      <c r="E457" s="499"/>
      <c r="M457" s="899"/>
      <c r="N457" s="900"/>
      <c r="O457" s="900"/>
      <c r="P457" s="900"/>
      <c r="Q457" s="900"/>
      <c r="R457" s="900"/>
      <c r="S457" s="900"/>
    </row>
    <row r="458" spans="4:19" s="484" customFormat="1" ht="12.75">
      <c r="D458" s="498"/>
      <c r="E458" s="499"/>
      <c r="M458" s="899"/>
      <c r="N458" s="900"/>
      <c r="O458" s="900"/>
      <c r="P458" s="900"/>
      <c r="Q458" s="900"/>
      <c r="R458" s="900"/>
      <c r="S458" s="900"/>
    </row>
    <row r="459" spans="4:19" s="484" customFormat="1" ht="12.75">
      <c r="D459" s="498"/>
      <c r="E459" s="499"/>
      <c r="M459" s="899"/>
      <c r="N459" s="900"/>
      <c r="O459" s="900"/>
      <c r="P459" s="900"/>
      <c r="Q459" s="900"/>
      <c r="R459" s="900"/>
      <c r="S459" s="900"/>
    </row>
    <row r="460" spans="4:19" s="484" customFormat="1" ht="12.75">
      <c r="D460" s="498"/>
      <c r="E460" s="499"/>
      <c r="M460" s="899"/>
      <c r="N460" s="900"/>
      <c r="O460" s="900"/>
      <c r="P460" s="900"/>
      <c r="Q460" s="900"/>
      <c r="R460" s="900"/>
      <c r="S460" s="900"/>
    </row>
    <row r="461" spans="4:19" s="484" customFormat="1" ht="12.75">
      <c r="D461" s="498"/>
      <c r="E461" s="499"/>
      <c r="M461" s="899"/>
      <c r="N461" s="900"/>
      <c r="O461" s="900"/>
      <c r="P461" s="900"/>
      <c r="Q461" s="900"/>
      <c r="R461" s="900"/>
      <c r="S461" s="900"/>
    </row>
    <row r="462" spans="4:19" s="484" customFormat="1" ht="12.75">
      <c r="D462" s="498"/>
      <c r="E462" s="499"/>
      <c r="M462" s="899"/>
      <c r="N462" s="900"/>
      <c r="O462" s="900"/>
      <c r="P462" s="900"/>
      <c r="Q462" s="900"/>
      <c r="R462" s="900"/>
      <c r="S462" s="900"/>
    </row>
    <row r="463" spans="4:19" s="484" customFormat="1" ht="12.75">
      <c r="D463" s="498"/>
      <c r="E463" s="499"/>
      <c r="M463" s="899"/>
      <c r="N463" s="900"/>
      <c r="O463" s="900"/>
      <c r="P463" s="900"/>
      <c r="Q463" s="900"/>
      <c r="R463" s="900"/>
      <c r="S463" s="900"/>
    </row>
    <row r="464" spans="4:19" s="484" customFormat="1" ht="12.75">
      <c r="D464" s="498"/>
      <c r="E464" s="499"/>
      <c r="M464" s="899"/>
      <c r="N464" s="900"/>
      <c r="O464" s="900"/>
      <c r="P464" s="900"/>
      <c r="Q464" s="900"/>
      <c r="R464" s="900"/>
      <c r="S464" s="900"/>
    </row>
    <row r="465" spans="4:19" s="484" customFormat="1" ht="12.75">
      <c r="D465" s="498"/>
      <c r="E465" s="499"/>
      <c r="M465" s="899"/>
      <c r="N465" s="900"/>
      <c r="O465" s="900"/>
      <c r="P465" s="900"/>
      <c r="Q465" s="900"/>
      <c r="R465" s="900"/>
      <c r="S465" s="900"/>
    </row>
    <row r="466" spans="4:19" s="484" customFormat="1" ht="12.75">
      <c r="D466" s="498"/>
      <c r="E466" s="499"/>
      <c r="M466" s="899"/>
      <c r="N466" s="900"/>
      <c r="O466" s="900"/>
      <c r="P466" s="900"/>
      <c r="Q466" s="900"/>
      <c r="R466" s="900"/>
      <c r="S466" s="900"/>
    </row>
    <row r="467" spans="4:19" s="484" customFormat="1" ht="12.75">
      <c r="D467" s="498"/>
      <c r="E467" s="499"/>
      <c r="M467" s="899"/>
      <c r="N467" s="900"/>
      <c r="O467" s="900"/>
      <c r="P467" s="900"/>
      <c r="Q467" s="900"/>
      <c r="R467" s="900"/>
      <c r="S467" s="900"/>
    </row>
    <row r="468" spans="4:19" s="484" customFormat="1" ht="12.75">
      <c r="D468" s="498"/>
      <c r="E468" s="499"/>
      <c r="M468" s="899"/>
      <c r="N468" s="900"/>
      <c r="O468" s="900"/>
      <c r="P468" s="900"/>
      <c r="Q468" s="900"/>
      <c r="R468" s="900"/>
      <c r="S468" s="900"/>
    </row>
    <row r="469" spans="4:19" s="484" customFormat="1" ht="12.75">
      <c r="D469" s="498"/>
      <c r="E469" s="499"/>
      <c r="M469" s="899"/>
      <c r="N469" s="900"/>
      <c r="O469" s="900"/>
      <c r="P469" s="900"/>
      <c r="Q469" s="900"/>
      <c r="R469" s="900"/>
      <c r="S469" s="900"/>
    </row>
    <row r="470" spans="4:19" s="484" customFormat="1" ht="12.75">
      <c r="D470" s="498"/>
      <c r="E470" s="499"/>
      <c r="M470" s="899"/>
      <c r="N470" s="900"/>
      <c r="O470" s="900"/>
      <c r="P470" s="900"/>
      <c r="Q470" s="900"/>
      <c r="R470" s="900"/>
      <c r="S470" s="900"/>
    </row>
    <row r="471" spans="4:19" s="484" customFormat="1" ht="12.75">
      <c r="D471" s="498"/>
      <c r="E471" s="499"/>
      <c r="M471" s="899"/>
      <c r="N471" s="900"/>
      <c r="O471" s="900"/>
      <c r="P471" s="900"/>
      <c r="Q471" s="900"/>
      <c r="R471" s="900"/>
      <c r="S471" s="900"/>
    </row>
    <row r="472" spans="4:19" s="484" customFormat="1" ht="12.75">
      <c r="D472" s="498"/>
      <c r="E472" s="499"/>
      <c r="M472" s="899"/>
      <c r="N472" s="900"/>
      <c r="O472" s="900"/>
      <c r="P472" s="900"/>
      <c r="Q472" s="900"/>
      <c r="R472" s="900"/>
      <c r="S472" s="900"/>
    </row>
    <row r="473" spans="4:19" s="484" customFormat="1" ht="12.75">
      <c r="D473" s="498"/>
      <c r="E473" s="499"/>
      <c r="M473" s="899"/>
      <c r="N473" s="900"/>
      <c r="O473" s="900"/>
      <c r="P473" s="900"/>
      <c r="Q473" s="900"/>
      <c r="R473" s="900"/>
      <c r="S473" s="900"/>
    </row>
    <row r="474" spans="4:19" s="484" customFormat="1" ht="12.75">
      <c r="D474" s="498"/>
      <c r="E474" s="499"/>
      <c r="M474" s="899"/>
      <c r="N474" s="900"/>
      <c r="O474" s="900"/>
      <c r="P474" s="900"/>
      <c r="Q474" s="900"/>
      <c r="R474" s="900"/>
      <c r="S474" s="900"/>
    </row>
    <row r="475" spans="4:19" s="484" customFormat="1" ht="12.75">
      <c r="D475" s="498"/>
      <c r="E475" s="499"/>
      <c r="M475" s="899"/>
      <c r="N475" s="900"/>
      <c r="O475" s="900"/>
      <c r="P475" s="900"/>
      <c r="Q475" s="900"/>
      <c r="R475" s="900"/>
      <c r="S475" s="900"/>
    </row>
    <row r="476" spans="4:19" s="484" customFormat="1" ht="12.75">
      <c r="D476" s="498"/>
      <c r="E476" s="499"/>
      <c r="M476" s="899"/>
      <c r="N476" s="900"/>
      <c r="O476" s="900"/>
      <c r="P476" s="900"/>
      <c r="Q476" s="900"/>
      <c r="R476" s="900"/>
      <c r="S476" s="900"/>
    </row>
    <row r="477" spans="4:19" s="484" customFormat="1" ht="12.75">
      <c r="D477" s="498"/>
      <c r="E477" s="499"/>
      <c r="M477" s="899"/>
      <c r="N477" s="900"/>
      <c r="O477" s="900"/>
      <c r="P477" s="900"/>
      <c r="Q477" s="900"/>
      <c r="R477" s="900"/>
      <c r="S477" s="900"/>
    </row>
    <row r="478" spans="4:19" s="484" customFormat="1" ht="12.75">
      <c r="D478" s="498"/>
      <c r="E478" s="499"/>
      <c r="M478" s="899"/>
      <c r="N478" s="900"/>
      <c r="O478" s="900"/>
      <c r="P478" s="900"/>
      <c r="Q478" s="900"/>
      <c r="R478" s="900"/>
      <c r="S478" s="900"/>
    </row>
    <row r="479" spans="4:19" s="484" customFormat="1" ht="12.75">
      <c r="D479" s="498"/>
      <c r="E479" s="499"/>
      <c r="M479" s="899"/>
      <c r="N479" s="900"/>
      <c r="O479" s="900"/>
      <c r="P479" s="900"/>
      <c r="Q479" s="900"/>
      <c r="R479" s="900"/>
      <c r="S479" s="900"/>
    </row>
    <row r="480" spans="4:19" s="484" customFormat="1" ht="12.75">
      <c r="D480" s="498"/>
      <c r="E480" s="499"/>
      <c r="M480" s="899"/>
      <c r="N480" s="900"/>
      <c r="O480" s="900"/>
      <c r="P480" s="900"/>
      <c r="Q480" s="900"/>
      <c r="R480" s="900"/>
      <c r="S480" s="900"/>
    </row>
    <row r="481" spans="4:19" s="484" customFormat="1" ht="12.75">
      <c r="D481" s="498"/>
      <c r="E481" s="499"/>
      <c r="M481" s="899"/>
      <c r="N481" s="900"/>
      <c r="O481" s="900"/>
      <c r="P481" s="900"/>
      <c r="Q481" s="900"/>
      <c r="R481" s="900"/>
      <c r="S481" s="900"/>
    </row>
    <row r="482" spans="4:19" s="484" customFormat="1" ht="12.75">
      <c r="D482" s="498"/>
      <c r="E482" s="499"/>
      <c r="M482" s="899"/>
      <c r="N482" s="900"/>
      <c r="O482" s="900"/>
      <c r="P482" s="900"/>
      <c r="Q482" s="900"/>
      <c r="R482" s="900"/>
      <c r="S482" s="900"/>
    </row>
    <row r="483" spans="4:19" s="484" customFormat="1" ht="12.75">
      <c r="D483" s="498"/>
      <c r="E483" s="499"/>
      <c r="M483" s="899"/>
      <c r="N483" s="900"/>
      <c r="O483" s="900"/>
      <c r="P483" s="900"/>
      <c r="Q483" s="900"/>
      <c r="R483" s="900"/>
      <c r="S483" s="900"/>
    </row>
    <row r="484" spans="4:19" s="484" customFormat="1" ht="12.75">
      <c r="D484" s="498"/>
      <c r="E484" s="499"/>
      <c r="M484" s="899"/>
      <c r="N484" s="900"/>
      <c r="O484" s="900"/>
      <c r="P484" s="900"/>
      <c r="Q484" s="900"/>
      <c r="R484" s="900"/>
      <c r="S484" s="900"/>
    </row>
    <row r="485" spans="4:19" s="484" customFormat="1" ht="12.75">
      <c r="D485" s="498"/>
      <c r="E485" s="499"/>
      <c r="M485" s="899"/>
      <c r="N485" s="900"/>
      <c r="O485" s="900"/>
      <c r="P485" s="900"/>
      <c r="Q485" s="900"/>
      <c r="R485" s="900"/>
      <c r="S485" s="900"/>
    </row>
    <row r="486" spans="4:19" s="484" customFormat="1" ht="12.75">
      <c r="D486" s="498"/>
      <c r="E486" s="499"/>
      <c r="M486" s="899"/>
      <c r="N486" s="900"/>
      <c r="O486" s="900"/>
      <c r="P486" s="900"/>
      <c r="Q486" s="900"/>
      <c r="R486" s="900"/>
      <c r="S486" s="900"/>
    </row>
    <row r="487" spans="4:19" s="484" customFormat="1" ht="12.75">
      <c r="D487" s="498"/>
      <c r="E487" s="499"/>
      <c r="M487" s="899"/>
      <c r="N487" s="900"/>
      <c r="O487" s="900"/>
      <c r="P487" s="900"/>
      <c r="Q487" s="900"/>
      <c r="R487" s="900"/>
      <c r="S487" s="900"/>
    </row>
    <row r="488" spans="4:19" s="484" customFormat="1" ht="12.75">
      <c r="D488" s="498"/>
      <c r="E488" s="499"/>
      <c r="M488" s="899"/>
      <c r="N488" s="900"/>
      <c r="O488" s="900"/>
      <c r="P488" s="900"/>
      <c r="Q488" s="900"/>
      <c r="R488" s="900"/>
      <c r="S488" s="900"/>
    </row>
    <row r="489" spans="4:19" s="484" customFormat="1" ht="12.75">
      <c r="D489" s="498"/>
      <c r="E489" s="499"/>
      <c r="M489" s="899"/>
      <c r="N489" s="900"/>
      <c r="O489" s="900"/>
      <c r="P489" s="900"/>
      <c r="Q489" s="900"/>
      <c r="R489" s="900"/>
      <c r="S489" s="900"/>
    </row>
    <row r="490" spans="4:19" s="484" customFormat="1" ht="12.75">
      <c r="D490" s="498"/>
      <c r="E490" s="499"/>
      <c r="M490" s="899"/>
      <c r="N490" s="900"/>
      <c r="O490" s="900"/>
      <c r="P490" s="900"/>
      <c r="Q490" s="900"/>
      <c r="R490" s="900"/>
      <c r="S490" s="900"/>
    </row>
    <row r="491" spans="4:19" s="484" customFormat="1" ht="12.75">
      <c r="D491" s="498"/>
      <c r="E491" s="499"/>
      <c r="M491" s="899"/>
      <c r="N491" s="900"/>
      <c r="O491" s="900"/>
      <c r="P491" s="900"/>
      <c r="Q491" s="900"/>
      <c r="R491" s="900"/>
      <c r="S491" s="900"/>
    </row>
    <row r="492" spans="4:19" s="484" customFormat="1" ht="12.75">
      <c r="D492" s="498"/>
      <c r="E492" s="499"/>
      <c r="M492" s="899"/>
      <c r="N492" s="900"/>
      <c r="O492" s="900"/>
      <c r="P492" s="900"/>
      <c r="Q492" s="900"/>
      <c r="R492" s="900"/>
      <c r="S492" s="900"/>
    </row>
    <row r="493" spans="4:19" s="484" customFormat="1" ht="12.75">
      <c r="D493" s="498"/>
      <c r="E493" s="499"/>
      <c r="M493" s="899"/>
      <c r="N493" s="900"/>
      <c r="O493" s="900"/>
      <c r="P493" s="900"/>
      <c r="Q493" s="900"/>
      <c r="R493" s="900"/>
      <c r="S493" s="900"/>
    </row>
    <row r="494" spans="4:19" s="484" customFormat="1" ht="12.75">
      <c r="D494" s="498"/>
      <c r="E494" s="499"/>
      <c r="M494" s="899"/>
      <c r="N494" s="900"/>
      <c r="O494" s="900"/>
      <c r="P494" s="900"/>
      <c r="Q494" s="900"/>
      <c r="R494" s="900"/>
      <c r="S494" s="900"/>
    </row>
    <row r="495" spans="4:19" s="484" customFormat="1" ht="12.75">
      <c r="D495" s="498"/>
      <c r="E495" s="499"/>
      <c r="M495" s="899"/>
      <c r="N495" s="900"/>
      <c r="O495" s="900"/>
      <c r="P495" s="900"/>
      <c r="Q495" s="900"/>
      <c r="R495" s="900"/>
      <c r="S495" s="900"/>
    </row>
    <row r="496" spans="4:19" s="484" customFormat="1" ht="12.75">
      <c r="D496" s="498"/>
      <c r="E496" s="499"/>
      <c r="M496" s="899"/>
      <c r="N496" s="900"/>
      <c r="O496" s="900"/>
      <c r="P496" s="900"/>
      <c r="Q496" s="900"/>
      <c r="R496" s="900"/>
      <c r="S496" s="900"/>
    </row>
    <row r="497" spans="4:19" s="484" customFormat="1" ht="12.75">
      <c r="D497" s="498"/>
      <c r="E497" s="499"/>
      <c r="M497" s="899"/>
      <c r="N497" s="900"/>
      <c r="O497" s="900"/>
      <c r="P497" s="900"/>
      <c r="Q497" s="900"/>
      <c r="R497" s="900"/>
      <c r="S497" s="900"/>
    </row>
    <row r="498" spans="4:19" s="484" customFormat="1" ht="12.75">
      <c r="D498" s="498"/>
      <c r="E498" s="499"/>
      <c r="M498" s="899"/>
      <c r="N498" s="900"/>
      <c r="O498" s="900"/>
      <c r="P498" s="900"/>
      <c r="Q498" s="900"/>
      <c r="R498" s="900"/>
      <c r="S498" s="900"/>
    </row>
    <row r="499" spans="4:19" s="484" customFormat="1" ht="12.75">
      <c r="D499" s="498"/>
      <c r="E499" s="499"/>
      <c r="M499" s="899"/>
      <c r="N499" s="900"/>
      <c r="O499" s="900"/>
      <c r="P499" s="900"/>
      <c r="Q499" s="900"/>
      <c r="R499" s="900"/>
      <c r="S499" s="900"/>
    </row>
    <row r="500" spans="4:19" s="484" customFormat="1" ht="12.75">
      <c r="D500" s="498"/>
      <c r="E500" s="499"/>
      <c r="M500" s="899"/>
      <c r="N500" s="900"/>
      <c r="O500" s="900"/>
      <c r="P500" s="900"/>
      <c r="Q500" s="900"/>
      <c r="R500" s="900"/>
      <c r="S500" s="900"/>
    </row>
    <row r="501" spans="4:19" s="484" customFormat="1" ht="12.75">
      <c r="D501" s="498"/>
      <c r="E501" s="499"/>
      <c r="M501" s="899"/>
      <c r="N501" s="900"/>
      <c r="O501" s="900"/>
      <c r="P501" s="900"/>
      <c r="Q501" s="900"/>
      <c r="R501" s="900"/>
      <c r="S501" s="900"/>
    </row>
    <row r="502" spans="4:19" s="484" customFormat="1" ht="12.75">
      <c r="D502" s="498"/>
      <c r="E502" s="499"/>
      <c r="M502" s="899"/>
      <c r="N502" s="900"/>
      <c r="O502" s="900"/>
      <c r="P502" s="900"/>
      <c r="Q502" s="900"/>
      <c r="R502" s="900"/>
      <c r="S502" s="900"/>
    </row>
    <row r="503" spans="4:19" s="484" customFormat="1" ht="12.75">
      <c r="D503" s="498"/>
      <c r="E503" s="499"/>
      <c r="M503" s="899"/>
      <c r="N503" s="900"/>
      <c r="O503" s="900"/>
      <c r="P503" s="900"/>
      <c r="Q503" s="900"/>
      <c r="R503" s="900"/>
      <c r="S503" s="900"/>
    </row>
    <row r="504" spans="4:19" s="484" customFormat="1" ht="12.75">
      <c r="D504" s="498"/>
      <c r="E504" s="499"/>
      <c r="M504" s="899"/>
      <c r="N504" s="900"/>
      <c r="O504" s="900"/>
      <c r="P504" s="900"/>
      <c r="Q504" s="900"/>
      <c r="R504" s="900"/>
      <c r="S504" s="900"/>
    </row>
    <row r="505" spans="4:19" s="484" customFormat="1" ht="12.75">
      <c r="D505" s="498"/>
      <c r="E505" s="499"/>
      <c r="M505" s="899"/>
      <c r="N505" s="900"/>
      <c r="O505" s="900"/>
      <c r="P505" s="900"/>
      <c r="Q505" s="900"/>
      <c r="R505" s="900"/>
      <c r="S505" s="900"/>
    </row>
    <row r="506" spans="4:19" s="484" customFormat="1" ht="12.75">
      <c r="D506" s="498"/>
      <c r="E506" s="499"/>
      <c r="M506" s="899"/>
      <c r="N506" s="900"/>
      <c r="O506" s="900"/>
      <c r="P506" s="900"/>
      <c r="Q506" s="900"/>
      <c r="R506" s="900"/>
      <c r="S506" s="900"/>
    </row>
    <row r="507" spans="4:19" s="484" customFormat="1" ht="12.75">
      <c r="D507" s="498"/>
      <c r="E507" s="499"/>
      <c r="M507" s="899"/>
      <c r="N507" s="900"/>
      <c r="O507" s="900"/>
      <c r="P507" s="900"/>
      <c r="Q507" s="900"/>
      <c r="R507" s="900"/>
      <c r="S507" s="900"/>
    </row>
    <row r="508" spans="4:19" s="484" customFormat="1" ht="12.75">
      <c r="D508" s="498"/>
      <c r="E508" s="499"/>
      <c r="M508" s="899"/>
      <c r="N508" s="900"/>
      <c r="O508" s="900"/>
      <c r="P508" s="900"/>
      <c r="Q508" s="900"/>
      <c r="R508" s="900"/>
      <c r="S508" s="900"/>
    </row>
    <row r="509" spans="4:19" s="484" customFormat="1" ht="12.75">
      <c r="D509" s="498"/>
      <c r="E509" s="499"/>
      <c r="M509" s="899"/>
      <c r="N509" s="900"/>
      <c r="O509" s="900"/>
      <c r="P509" s="900"/>
      <c r="Q509" s="900"/>
      <c r="R509" s="900"/>
      <c r="S509" s="900"/>
    </row>
    <row r="510" spans="4:19" s="484" customFormat="1" ht="12.75">
      <c r="D510" s="498"/>
      <c r="E510" s="499"/>
      <c r="M510" s="899"/>
      <c r="N510" s="900"/>
      <c r="O510" s="900"/>
      <c r="P510" s="900"/>
      <c r="Q510" s="900"/>
      <c r="R510" s="900"/>
      <c r="S510" s="900"/>
    </row>
    <row r="511" spans="4:19" s="484" customFormat="1" ht="12.75">
      <c r="D511" s="498"/>
      <c r="E511" s="499"/>
      <c r="M511" s="899"/>
      <c r="N511" s="900"/>
      <c r="O511" s="900"/>
      <c r="P511" s="900"/>
      <c r="Q511" s="900"/>
      <c r="R511" s="900"/>
      <c r="S511" s="900"/>
    </row>
    <row r="512" spans="4:19" s="484" customFormat="1" ht="12.75">
      <c r="D512" s="498"/>
      <c r="E512" s="499"/>
      <c r="M512" s="899"/>
      <c r="N512" s="900"/>
      <c r="O512" s="900"/>
      <c r="P512" s="900"/>
      <c r="Q512" s="900"/>
      <c r="R512" s="900"/>
      <c r="S512" s="900"/>
    </row>
    <row r="513" spans="4:19" s="484" customFormat="1" ht="12.75">
      <c r="D513" s="498"/>
      <c r="E513" s="499"/>
      <c r="M513" s="899"/>
      <c r="N513" s="900"/>
      <c r="O513" s="900"/>
      <c r="P513" s="900"/>
      <c r="Q513" s="900"/>
      <c r="R513" s="900"/>
      <c r="S513" s="900"/>
    </row>
    <row r="514" spans="4:19" s="484" customFormat="1" ht="12.75">
      <c r="D514" s="498"/>
      <c r="E514" s="499"/>
      <c r="M514" s="899"/>
      <c r="N514" s="900"/>
      <c r="O514" s="900"/>
      <c r="P514" s="900"/>
      <c r="Q514" s="900"/>
      <c r="R514" s="900"/>
      <c r="S514" s="900"/>
    </row>
    <row r="515" spans="4:19" s="484" customFormat="1" ht="12.75">
      <c r="D515" s="498"/>
      <c r="E515" s="499"/>
      <c r="M515" s="899"/>
      <c r="N515" s="900"/>
      <c r="O515" s="900"/>
      <c r="P515" s="900"/>
      <c r="Q515" s="900"/>
      <c r="R515" s="900"/>
      <c r="S515" s="900"/>
    </row>
    <row r="516" spans="4:19" s="484" customFormat="1" ht="12.75">
      <c r="D516" s="498"/>
      <c r="E516" s="499"/>
      <c r="M516" s="899"/>
      <c r="N516" s="900"/>
      <c r="O516" s="900"/>
      <c r="P516" s="900"/>
      <c r="Q516" s="900"/>
      <c r="R516" s="900"/>
      <c r="S516" s="900"/>
    </row>
    <row r="517" spans="4:19" s="484" customFormat="1" ht="12.75">
      <c r="D517" s="498"/>
      <c r="E517" s="499"/>
      <c r="M517" s="899"/>
      <c r="N517" s="900"/>
      <c r="O517" s="900"/>
      <c r="P517" s="900"/>
      <c r="Q517" s="900"/>
      <c r="R517" s="900"/>
      <c r="S517" s="900"/>
    </row>
    <row r="518" spans="4:19" s="484" customFormat="1" ht="12.75">
      <c r="D518" s="498"/>
      <c r="E518" s="499"/>
      <c r="M518" s="899"/>
      <c r="N518" s="900"/>
      <c r="O518" s="900"/>
      <c r="P518" s="900"/>
      <c r="Q518" s="900"/>
      <c r="R518" s="900"/>
      <c r="S518" s="900"/>
    </row>
    <row r="519" spans="4:19" s="484" customFormat="1" ht="12.75">
      <c r="D519" s="498"/>
      <c r="E519" s="499"/>
      <c r="M519" s="899"/>
      <c r="N519" s="900"/>
      <c r="O519" s="900"/>
      <c r="P519" s="900"/>
      <c r="Q519" s="900"/>
      <c r="R519" s="900"/>
      <c r="S519" s="900"/>
    </row>
    <row r="520" spans="4:19" s="484" customFormat="1" ht="12.75">
      <c r="D520" s="498"/>
      <c r="E520" s="499"/>
      <c r="M520" s="899"/>
      <c r="N520" s="900"/>
      <c r="O520" s="900"/>
      <c r="P520" s="900"/>
      <c r="Q520" s="900"/>
      <c r="R520" s="900"/>
      <c r="S520" s="900"/>
    </row>
    <row r="521" spans="4:19" s="484" customFormat="1" ht="12.75">
      <c r="D521" s="498"/>
      <c r="E521" s="499"/>
      <c r="M521" s="899"/>
      <c r="N521" s="900"/>
      <c r="O521" s="900"/>
      <c r="P521" s="900"/>
      <c r="Q521" s="900"/>
      <c r="R521" s="900"/>
      <c r="S521" s="900"/>
    </row>
    <row r="522" spans="4:19" s="484" customFormat="1" ht="12.75">
      <c r="D522" s="498"/>
      <c r="E522" s="499"/>
      <c r="M522" s="899"/>
      <c r="N522" s="900"/>
      <c r="O522" s="900"/>
      <c r="P522" s="900"/>
      <c r="Q522" s="900"/>
      <c r="R522" s="900"/>
      <c r="S522" s="900"/>
    </row>
    <row r="523" spans="4:19" s="484" customFormat="1" ht="12.75">
      <c r="D523" s="498"/>
      <c r="E523" s="499"/>
      <c r="M523" s="899"/>
      <c r="N523" s="900"/>
      <c r="O523" s="900"/>
      <c r="P523" s="900"/>
      <c r="Q523" s="900"/>
      <c r="R523" s="900"/>
      <c r="S523" s="900"/>
    </row>
    <row r="524" spans="4:19" s="484" customFormat="1" ht="12.75">
      <c r="D524" s="498"/>
      <c r="E524" s="499"/>
      <c r="M524" s="899"/>
      <c r="N524" s="900"/>
      <c r="O524" s="900"/>
      <c r="P524" s="900"/>
      <c r="Q524" s="900"/>
      <c r="R524" s="900"/>
      <c r="S524" s="900"/>
    </row>
    <row r="525" spans="4:19" s="484" customFormat="1" ht="12.75">
      <c r="D525" s="498"/>
      <c r="E525" s="499"/>
      <c r="M525" s="899"/>
      <c r="N525" s="900"/>
      <c r="O525" s="900"/>
      <c r="P525" s="900"/>
      <c r="Q525" s="900"/>
      <c r="R525" s="900"/>
      <c r="S525" s="900"/>
    </row>
    <row r="526" spans="4:19" s="484" customFormat="1" ht="12.75">
      <c r="D526" s="498"/>
      <c r="E526" s="499"/>
      <c r="M526" s="899"/>
      <c r="N526" s="900"/>
      <c r="O526" s="900"/>
      <c r="P526" s="900"/>
      <c r="Q526" s="900"/>
      <c r="R526" s="900"/>
      <c r="S526" s="900"/>
    </row>
    <row r="527" spans="4:19" s="484" customFormat="1" ht="12.75">
      <c r="D527" s="498"/>
      <c r="E527" s="499"/>
      <c r="M527" s="899"/>
      <c r="N527" s="900"/>
      <c r="O527" s="900"/>
      <c r="P527" s="900"/>
      <c r="Q527" s="900"/>
      <c r="R527" s="900"/>
      <c r="S527" s="900"/>
    </row>
    <row r="528" spans="4:19" s="484" customFormat="1" ht="12.75">
      <c r="D528" s="498"/>
      <c r="E528" s="499"/>
      <c r="M528" s="899"/>
      <c r="N528" s="900"/>
      <c r="O528" s="900"/>
      <c r="P528" s="900"/>
      <c r="Q528" s="900"/>
      <c r="R528" s="900"/>
      <c r="S528" s="900"/>
    </row>
    <row r="529" spans="4:19" s="484" customFormat="1" ht="12.75">
      <c r="D529" s="498"/>
      <c r="E529" s="499"/>
      <c r="M529" s="899"/>
      <c r="N529" s="900"/>
      <c r="O529" s="900"/>
      <c r="P529" s="900"/>
      <c r="Q529" s="900"/>
      <c r="R529" s="900"/>
      <c r="S529" s="900"/>
    </row>
    <row r="530" spans="4:19" s="484" customFormat="1" ht="12.75">
      <c r="D530" s="498"/>
      <c r="E530" s="499"/>
      <c r="M530" s="899"/>
      <c r="N530" s="900"/>
      <c r="O530" s="900"/>
      <c r="P530" s="900"/>
      <c r="Q530" s="900"/>
      <c r="R530" s="900"/>
      <c r="S530" s="900"/>
    </row>
    <row r="531" spans="4:19" s="484" customFormat="1" ht="12.75">
      <c r="D531" s="498"/>
      <c r="E531" s="499"/>
      <c r="M531" s="899"/>
      <c r="N531" s="900"/>
      <c r="O531" s="900"/>
      <c r="P531" s="900"/>
      <c r="Q531" s="900"/>
      <c r="R531" s="900"/>
      <c r="S531" s="900"/>
    </row>
    <row r="532" spans="4:19" s="484" customFormat="1" ht="12.75">
      <c r="D532" s="498"/>
      <c r="E532" s="499"/>
      <c r="M532" s="899"/>
      <c r="N532" s="900"/>
      <c r="O532" s="900"/>
      <c r="P532" s="900"/>
      <c r="Q532" s="900"/>
      <c r="R532" s="900"/>
      <c r="S532" s="900"/>
    </row>
    <row r="533" spans="4:19" s="484" customFormat="1" ht="12.75">
      <c r="D533" s="498"/>
      <c r="E533" s="499"/>
      <c r="M533" s="899"/>
      <c r="N533" s="900"/>
      <c r="O533" s="900"/>
      <c r="P533" s="900"/>
      <c r="Q533" s="900"/>
      <c r="R533" s="900"/>
      <c r="S533" s="900"/>
    </row>
    <row r="534" spans="4:19" s="484" customFormat="1" ht="12.75">
      <c r="D534" s="498"/>
      <c r="E534" s="499"/>
      <c r="M534" s="899"/>
      <c r="N534" s="900"/>
      <c r="O534" s="900"/>
      <c r="P534" s="900"/>
      <c r="Q534" s="900"/>
      <c r="R534" s="900"/>
      <c r="S534" s="900"/>
    </row>
    <row r="535" spans="4:19" s="484" customFormat="1" ht="12.75">
      <c r="D535" s="498"/>
      <c r="E535" s="499"/>
      <c r="M535" s="899"/>
      <c r="N535" s="900"/>
      <c r="O535" s="900"/>
      <c r="P535" s="900"/>
      <c r="Q535" s="900"/>
      <c r="R535" s="900"/>
      <c r="S535" s="900"/>
    </row>
    <row r="536" spans="4:19" s="484" customFormat="1" ht="12.75">
      <c r="D536" s="498"/>
      <c r="E536" s="499"/>
      <c r="M536" s="899"/>
      <c r="N536" s="900"/>
      <c r="O536" s="900"/>
      <c r="P536" s="900"/>
      <c r="Q536" s="900"/>
      <c r="R536" s="900"/>
      <c r="S536" s="900"/>
    </row>
    <row r="537" spans="4:19" s="484" customFormat="1" ht="12.75">
      <c r="D537" s="498"/>
      <c r="E537" s="499"/>
      <c r="M537" s="899"/>
      <c r="N537" s="900"/>
      <c r="O537" s="900"/>
      <c r="P537" s="900"/>
      <c r="Q537" s="900"/>
      <c r="R537" s="900"/>
      <c r="S537" s="900"/>
    </row>
    <row r="538" spans="4:19" s="484" customFormat="1" ht="12.75">
      <c r="D538" s="498"/>
      <c r="E538" s="499"/>
      <c r="M538" s="899"/>
      <c r="N538" s="900"/>
      <c r="O538" s="900"/>
      <c r="P538" s="900"/>
      <c r="Q538" s="900"/>
      <c r="R538" s="900"/>
      <c r="S538" s="900"/>
    </row>
    <row r="539" spans="4:19" s="484" customFormat="1" ht="12.75">
      <c r="D539" s="498"/>
      <c r="E539" s="499"/>
      <c r="M539" s="899"/>
      <c r="N539" s="900"/>
      <c r="O539" s="900"/>
      <c r="P539" s="900"/>
      <c r="Q539" s="900"/>
      <c r="R539" s="900"/>
      <c r="S539" s="900"/>
    </row>
    <row r="540" spans="4:19" s="484" customFormat="1" ht="12.75">
      <c r="D540" s="498"/>
      <c r="E540" s="499"/>
      <c r="M540" s="899"/>
      <c r="N540" s="900"/>
      <c r="O540" s="900"/>
      <c r="P540" s="900"/>
      <c r="Q540" s="900"/>
      <c r="R540" s="900"/>
      <c r="S540" s="900"/>
    </row>
    <row r="541" spans="4:19" s="484" customFormat="1" ht="12.75">
      <c r="D541" s="498"/>
      <c r="E541" s="499"/>
      <c r="M541" s="899"/>
      <c r="N541" s="900"/>
      <c r="O541" s="900"/>
      <c r="P541" s="900"/>
      <c r="Q541" s="900"/>
      <c r="R541" s="900"/>
      <c r="S541" s="900"/>
    </row>
    <row r="542" spans="4:19" s="484" customFormat="1" ht="12.75">
      <c r="D542" s="498"/>
      <c r="E542" s="499"/>
      <c r="M542" s="899"/>
      <c r="N542" s="900"/>
      <c r="O542" s="900"/>
      <c r="P542" s="900"/>
      <c r="Q542" s="900"/>
      <c r="R542" s="900"/>
      <c r="S542" s="900"/>
    </row>
    <row r="543" spans="4:19" s="484" customFormat="1" ht="12.75">
      <c r="D543" s="498"/>
      <c r="E543" s="499"/>
      <c r="M543" s="899"/>
      <c r="N543" s="900"/>
      <c r="O543" s="900"/>
      <c r="P543" s="900"/>
      <c r="Q543" s="900"/>
      <c r="R543" s="900"/>
      <c r="S543" s="900"/>
    </row>
    <row r="544" spans="4:19" s="484" customFormat="1" ht="12.75">
      <c r="D544" s="498"/>
      <c r="E544" s="499"/>
      <c r="M544" s="899"/>
      <c r="N544" s="900"/>
      <c r="O544" s="900"/>
      <c r="P544" s="900"/>
      <c r="Q544" s="900"/>
      <c r="R544" s="900"/>
      <c r="S544" s="900"/>
    </row>
    <row r="545" spans="4:19" s="484" customFormat="1" ht="12.75">
      <c r="D545" s="498"/>
      <c r="E545" s="499"/>
      <c r="M545" s="899"/>
      <c r="N545" s="900"/>
      <c r="O545" s="900"/>
      <c r="P545" s="900"/>
      <c r="Q545" s="900"/>
      <c r="R545" s="900"/>
      <c r="S545" s="900"/>
    </row>
    <row r="546" spans="4:19" s="484" customFormat="1" ht="12.75">
      <c r="D546" s="498"/>
      <c r="E546" s="499"/>
      <c r="M546" s="899"/>
      <c r="N546" s="900"/>
      <c r="O546" s="900"/>
      <c r="P546" s="900"/>
      <c r="Q546" s="900"/>
      <c r="R546" s="900"/>
      <c r="S546" s="900"/>
    </row>
    <row r="547" spans="4:19" s="484" customFormat="1" ht="12.75">
      <c r="D547" s="498"/>
      <c r="E547" s="499"/>
      <c r="M547" s="899"/>
      <c r="N547" s="900"/>
      <c r="O547" s="900"/>
      <c r="P547" s="900"/>
      <c r="Q547" s="900"/>
      <c r="R547" s="900"/>
      <c r="S547" s="900"/>
    </row>
    <row r="548" spans="4:19" s="484" customFormat="1" ht="12.75">
      <c r="D548" s="498"/>
      <c r="E548" s="499"/>
      <c r="M548" s="899"/>
      <c r="N548" s="900"/>
      <c r="O548" s="900"/>
      <c r="P548" s="900"/>
      <c r="Q548" s="900"/>
      <c r="R548" s="900"/>
      <c r="S548" s="900"/>
    </row>
    <row r="549" spans="4:19" s="484" customFormat="1" ht="12.75">
      <c r="D549" s="498"/>
      <c r="E549" s="499"/>
      <c r="M549" s="899"/>
      <c r="N549" s="900"/>
      <c r="O549" s="900"/>
      <c r="P549" s="900"/>
      <c r="Q549" s="900"/>
      <c r="R549" s="900"/>
      <c r="S549" s="900"/>
    </row>
    <row r="550" spans="4:19" s="484" customFormat="1" ht="12.75">
      <c r="D550" s="498"/>
      <c r="E550" s="499"/>
      <c r="M550" s="899"/>
      <c r="N550" s="900"/>
      <c r="O550" s="900"/>
      <c r="P550" s="900"/>
      <c r="Q550" s="900"/>
      <c r="R550" s="900"/>
      <c r="S550" s="900"/>
    </row>
    <row r="551" spans="1:19" s="484" customFormat="1" ht="12.75">
      <c r="A551" s="506"/>
      <c r="B551" s="506"/>
      <c r="C551" s="506"/>
      <c r="D551" s="507"/>
      <c r="E551" s="508"/>
      <c r="M551" s="899"/>
      <c r="N551" s="900"/>
      <c r="O551" s="900"/>
      <c r="P551" s="900"/>
      <c r="Q551" s="900"/>
      <c r="R551" s="900"/>
      <c r="S551" s="900"/>
    </row>
    <row r="552" spans="1:19" s="484" customFormat="1" ht="12.75">
      <c r="A552" s="506"/>
      <c r="B552" s="506"/>
      <c r="C552" s="506"/>
      <c r="D552" s="507"/>
      <c r="E552" s="508"/>
      <c r="M552" s="899"/>
      <c r="N552" s="900"/>
      <c r="O552" s="900"/>
      <c r="P552" s="900"/>
      <c r="Q552" s="900"/>
      <c r="R552" s="900"/>
      <c r="S552" s="900"/>
    </row>
  </sheetData>
  <sheetProtection formatCells="0" formatColumns="0" formatRows="0" insertColumns="0" insertRows="0" insertHyperlinks="0" deleteColumns="0" deleteRows="0" sort="0" autoFilter="0" pivotTables="0"/>
  <mergeCells count="3">
    <mergeCell ref="A7:C7"/>
    <mergeCell ref="A8:C8"/>
    <mergeCell ref="A9:D9"/>
  </mergeCells>
  <printOptions horizontalCentered="1" verticalCentered="1"/>
  <pageMargins left="0.7480314960629921" right="0.2362204724409449" top="0.984251968503937" bottom="0.984251968503937" header="0" footer="0"/>
  <pageSetup horizontalDpi="300" verticalDpi="300" orientation="portrait" paperSize="9" scale="70" r:id="rId2"/>
  <headerFooter alignWithMargins="0">
    <oddFooter>&amp;L&amp;7Plaza de España, 1
38003 Santa Cruz de Tenerife
Teléfono: 901 501 901
www.tenerife.es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1"/>
  <dimension ref="A1:H569"/>
  <sheetViews>
    <sheetView showGridLines="0" zoomScale="85" zoomScaleNormal="85" zoomScalePageLayoutView="0" workbookViewId="0" topLeftCell="A1">
      <selection activeCell="B4" sqref="B4"/>
    </sheetView>
  </sheetViews>
  <sheetFormatPr defaultColWidth="10.7109375" defaultRowHeight="12.75"/>
  <cols>
    <col min="1" max="1" width="54.28125" style="506" customWidth="1"/>
    <col min="2" max="2" width="18.140625" style="506" customWidth="1"/>
    <col min="3" max="3" width="17.421875" style="506" customWidth="1"/>
    <col min="4" max="4" width="18.140625" style="506" customWidth="1"/>
    <col min="5" max="5" width="2.421875" style="509" customWidth="1"/>
    <col min="6" max="6" width="11.00390625" style="897" hidden="1" customWidth="1"/>
    <col min="7" max="7" width="13.28125" style="898" hidden="1" customWidth="1"/>
    <col min="8" max="8" width="0" style="898" hidden="1" customWidth="1"/>
    <col min="9" max="16384" width="10.7109375" style="506" customWidth="1"/>
  </cols>
  <sheetData>
    <row r="1" spans="1:3" ht="12.75">
      <c r="A1" s="427"/>
      <c r="B1" s="827" t="s">
        <v>723</v>
      </c>
      <c r="C1" s="427"/>
    </row>
    <row r="2" spans="1:3" ht="12.75">
      <c r="A2" s="427"/>
      <c r="B2" s="828" t="s">
        <v>724</v>
      </c>
      <c r="C2" s="427"/>
    </row>
    <row r="3" spans="1:3" ht="12.75">
      <c r="A3" s="427"/>
      <c r="B3" s="427"/>
      <c r="C3" s="427"/>
    </row>
    <row r="4" spans="1:3" ht="12.75">
      <c r="A4" s="824" t="s">
        <v>586</v>
      </c>
      <c r="B4" s="829">
        <v>42339</v>
      </c>
      <c r="C4" s="427"/>
    </row>
    <row r="5" spans="1:3" ht="12.75">
      <c r="A5" s="824" t="s">
        <v>722</v>
      </c>
      <c r="B5" s="830" t="s">
        <v>725</v>
      </c>
      <c r="C5" s="427"/>
    </row>
    <row r="7" spans="1:8" s="484" customFormat="1" ht="49.5" customHeight="1">
      <c r="A7" s="998" t="s">
        <v>376</v>
      </c>
      <c r="B7" s="999"/>
      <c r="C7" s="1000"/>
      <c r="D7" s="483">
        <f>CPYG!D7</f>
        <v>2016</v>
      </c>
      <c r="E7" s="510"/>
      <c r="F7" s="899"/>
      <c r="G7" s="900"/>
      <c r="H7" s="900"/>
    </row>
    <row r="8" spans="1:8" s="484" customFormat="1" ht="25.5" customHeight="1">
      <c r="A8" s="1004" t="str">
        <f>CPYG!A8</f>
        <v>SINPROMI, S.L.</v>
      </c>
      <c r="B8" s="1005"/>
      <c r="C8" s="1005"/>
      <c r="D8" s="483" t="s">
        <v>378</v>
      </c>
      <c r="E8" s="429"/>
      <c r="F8" s="899"/>
      <c r="G8" s="900"/>
      <c r="H8" s="900"/>
    </row>
    <row r="9" spans="1:8" s="484" customFormat="1" ht="24.75" customHeight="1">
      <c r="A9" s="1003" t="s">
        <v>726</v>
      </c>
      <c r="B9" s="1003"/>
      <c r="C9" s="1003"/>
      <c r="D9" s="1003"/>
      <c r="E9" s="485"/>
      <c r="F9" s="899"/>
      <c r="G9" s="900"/>
      <c r="H9" s="900"/>
    </row>
    <row r="10" spans="1:8" s="484" customFormat="1" ht="40.5" customHeight="1">
      <c r="A10" s="486" t="s">
        <v>706</v>
      </c>
      <c r="B10" s="231" t="s">
        <v>1</v>
      </c>
      <c r="C10" s="511" t="s">
        <v>728</v>
      </c>
      <c r="D10" s="511" t="s">
        <v>2</v>
      </c>
      <c r="E10" s="512"/>
      <c r="F10" s="901" t="s">
        <v>267</v>
      </c>
      <c r="G10" s="900"/>
      <c r="H10" s="900"/>
    </row>
    <row r="11" spans="1:8" s="484" customFormat="1" ht="22.5" customHeight="1">
      <c r="A11" s="513" t="s">
        <v>414</v>
      </c>
      <c r="B11" s="557">
        <f>B12+B28+B32</f>
        <v>570718.4999999993</v>
      </c>
      <c r="C11" s="557">
        <f>C12+C28+C32</f>
        <v>549493.3033333325</v>
      </c>
      <c r="D11" s="557">
        <f>D12+D28+D32</f>
        <v>1227166.213333332</v>
      </c>
      <c r="E11" s="491"/>
      <c r="F11" s="902">
        <f>+D11-C11</f>
        <v>677672.9099999995</v>
      </c>
      <c r="G11" s="900"/>
      <c r="H11" s="900"/>
    </row>
    <row r="12" spans="1:8" s="484" customFormat="1" ht="19.5" customHeight="1">
      <c r="A12" s="514" t="s">
        <v>415</v>
      </c>
      <c r="B12" s="594">
        <f>+B13+B16+B17+B20+B21+B24+B25+B26+B27</f>
        <v>195809.92999999924</v>
      </c>
      <c r="C12" s="594">
        <f>+C13+C16+C17+C20+C21+C24+C25+C26+C27</f>
        <v>259585.30333333253</v>
      </c>
      <c r="D12" s="594">
        <f>+D13+D16+D17+D20+D21+D24+D25+D26+D27</f>
        <v>1023214.593333332</v>
      </c>
      <c r="E12" s="504"/>
      <c r="F12" s="903">
        <f>+D12-C12</f>
        <v>763629.2899999995</v>
      </c>
      <c r="G12" s="900"/>
      <c r="H12" s="900"/>
    </row>
    <row r="13" spans="1:8" s="484" customFormat="1" ht="19.5" customHeight="1">
      <c r="A13" s="514" t="s">
        <v>416</v>
      </c>
      <c r="B13" s="595">
        <f>SUM(B14:B15)</f>
        <v>449973</v>
      </c>
      <c r="C13" s="595">
        <f>SUM(C14:C15)</f>
        <v>449973</v>
      </c>
      <c r="D13" s="595">
        <f>SUM(D14:D15)</f>
        <v>449973</v>
      </c>
      <c r="E13" s="500"/>
      <c r="F13" s="903">
        <f>+D13-C13</f>
        <v>0</v>
      </c>
      <c r="G13" s="900"/>
      <c r="H13" s="900"/>
    </row>
    <row r="14" spans="1:8" s="484" customFormat="1" ht="19.5" customHeight="1">
      <c r="A14" s="515" t="s">
        <v>220</v>
      </c>
      <c r="B14" s="589">
        <v>449973</v>
      </c>
      <c r="C14" s="589">
        <v>449973</v>
      </c>
      <c r="D14" s="589">
        <v>449973</v>
      </c>
      <c r="E14" s="500"/>
      <c r="F14" s="899"/>
      <c r="G14" s="900"/>
      <c r="H14" s="900"/>
    </row>
    <row r="15" spans="1:8" s="484" customFormat="1" ht="19.5" customHeight="1">
      <c r="A15" s="515" t="s">
        <v>221</v>
      </c>
      <c r="B15" s="589"/>
      <c r="C15" s="589"/>
      <c r="D15" s="589"/>
      <c r="E15" s="500"/>
      <c r="F15" s="899"/>
      <c r="G15" s="900"/>
      <c r="H15" s="900"/>
    </row>
    <row r="16" spans="1:8" s="484" customFormat="1" ht="19.5" customHeight="1">
      <c r="A16" s="514" t="s">
        <v>379</v>
      </c>
      <c r="B16" s="589"/>
      <c r="C16" s="589"/>
      <c r="D16" s="589"/>
      <c r="E16" s="500"/>
      <c r="F16" s="903">
        <f>+D16-C16</f>
        <v>0</v>
      </c>
      <c r="G16" s="900"/>
      <c r="H16" s="900"/>
    </row>
    <row r="17" spans="1:8" s="484" customFormat="1" ht="19.5" customHeight="1">
      <c r="A17" s="514" t="s">
        <v>417</v>
      </c>
      <c r="B17" s="595">
        <f>SUM(B18:B19)</f>
        <v>753813.99</v>
      </c>
      <c r="C17" s="595">
        <f>SUM(C18:C19)</f>
        <v>753814.26</v>
      </c>
      <c r="D17" s="595">
        <f>C17</f>
        <v>753814.26</v>
      </c>
      <c r="E17" s="500"/>
      <c r="F17" s="903">
        <f>+D17-C17</f>
        <v>0</v>
      </c>
      <c r="G17" s="900"/>
      <c r="H17" s="900"/>
    </row>
    <row r="18" spans="1:8" s="484" customFormat="1" ht="19.5" customHeight="1">
      <c r="A18" s="515" t="s">
        <v>222</v>
      </c>
      <c r="B18" s="589">
        <v>753813.99</v>
      </c>
      <c r="C18" s="589">
        <v>753814.26</v>
      </c>
      <c r="D18" s="589">
        <f>C18</f>
        <v>753814.26</v>
      </c>
      <c r="E18" s="500"/>
      <c r="F18" s="899"/>
      <c r="G18" s="900"/>
      <c r="H18" s="900"/>
    </row>
    <row r="19" spans="1:8" s="484" customFormat="1" ht="19.5" customHeight="1">
      <c r="A19" s="515" t="s">
        <v>223</v>
      </c>
      <c r="B19" s="589"/>
      <c r="C19" s="589"/>
      <c r="D19" s="589"/>
      <c r="E19" s="500"/>
      <c r="F19" s="899"/>
      <c r="G19" s="900"/>
      <c r="H19" s="900"/>
    </row>
    <row r="20" spans="1:8" s="484" customFormat="1" ht="19.5" customHeight="1">
      <c r="A20" s="836" t="s">
        <v>224</v>
      </c>
      <c r="B20" s="589"/>
      <c r="C20" s="589"/>
      <c r="D20" s="589"/>
      <c r="E20" s="500"/>
      <c r="F20" s="903">
        <f>+D20-C20</f>
        <v>0</v>
      </c>
      <c r="G20" s="900"/>
      <c r="H20" s="900"/>
    </row>
    <row r="21" spans="1:8" s="484" customFormat="1" ht="19.5" customHeight="1">
      <c r="A21" s="514" t="s">
        <v>380</v>
      </c>
      <c r="B21" s="595">
        <f>SUM(B22:B23)</f>
        <v>-6542422.11</v>
      </c>
      <c r="C21" s="595">
        <f>SUM(C22:C23)</f>
        <v>-8371294.19</v>
      </c>
      <c r="D21" s="595">
        <f>SUM(D22:D23)</f>
        <v>-10025685.476666667</v>
      </c>
      <c r="E21" s="500"/>
      <c r="F21" s="903">
        <f>+D21-C21</f>
        <v>-1654391.2866666662</v>
      </c>
      <c r="G21" s="900"/>
      <c r="H21" s="900"/>
    </row>
    <row r="22" spans="1:8" s="484" customFormat="1" ht="19.5" customHeight="1">
      <c r="A22" s="515" t="s">
        <v>225</v>
      </c>
      <c r="B22" s="589"/>
      <c r="C22" s="589"/>
      <c r="D22" s="589"/>
      <c r="E22" s="500"/>
      <c r="F22" s="899"/>
      <c r="G22" s="900"/>
      <c r="H22" s="900"/>
    </row>
    <row r="23" spans="1:8" s="484" customFormat="1" ht="19.5" customHeight="1">
      <c r="A23" s="515" t="s">
        <v>418</v>
      </c>
      <c r="B23" s="589">
        <v>-6542422.11</v>
      </c>
      <c r="C23" s="590">
        <v>-8371294.19</v>
      </c>
      <c r="D23" s="590">
        <f>C23+C25</f>
        <v>-10025685.476666667</v>
      </c>
      <c r="E23" s="500"/>
      <c r="F23" s="899"/>
      <c r="G23" s="907"/>
      <c r="H23" s="900"/>
    </row>
    <row r="24" spans="1:8" s="484" customFormat="1" ht="19.5" customHeight="1">
      <c r="A24" s="514" t="s">
        <v>228</v>
      </c>
      <c r="B24" s="590">
        <v>7370551.52</v>
      </c>
      <c r="C24" s="590">
        <f>B24+1710932</f>
        <v>9081483.52</v>
      </c>
      <c r="D24" s="590">
        <f>C24+1796390.11</f>
        <v>10877873.629999999</v>
      </c>
      <c r="E24" s="500"/>
      <c r="F24" s="903">
        <f>+D24-C24</f>
        <v>1796390.1099999994</v>
      </c>
      <c r="G24" s="907"/>
      <c r="H24" s="907">
        <f>+F24+D25</f>
        <v>763629.2899999992</v>
      </c>
    </row>
    <row r="25" spans="1:8" s="484" customFormat="1" ht="19.5" customHeight="1">
      <c r="A25" s="514" t="s">
        <v>229</v>
      </c>
      <c r="B25" s="591">
        <f>CPYG!B111</f>
        <v>-1836106.4700000002</v>
      </c>
      <c r="C25" s="592">
        <f>CPYG!C111</f>
        <v>-1654391.2866666664</v>
      </c>
      <c r="D25" s="592">
        <f>CPYG!D111</f>
        <v>-1032760.8200000002</v>
      </c>
      <c r="E25" s="516"/>
      <c r="F25" s="903">
        <f>+D25-C25</f>
        <v>621630.4666666662</v>
      </c>
      <c r="G25" s="900"/>
      <c r="H25" s="900"/>
    </row>
    <row r="26" spans="1:8" s="484" customFormat="1" ht="19.5" customHeight="1">
      <c r="A26" s="514" t="s">
        <v>230</v>
      </c>
      <c r="B26" s="589"/>
      <c r="C26" s="589"/>
      <c r="D26" s="589"/>
      <c r="E26" s="500"/>
      <c r="F26" s="899"/>
      <c r="G26" s="900"/>
      <c r="H26" s="900"/>
    </row>
    <row r="27" spans="1:8" s="484" customFormat="1" ht="19.5" customHeight="1">
      <c r="A27" s="514" t="s">
        <v>293</v>
      </c>
      <c r="B27" s="589"/>
      <c r="C27" s="589"/>
      <c r="D27" s="589"/>
      <c r="E27" s="500"/>
      <c r="F27" s="899"/>
      <c r="G27" s="900"/>
      <c r="H27" s="900"/>
    </row>
    <row r="28" spans="1:8" s="484" customFormat="1" ht="19.5" customHeight="1">
      <c r="A28" s="514" t="s">
        <v>294</v>
      </c>
      <c r="B28" s="594">
        <f>SUM(B29:B31)</f>
        <v>0</v>
      </c>
      <c r="C28" s="594">
        <f>SUM(C29:C31)</f>
        <v>0</v>
      </c>
      <c r="D28" s="594">
        <f>SUM(D29:D31)</f>
        <v>0</v>
      </c>
      <c r="E28" s="504"/>
      <c r="F28" s="899"/>
      <c r="G28" s="900"/>
      <c r="H28" s="900"/>
    </row>
    <row r="29" spans="1:8" s="484" customFormat="1" ht="19.5" customHeight="1">
      <c r="A29" s="514" t="s">
        <v>295</v>
      </c>
      <c r="B29" s="589"/>
      <c r="C29" s="589"/>
      <c r="D29" s="589"/>
      <c r="E29" s="500"/>
      <c r="F29" s="899"/>
      <c r="G29" s="900"/>
      <c r="H29" s="900"/>
    </row>
    <row r="30" spans="1:8" s="484" customFormat="1" ht="19.5" customHeight="1">
      <c r="A30" s="514" t="s">
        <v>296</v>
      </c>
      <c r="B30" s="589"/>
      <c r="C30" s="589"/>
      <c r="D30" s="589"/>
      <c r="E30" s="500"/>
      <c r="F30" s="899"/>
      <c r="G30" s="900"/>
      <c r="H30" s="900"/>
    </row>
    <row r="31" spans="1:8" s="484" customFormat="1" ht="19.5" customHeight="1">
      <c r="A31" s="514" t="s">
        <v>297</v>
      </c>
      <c r="B31" s="589"/>
      <c r="C31" s="590"/>
      <c r="D31" s="590"/>
      <c r="E31" s="500"/>
      <c r="F31" s="899"/>
      <c r="G31" s="900"/>
      <c r="H31" s="900"/>
    </row>
    <row r="32" spans="1:8" s="484" customFormat="1" ht="19.5" customHeight="1">
      <c r="A32" s="514" t="s">
        <v>298</v>
      </c>
      <c r="B32" s="589">
        <v>374908.57</v>
      </c>
      <c r="C32" s="590">
        <v>289908</v>
      </c>
      <c r="D32" s="590">
        <f>C32-CPYG!D63</f>
        <v>203951.62</v>
      </c>
      <c r="E32" s="500"/>
      <c r="F32" s="903">
        <f>+D32-C32</f>
        <v>-85956.38</v>
      </c>
      <c r="G32" s="907"/>
      <c r="H32" s="900"/>
    </row>
    <row r="33" spans="1:8" s="484" customFormat="1" ht="19.5" customHeight="1">
      <c r="A33" s="513" t="s">
        <v>419</v>
      </c>
      <c r="B33" s="594">
        <f>B34+B38+B43+B44+B45+B46+B9+B47</f>
        <v>154059.21</v>
      </c>
      <c r="C33" s="594">
        <f>C34+C38+C43+C44+C45+C46+C9+C47</f>
        <v>134053.13</v>
      </c>
      <c r="D33" s="594">
        <f>D34+D38+D43+D44+D45+D46+D9+D47</f>
        <v>149053.13</v>
      </c>
      <c r="E33" s="504"/>
      <c r="F33" s="902">
        <f>+D33-C33</f>
        <v>15000</v>
      </c>
      <c r="G33" s="900"/>
      <c r="H33" s="900"/>
    </row>
    <row r="34" spans="1:8" s="484" customFormat="1" ht="19.5" customHeight="1">
      <c r="A34" s="490" t="s">
        <v>299</v>
      </c>
      <c r="B34" s="596">
        <f>SUM(B35:B37)</f>
        <v>140006.08</v>
      </c>
      <c r="C34" s="596">
        <f>SUM(C35:C37)</f>
        <v>120000</v>
      </c>
      <c r="D34" s="596">
        <f>SUM(D35:D37)</f>
        <v>135000</v>
      </c>
      <c r="E34" s="500"/>
      <c r="F34" s="899"/>
      <c r="G34" s="900"/>
      <c r="H34" s="900"/>
    </row>
    <row r="35" spans="1:8" s="484" customFormat="1" ht="19.5" customHeight="1">
      <c r="A35" s="493" t="s">
        <v>707</v>
      </c>
      <c r="B35" s="590">
        <v>140006.08</v>
      </c>
      <c r="C35" s="590">
        <v>120000</v>
      </c>
      <c r="D35" s="590">
        <v>135000</v>
      </c>
      <c r="E35" s="500"/>
      <c r="F35" s="899"/>
      <c r="G35" s="900"/>
      <c r="H35" s="900"/>
    </row>
    <row r="36" spans="1:8" s="484" customFormat="1" ht="28.5" customHeight="1">
      <c r="A36" s="517" t="s">
        <v>708</v>
      </c>
      <c r="B36" s="590"/>
      <c r="C36" s="590"/>
      <c r="D36" s="590"/>
      <c r="E36" s="500"/>
      <c r="F36" s="899"/>
      <c r="G36" s="900"/>
      <c r="H36" s="900"/>
    </row>
    <row r="37" spans="1:8" s="484" customFormat="1" ht="19.5" customHeight="1">
      <c r="A37" s="493" t="s">
        <v>709</v>
      </c>
      <c r="B37" s="593"/>
      <c r="C37" s="593"/>
      <c r="D37" s="593"/>
      <c r="E37" s="504"/>
      <c r="F37" s="899"/>
      <c r="G37" s="900"/>
      <c r="H37" s="900"/>
    </row>
    <row r="38" spans="1:8" s="484" customFormat="1" ht="19.5" customHeight="1">
      <c r="A38" s="490" t="s">
        <v>300</v>
      </c>
      <c r="B38" s="596">
        <f>SUM(B39:B42)</f>
        <v>2345.85</v>
      </c>
      <c r="C38" s="596">
        <f>SUM(C39:C42)</f>
        <v>2345.85</v>
      </c>
      <c r="D38" s="596">
        <f>SUM(D39:D42)</f>
        <v>2345.85</v>
      </c>
      <c r="E38" s="500"/>
      <c r="F38" s="899"/>
      <c r="G38" s="900"/>
      <c r="H38" s="902">
        <f>+F33+F48</f>
        <v>-583484.9199999998</v>
      </c>
    </row>
    <row r="39" spans="1:8" s="484" customFormat="1" ht="19.5" customHeight="1">
      <c r="A39" s="493" t="s">
        <v>302</v>
      </c>
      <c r="B39" s="593"/>
      <c r="C39" s="593"/>
      <c r="D39" s="593"/>
      <c r="E39" s="504"/>
      <c r="F39" s="899"/>
      <c r="G39" s="900"/>
      <c r="H39" s="900"/>
    </row>
    <row r="40" spans="1:8" s="484" customFormat="1" ht="19.5" customHeight="1">
      <c r="A40" s="493" t="s">
        <v>313</v>
      </c>
      <c r="B40" s="590"/>
      <c r="C40" s="590"/>
      <c r="D40" s="590"/>
      <c r="E40" s="500"/>
      <c r="F40" s="899"/>
      <c r="G40" s="900"/>
      <c r="H40" s="900"/>
    </row>
    <row r="41" spans="1:8" s="484" customFormat="1" ht="19.5" customHeight="1">
      <c r="A41" s="493" t="s">
        <v>303</v>
      </c>
      <c r="B41" s="590"/>
      <c r="C41" s="590"/>
      <c r="D41" s="590"/>
      <c r="E41" s="500"/>
      <c r="F41" s="899"/>
      <c r="G41" s="900"/>
      <c r="H41" s="900"/>
    </row>
    <row r="42" spans="1:8" s="484" customFormat="1" ht="19.5" customHeight="1">
      <c r="A42" s="493" t="s">
        <v>710</v>
      </c>
      <c r="B42" s="590">
        <v>2345.85</v>
      </c>
      <c r="C42" s="590">
        <v>2345.85</v>
      </c>
      <c r="D42" s="590">
        <v>2345.85</v>
      </c>
      <c r="E42" s="500"/>
      <c r="F42" s="899"/>
      <c r="G42" s="900"/>
      <c r="H42" s="900"/>
    </row>
    <row r="43" spans="1:8" s="484" customFormat="1" ht="19.5" customHeight="1">
      <c r="A43" s="835" t="s">
        <v>304</v>
      </c>
      <c r="B43" s="593"/>
      <c r="C43" s="593"/>
      <c r="D43" s="593"/>
      <c r="E43" s="500"/>
      <c r="F43" s="899"/>
      <c r="G43" s="900"/>
      <c r="H43" s="900"/>
    </row>
    <row r="44" spans="1:8" s="484" customFormat="1" ht="19.5" customHeight="1">
      <c r="A44" s="490" t="s">
        <v>305</v>
      </c>
      <c r="B44" s="593">
        <v>11707.28</v>
      </c>
      <c r="C44" s="593">
        <v>11707.28</v>
      </c>
      <c r="D44" s="593">
        <v>11707.28</v>
      </c>
      <c r="E44" s="500"/>
      <c r="F44" s="899"/>
      <c r="G44" s="900"/>
      <c r="H44" s="900"/>
    </row>
    <row r="45" spans="1:8" s="484" customFormat="1" ht="19.5" customHeight="1">
      <c r="A45" s="490" t="s">
        <v>306</v>
      </c>
      <c r="B45" s="593"/>
      <c r="C45" s="593"/>
      <c r="D45" s="593"/>
      <c r="E45" s="504"/>
      <c r="F45" s="899"/>
      <c r="G45" s="900"/>
      <c r="H45" s="900"/>
    </row>
    <row r="46" spans="1:8" s="484" customFormat="1" ht="19.5" customHeight="1">
      <c r="A46" s="490" t="s">
        <v>711</v>
      </c>
      <c r="B46" s="593"/>
      <c r="C46" s="593"/>
      <c r="D46" s="593"/>
      <c r="E46" s="504"/>
      <c r="F46" s="899"/>
      <c r="G46" s="900"/>
      <c r="H46" s="900"/>
    </row>
    <row r="47" spans="1:8" s="484" customFormat="1" ht="19.5" customHeight="1">
      <c r="A47" s="490" t="s">
        <v>712</v>
      </c>
      <c r="B47" s="593"/>
      <c r="C47" s="593"/>
      <c r="D47" s="593"/>
      <c r="E47" s="504"/>
      <c r="F47" s="899"/>
      <c r="G47" s="900"/>
      <c r="H47" s="900"/>
    </row>
    <row r="48" spans="1:8" s="484" customFormat="1" ht="19.5" customHeight="1">
      <c r="A48" s="513" t="s">
        <v>374</v>
      </c>
      <c r="B48" s="596">
        <f>+B49+B50+B54+B59+B60+B63+B64</f>
        <v>1847145.4100000001</v>
      </c>
      <c r="C48" s="596">
        <f>+C49+C50+C54+C59+C60+C63+C64</f>
        <v>1221555.08</v>
      </c>
      <c r="D48" s="596">
        <f>+D49+D50+D54+D59+D60+D63+D64</f>
        <v>623070.1600000003</v>
      </c>
      <c r="E48" s="504"/>
      <c r="F48" s="902">
        <f>+D48-C48</f>
        <v>-598484.9199999998</v>
      </c>
      <c r="G48" s="900"/>
      <c r="H48" s="900"/>
    </row>
    <row r="49" spans="1:8" s="484" customFormat="1" ht="30" customHeight="1">
      <c r="A49" s="518" t="s">
        <v>310</v>
      </c>
      <c r="B49" s="593"/>
      <c r="C49" s="593"/>
      <c r="D49" s="593"/>
      <c r="E49" s="504"/>
      <c r="F49" s="899"/>
      <c r="G49" s="900"/>
      <c r="H49" s="900"/>
    </row>
    <row r="50" spans="1:8" s="484" customFormat="1" ht="19.5" customHeight="1">
      <c r="A50" s="490" t="s">
        <v>311</v>
      </c>
      <c r="B50" s="596">
        <f>+B51+B52+B53</f>
        <v>0</v>
      </c>
      <c r="C50" s="596">
        <f>+C51+C52+C53</f>
        <v>0</v>
      </c>
      <c r="D50" s="596">
        <f>+D51+D52+D53</f>
        <v>0</v>
      </c>
      <c r="E50" s="504"/>
      <c r="F50" s="899"/>
      <c r="G50" s="900"/>
      <c r="H50" s="900"/>
    </row>
    <row r="51" spans="1:8" s="484" customFormat="1" ht="19.5" customHeight="1">
      <c r="A51" s="493" t="s">
        <v>707</v>
      </c>
      <c r="B51" s="593"/>
      <c r="C51" s="593"/>
      <c r="D51" s="593"/>
      <c r="E51" s="504"/>
      <c r="F51" s="899"/>
      <c r="G51" s="900"/>
      <c r="H51" s="900"/>
    </row>
    <row r="52" spans="1:8" s="484" customFormat="1" ht="28.5" customHeight="1">
      <c r="A52" s="517" t="s">
        <v>708</v>
      </c>
      <c r="B52" s="593"/>
      <c r="C52" s="593"/>
      <c r="D52" s="593"/>
      <c r="E52" s="504"/>
      <c r="F52" s="899"/>
      <c r="G52" s="900"/>
      <c r="H52" s="900"/>
    </row>
    <row r="53" spans="1:8" s="484" customFormat="1" ht="19.5" customHeight="1">
      <c r="A53" s="493" t="s">
        <v>709</v>
      </c>
      <c r="B53" s="593"/>
      <c r="C53" s="593"/>
      <c r="D53" s="593"/>
      <c r="E53" s="504"/>
      <c r="F53" s="899"/>
      <c r="G53" s="900"/>
      <c r="H53" s="900"/>
    </row>
    <row r="54" spans="1:8" s="484" customFormat="1" ht="19.5" customHeight="1">
      <c r="A54" s="490" t="s">
        <v>312</v>
      </c>
      <c r="B54" s="596">
        <f>SUM(B55:B58)</f>
        <v>91874.19</v>
      </c>
      <c r="C54" s="596">
        <f>SUM(C55:C58)</f>
        <v>137108.92</v>
      </c>
      <c r="D54" s="596">
        <f>SUM(D55:D58)</f>
        <v>100000</v>
      </c>
      <c r="E54" s="500"/>
      <c r="F54" s="899"/>
      <c r="G54" s="900"/>
      <c r="H54" s="900"/>
    </row>
    <row r="55" spans="1:8" s="484" customFormat="1" ht="19.5" customHeight="1">
      <c r="A55" s="493" t="s">
        <v>302</v>
      </c>
      <c r="B55" s="590"/>
      <c r="C55" s="590"/>
      <c r="D55" s="590"/>
      <c r="E55" s="500"/>
      <c r="F55" s="899"/>
      <c r="G55" s="900"/>
      <c r="H55" s="900"/>
    </row>
    <row r="56" spans="1:8" s="484" customFormat="1" ht="19.5" customHeight="1">
      <c r="A56" s="493" t="s">
        <v>313</v>
      </c>
      <c r="B56" s="590"/>
      <c r="C56" s="590"/>
      <c r="D56" s="590"/>
      <c r="F56" s="899"/>
      <c r="G56" s="900"/>
      <c r="H56" s="900"/>
    </row>
    <row r="57" spans="1:8" s="484" customFormat="1" ht="19.5" customHeight="1">
      <c r="A57" s="493" t="s">
        <v>303</v>
      </c>
      <c r="B57" s="593"/>
      <c r="C57" s="593"/>
      <c r="D57" s="593"/>
      <c r="E57" s="504"/>
      <c r="F57" s="899"/>
      <c r="G57" s="900"/>
      <c r="H57" s="900"/>
    </row>
    <row r="58" spans="1:8" s="484" customFormat="1" ht="19.5" customHeight="1">
      <c r="A58" s="493" t="s">
        <v>713</v>
      </c>
      <c r="B58" s="593">
        <v>91874.19</v>
      </c>
      <c r="C58" s="593">
        <v>137108.92</v>
      </c>
      <c r="D58" s="593">
        <v>100000</v>
      </c>
      <c r="E58" s="504"/>
      <c r="F58" s="899"/>
      <c r="G58" s="900"/>
      <c r="H58" s="900"/>
    </row>
    <row r="59" spans="1:8" s="484" customFormat="1" ht="19.5" customHeight="1">
      <c r="A59" s="835" t="s">
        <v>314</v>
      </c>
      <c r="B59" s="593"/>
      <c r="C59" s="593"/>
      <c r="D59" s="593"/>
      <c r="E59" s="504"/>
      <c r="F59" s="899"/>
      <c r="G59" s="900"/>
      <c r="H59" s="900"/>
    </row>
    <row r="60" spans="1:8" s="484" customFormat="1" ht="19.5" customHeight="1">
      <c r="A60" s="490" t="s">
        <v>315</v>
      </c>
      <c r="B60" s="596">
        <f>SUM(B61:B62)</f>
        <v>1025515.7000000001</v>
      </c>
      <c r="C60" s="596">
        <f>SUM(C61:C62)</f>
        <v>354690.64</v>
      </c>
      <c r="D60" s="596">
        <f>SUM(D61:D62)</f>
        <v>471485.82</v>
      </c>
      <c r="E60" s="500"/>
      <c r="F60" s="899"/>
      <c r="G60" s="900"/>
      <c r="H60" s="900"/>
    </row>
    <row r="61" spans="1:8" s="484" customFormat="1" ht="19.5" customHeight="1">
      <c r="A61" s="493" t="s">
        <v>316</v>
      </c>
      <c r="B61" s="590">
        <v>55608.54</v>
      </c>
      <c r="C61" s="590">
        <v>30000</v>
      </c>
      <c r="D61" s="590">
        <v>50000</v>
      </c>
      <c r="E61" s="500"/>
      <c r="F61" s="899"/>
      <c r="G61" s="900"/>
      <c r="H61" s="900"/>
    </row>
    <row r="62" spans="1:8" s="484" customFormat="1" ht="19.5" customHeight="1">
      <c r="A62" s="493" t="s">
        <v>714</v>
      </c>
      <c r="B62" s="590">
        <f>704951.78+10593.83+198606.04+55755.51</f>
        <v>969907.16</v>
      </c>
      <c r="C62" s="590">
        <v>324690.64</v>
      </c>
      <c r="D62" s="590">
        <f>399412.88+22072.94</f>
        <v>421485.82</v>
      </c>
      <c r="E62" s="500"/>
      <c r="F62" s="899"/>
      <c r="G62" s="900"/>
      <c r="H62" s="900"/>
    </row>
    <row r="63" spans="1:8" s="484" customFormat="1" ht="19.5" customHeight="1">
      <c r="A63" s="490" t="s">
        <v>336</v>
      </c>
      <c r="B63" s="593">
        <v>729755.52</v>
      </c>
      <c r="C63" s="593">
        <v>729755.52</v>
      </c>
      <c r="D63" s="593">
        <f>C63-(PASIVO!D25+1710932)</f>
        <v>51584.3400000002</v>
      </c>
      <c r="E63" s="504"/>
      <c r="F63" s="899"/>
      <c r="G63" s="900"/>
      <c r="H63" s="900"/>
    </row>
    <row r="64" spans="1:8" s="484" customFormat="1" ht="19.5" customHeight="1">
      <c r="A64" s="490" t="s">
        <v>715</v>
      </c>
      <c r="B64" s="593"/>
      <c r="C64" s="593"/>
      <c r="D64" s="593"/>
      <c r="E64" s="504"/>
      <c r="F64" s="899"/>
      <c r="G64" s="900"/>
      <c r="H64" s="900"/>
    </row>
    <row r="65" spans="1:8" s="484" customFormat="1" ht="30" customHeight="1">
      <c r="A65" s="496" t="s">
        <v>375</v>
      </c>
      <c r="B65" s="597">
        <f>B48+B33+B11</f>
        <v>2571923.119999999</v>
      </c>
      <c r="C65" s="597">
        <f>C48+C33+C11</f>
        <v>1905101.5133333325</v>
      </c>
      <c r="D65" s="597">
        <f>D48+D33+D11</f>
        <v>1999289.5033333322</v>
      </c>
      <c r="E65" s="491"/>
      <c r="F65" s="899"/>
      <c r="G65" s="900"/>
      <c r="H65" s="900"/>
    </row>
    <row r="66" spans="2:8" s="484" customFormat="1" ht="12.75">
      <c r="B66" s="494"/>
      <c r="C66" s="494"/>
      <c r="D66" s="494"/>
      <c r="E66" s="519"/>
      <c r="F66" s="899"/>
      <c r="G66" s="900"/>
      <c r="H66" s="900"/>
    </row>
    <row r="67" spans="2:8" s="484" customFormat="1" ht="12.75">
      <c r="B67" s="494"/>
      <c r="C67" s="494"/>
      <c r="D67" s="494"/>
      <c r="E67" s="519"/>
      <c r="F67" s="899"/>
      <c r="G67" s="900"/>
      <c r="H67" s="900"/>
    </row>
    <row r="68" spans="1:8" s="484" customFormat="1" ht="12.75" hidden="1">
      <c r="A68" s="497" t="s">
        <v>317</v>
      </c>
      <c r="B68" s="494"/>
      <c r="C68" s="494"/>
      <c r="D68" s="494"/>
      <c r="E68" s="519"/>
      <c r="F68" s="899"/>
      <c r="G68" s="900"/>
      <c r="H68" s="900"/>
    </row>
    <row r="69" spans="5:8" s="484" customFormat="1" ht="12.75">
      <c r="E69" s="495"/>
      <c r="F69" s="899"/>
      <c r="G69" s="900"/>
      <c r="H69" s="900"/>
    </row>
    <row r="70" spans="2:8" s="484" customFormat="1" ht="12.75">
      <c r="B70" s="494"/>
      <c r="C70" s="494"/>
      <c r="D70" s="494"/>
      <c r="E70" s="519"/>
      <c r="F70" s="899"/>
      <c r="G70" s="900"/>
      <c r="H70" s="900"/>
    </row>
    <row r="71" spans="2:8" s="484" customFormat="1" ht="12.75" hidden="1">
      <c r="B71" s="494"/>
      <c r="C71" s="494"/>
      <c r="D71" s="494"/>
      <c r="E71" s="519"/>
      <c r="F71" s="899"/>
      <c r="G71" s="900"/>
      <c r="H71" s="900"/>
    </row>
    <row r="72" spans="1:8" s="484" customFormat="1" ht="12.75" hidden="1">
      <c r="A72" s="484" t="s">
        <v>337</v>
      </c>
      <c r="B72" s="494">
        <f>+ACTIVO!B48</f>
        <v>2571923.12</v>
      </c>
      <c r="C72" s="494">
        <f>+ACTIVO!C48</f>
        <v>1905101.5099999998</v>
      </c>
      <c r="D72" s="494">
        <f>+ACTIVO!D48</f>
        <v>1999289.5</v>
      </c>
      <c r="E72" s="519"/>
      <c r="F72" s="899"/>
      <c r="G72" s="900"/>
      <c r="H72" s="900"/>
    </row>
    <row r="73" spans="1:8" s="484" customFormat="1" ht="12.75" hidden="1">
      <c r="A73" s="495" t="s">
        <v>335</v>
      </c>
      <c r="B73" s="502">
        <f>+B65-B72</f>
        <v>0</v>
      </c>
      <c r="C73" s="502">
        <f>+C65-C72</f>
        <v>0.0033333327155560255</v>
      </c>
      <c r="D73" s="502">
        <f>+D65-D72</f>
        <v>0.003333332249894738</v>
      </c>
      <c r="E73" s="500"/>
      <c r="F73" s="899"/>
      <c r="G73" s="900"/>
      <c r="H73" s="900"/>
    </row>
    <row r="74" spans="5:8" s="484" customFormat="1" ht="12.75" hidden="1">
      <c r="E74" s="495"/>
      <c r="F74" s="899"/>
      <c r="G74" s="900"/>
      <c r="H74" s="900"/>
    </row>
    <row r="75" spans="4:8" s="484" customFormat="1" ht="12.75" hidden="1">
      <c r="D75" s="494"/>
      <c r="E75" s="519"/>
      <c r="F75" s="899"/>
      <c r="G75" s="900"/>
      <c r="H75" s="900"/>
    </row>
    <row r="76" spans="5:8" s="484" customFormat="1" ht="12.75">
      <c r="E76" s="495"/>
      <c r="F76" s="899"/>
      <c r="G76" s="900"/>
      <c r="H76" s="900"/>
    </row>
    <row r="77" spans="5:8" s="484" customFormat="1" ht="12.75">
      <c r="E77" s="495"/>
      <c r="F77" s="899"/>
      <c r="G77" s="900"/>
      <c r="H77" s="900"/>
    </row>
    <row r="78" spans="5:8" s="484" customFormat="1" ht="12.75">
      <c r="E78" s="495"/>
      <c r="F78" s="899"/>
      <c r="G78" s="900"/>
      <c r="H78" s="900"/>
    </row>
    <row r="79" spans="5:8" s="484" customFormat="1" ht="12.75">
      <c r="E79" s="495"/>
      <c r="F79" s="899"/>
      <c r="G79" s="900"/>
      <c r="H79" s="900"/>
    </row>
    <row r="80" spans="5:8" s="484" customFormat="1" ht="12.75">
      <c r="E80" s="495"/>
      <c r="F80" s="899"/>
      <c r="G80" s="900"/>
      <c r="H80" s="900"/>
    </row>
    <row r="81" spans="5:8" s="484" customFormat="1" ht="12.75">
      <c r="E81" s="495"/>
      <c r="F81" s="899"/>
      <c r="G81" s="900"/>
      <c r="H81" s="900"/>
    </row>
    <row r="82" spans="5:8" s="484" customFormat="1" ht="12.75">
      <c r="E82" s="495"/>
      <c r="F82" s="899"/>
      <c r="G82" s="900"/>
      <c r="H82" s="900"/>
    </row>
    <row r="83" spans="5:8" s="484" customFormat="1" ht="12.75">
      <c r="E83" s="495"/>
      <c r="F83" s="899"/>
      <c r="G83" s="900"/>
      <c r="H83" s="900"/>
    </row>
    <row r="84" spans="5:8" s="484" customFormat="1" ht="12.75">
      <c r="E84" s="495"/>
      <c r="F84" s="899"/>
      <c r="G84" s="900"/>
      <c r="H84" s="900"/>
    </row>
    <row r="85" spans="5:8" s="484" customFormat="1" ht="12.75">
      <c r="E85" s="495"/>
      <c r="F85" s="899"/>
      <c r="G85" s="900"/>
      <c r="H85" s="900"/>
    </row>
    <row r="86" spans="5:8" s="484" customFormat="1" ht="12.75">
      <c r="E86" s="495"/>
      <c r="F86" s="899"/>
      <c r="G86" s="900"/>
      <c r="H86" s="900"/>
    </row>
    <row r="87" spans="5:8" s="484" customFormat="1" ht="12.75">
      <c r="E87" s="495"/>
      <c r="F87" s="899"/>
      <c r="G87" s="900"/>
      <c r="H87" s="900"/>
    </row>
    <row r="88" spans="5:8" s="484" customFormat="1" ht="12.75">
      <c r="E88" s="495"/>
      <c r="F88" s="899"/>
      <c r="G88" s="900"/>
      <c r="H88" s="900"/>
    </row>
    <row r="89" spans="5:8" s="484" customFormat="1" ht="12.75">
      <c r="E89" s="495"/>
      <c r="F89" s="899"/>
      <c r="G89" s="900"/>
      <c r="H89" s="900"/>
    </row>
    <row r="90" spans="5:8" s="484" customFormat="1" ht="12.75">
      <c r="E90" s="495"/>
      <c r="F90" s="899"/>
      <c r="G90" s="900"/>
      <c r="H90" s="900"/>
    </row>
    <row r="91" spans="5:8" s="484" customFormat="1" ht="12.75">
      <c r="E91" s="495"/>
      <c r="F91" s="899"/>
      <c r="G91" s="900"/>
      <c r="H91" s="900"/>
    </row>
    <row r="92" spans="5:8" s="484" customFormat="1" ht="12.75">
      <c r="E92" s="495"/>
      <c r="F92" s="899"/>
      <c r="G92" s="900"/>
      <c r="H92" s="900"/>
    </row>
    <row r="93" spans="5:8" s="484" customFormat="1" ht="12.75">
      <c r="E93" s="495"/>
      <c r="F93" s="899"/>
      <c r="G93" s="900"/>
      <c r="H93" s="900"/>
    </row>
    <row r="94" spans="5:8" s="484" customFormat="1" ht="12.75">
      <c r="E94" s="495"/>
      <c r="F94" s="899"/>
      <c r="G94" s="900"/>
      <c r="H94" s="900"/>
    </row>
    <row r="95" spans="5:8" s="484" customFormat="1" ht="12.75">
      <c r="E95" s="495"/>
      <c r="F95" s="899"/>
      <c r="G95" s="900"/>
      <c r="H95" s="900"/>
    </row>
    <row r="96" spans="5:8" s="484" customFormat="1" ht="12.75">
      <c r="E96" s="495"/>
      <c r="F96" s="899"/>
      <c r="G96" s="900"/>
      <c r="H96" s="900"/>
    </row>
    <row r="97" spans="5:8" s="484" customFormat="1" ht="12.75">
      <c r="E97" s="495"/>
      <c r="F97" s="899"/>
      <c r="G97" s="900"/>
      <c r="H97" s="900"/>
    </row>
    <row r="98" spans="5:8" s="484" customFormat="1" ht="12.75">
      <c r="E98" s="495"/>
      <c r="F98" s="899"/>
      <c r="G98" s="900"/>
      <c r="H98" s="900"/>
    </row>
    <row r="99" spans="5:8" s="484" customFormat="1" ht="12.75">
      <c r="E99" s="495"/>
      <c r="F99" s="899"/>
      <c r="G99" s="900"/>
      <c r="H99" s="900"/>
    </row>
    <row r="100" spans="5:8" s="484" customFormat="1" ht="12.75">
      <c r="E100" s="495"/>
      <c r="F100" s="899"/>
      <c r="G100" s="900"/>
      <c r="H100" s="900"/>
    </row>
    <row r="101" spans="5:8" s="484" customFormat="1" ht="12.75">
      <c r="E101" s="495"/>
      <c r="F101" s="899"/>
      <c r="G101" s="900"/>
      <c r="H101" s="900"/>
    </row>
    <row r="102" spans="5:8" s="484" customFormat="1" ht="12.75">
      <c r="E102" s="495"/>
      <c r="F102" s="899"/>
      <c r="G102" s="900"/>
      <c r="H102" s="900"/>
    </row>
    <row r="103" spans="5:8" s="484" customFormat="1" ht="12.75">
      <c r="E103" s="495"/>
      <c r="F103" s="899"/>
      <c r="G103" s="900"/>
      <c r="H103" s="900"/>
    </row>
    <row r="104" spans="5:8" s="484" customFormat="1" ht="12.75">
      <c r="E104" s="495"/>
      <c r="F104" s="899"/>
      <c r="G104" s="900"/>
      <c r="H104" s="900"/>
    </row>
    <row r="105" spans="5:8" s="484" customFormat="1" ht="12.75">
      <c r="E105" s="495"/>
      <c r="F105" s="899"/>
      <c r="G105" s="900"/>
      <c r="H105" s="900"/>
    </row>
    <row r="106" spans="5:8" s="484" customFormat="1" ht="12.75">
      <c r="E106" s="495"/>
      <c r="F106" s="899"/>
      <c r="G106" s="900"/>
      <c r="H106" s="900"/>
    </row>
    <row r="107" spans="5:8" s="484" customFormat="1" ht="12.75">
      <c r="E107" s="495"/>
      <c r="F107" s="899"/>
      <c r="G107" s="900"/>
      <c r="H107" s="900"/>
    </row>
    <row r="108" spans="5:8" s="484" customFormat="1" ht="12.75">
      <c r="E108" s="495"/>
      <c r="F108" s="899"/>
      <c r="G108" s="900"/>
      <c r="H108" s="900"/>
    </row>
    <row r="109" spans="5:8" s="484" customFormat="1" ht="12.75">
      <c r="E109" s="495"/>
      <c r="F109" s="899"/>
      <c r="G109" s="900"/>
      <c r="H109" s="900"/>
    </row>
    <row r="110" spans="5:8" s="484" customFormat="1" ht="12.75">
      <c r="E110" s="495"/>
      <c r="F110" s="899"/>
      <c r="G110" s="900"/>
      <c r="H110" s="900"/>
    </row>
    <row r="111" spans="5:8" s="484" customFormat="1" ht="12.75">
      <c r="E111" s="495"/>
      <c r="F111" s="899"/>
      <c r="G111" s="900"/>
      <c r="H111" s="900"/>
    </row>
    <row r="112" spans="5:8" s="484" customFormat="1" ht="12.75">
      <c r="E112" s="495"/>
      <c r="F112" s="899"/>
      <c r="G112" s="900"/>
      <c r="H112" s="900"/>
    </row>
    <row r="113" spans="5:8" s="484" customFormat="1" ht="12.75">
      <c r="E113" s="495"/>
      <c r="F113" s="899"/>
      <c r="G113" s="900"/>
      <c r="H113" s="900"/>
    </row>
    <row r="114" spans="5:8" s="484" customFormat="1" ht="12.75">
      <c r="E114" s="495"/>
      <c r="F114" s="899"/>
      <c r="G114" s="900"/>
      <c r="H114" s="900"/>
    </row>
    <row r="115" spans="5:8" s="484" customFormat="1" ht="12.75">
      <c r="E115" s="495"/>
      <c r="F115" s="899"/>
      <c r="G115" s="900"/>
      <c r="H115" s="900"/>
    </row>
    <row r="116" spans="5:8" s="484" customFormat="1" ht="12.75">
      <c r="E116" s="495"/>
      <c r="F116" s="899"/>
      <c r="G116" s="900"/>
      <c r="H116" s="900"/>
    </row>
    <row r="117" spans="5:8" s="484" customFormat="1" ht="12.75">
      <c r="E117" s="495"/>
      <c r="F117" s="899"/>
      <c r="G117" s="900"/>
      <c r="H117" s="900"/>
    </row>
    <row r="118" spans="5:8" s="484" customFormat="1" ht="12.75">
      <c r="E118" s="495"/>
      <c r="F118" s="899"/>
      <c r="G118" s="900"/>
      <c r="H118" s="900"/>
    </row>
    <row r="119" spans="5:8" s="484" customFormat="1" ht="12.75">
      <c r="E119" s="495"/>
      <c r="F119" s="899"/>
      <c r="G119" s="900"/>
      <c r="H119" s="900"/>
    </row>
    <row r="120" spans="5:8" s="484" customFormat="1" ht="12.75">
      <c r="E120" s="495"/>
      <c r="F120" s="899"/>
      <c r="G120" s="900"/>
      <c r="H120" s="900"/>
    </row>
    <row r="121" spans="5:8" s="484" customFormat="1" ht="12.75">
      <c r="E121" s="495"/>
      <c r="F121" s="899"/>
      <c r="G121" s="900"/>
      <c r="H121" s="900"/>
    </row>
    <row r="122" spans="5:8" s="484" customFormat="1" ht="12.75">
      <c r="E122" s="495"/>
      <c r="F122" s="899"/>
      <c r="G122" s="900"/>
      <c r="H122" s="900"/>
    </row>
    <row r="123" spans="5:8" s="484" customFormat="1" ht="12.75">
      <c r="E123" s="495"/>
      <c r="F123" s="899"/>
      <c r="G123" s="900"/>
      <c r="H123" s="900"/>
    </row>
    <row r="124" spans="5:8" s="484" customFormat="1" ht="12.75">
      <c r="E124" s="495"/>
      <c r="F124" s="899"/>
      <c r="G124" s="900"/>
      <c r="H124" s="900"/>
    </row>
    <row r="125" spans="5:8" s="484" customFormat="1" ht="12.75">
      <c r="E125" s="495"/>
      <c r="F125" s="899"/>
      <c r="G125" s="900"/>
      <c r="H125" s="900"/>
    </row>
    <row r="126" spans="5:8" s="484" customFormat="1" ht="12.75">
      <c r="E126" s="495"/>
      <c r="F126" s="899"/>
      <c r="G126" s="900"/>
      <c r="H126" s="900"/>
    </row>
    <row r="127" spans="5:8" s="484" customFormat="1" ht="12.75">
      <c r="E127" s="495"/>
      <c r="F127" s="899"/>
      <c r="G127" s="900"/>
      <c r="H127" s="900"/>
    </row>
    <row r="128" spans="5:8" s="484" customFormat="1" ht="12.75">
      <c r="E128" s="495"/>
      <c r="F128" s="899"/>
      <c r="G128" s="900"/>
      <c r="H128" s="900"/>
    </row>
    <row r="129" spans="5:8" s="484" customFormat="1" ht="12.75">
      <c r="E129" s="495"/>
      <c r="F129" s="899"/>
      <c r="G129" s="900"/>
      <c r="H129" s="900"/>
    </row>
    <row r="130" spans="5:8" s="484" customFormat="1" ht="12.75">
      <c r="E130" s="495"/>
      <c r="F130" s="899"/>
      <c r="G130" s="900"/>
      <c r="H130" s="900"/>
    </row>
    <row r="131" spans="5:8" s="484" customFormat="1" ht="12.75">
      <c r="E131" s="495"/>
      <c r="F131" s="899"/>
      <c r="G131" s="900"/>
      <c r="H131" s="900"/>
    </row>
    <row r="132" spans="5:8" s="484" customFormat="1" ht="12.75">
      <c r="E132" s="495"/>
      <c r="F132" s="899"/>
      <c r="G132" s="900"/>
      <c r="H132" s="900"/>
    </row>
    <row r="133" spans="5:8" s="484" customFormat="1" ht="12.75">
      <c r="E133" s="495"/>
      <c r="F133" s="899"/>
      <c r="G133" s="900"/>
      <c r="H133" s="900"/>
    </row>
    <row r="134" spans="5:8" s="484" customFormat="1" ht="12.75">
      <c r="E134" s="495"/>
      <c r="F134" s="899"/>
      <c r="G134" s="900"/>
      <c r="H134" s="900"/>
    </row>
    <row r="135" spans="5:8" s="484" customFormat="1" ht="12.75">
      <c r="E135" s="495"/>
      <c r="F135" s="899"/>
      <c r="G135" s="900"/>
      <c r="H135" s="900"/>
    </row>
    <row r="136" spans="5:8" s="484" customFormat="1" ht="12.75">
      <c r="E136" s="495"/>
      <c r="F136" s="899"/>
      <c r="G136" s="900"/>
      <c r="H136" s="900"/>
    </row>
    <row r="137" spans="5:8" s="484" customFormat="1" ht="12.75">
      <c r="E137" s="495"/>
      <c r="F137" s="899"/>
      <c r="G137" s="900"/>
      <c r="H137" s="900"/>
    </row>
    <row r="138" spans="5:8" s="484" customFormat="1" ht="12.75">
      <c r="E138" s="495"/>
      <c r="F138" s="899"/>
      <c r="G138" s="900"/>
      <c r="H138" s="900"/>
    </row>
    <row r="139" spans="5:8" s="484" customFormat="1" ht="12.75">
      <c r="E139" s="495"/>
      <c r="F139" s="899"/>
      <c r="G139" s="900"/>
      <c r="H139" s="900"/>
    </row>
    <row r="140" spans="5:8" s="484" customFormat="1" ht="12.75">
      <c r="E140" s="495"/>
      <c r="F140" s="899"/>
      <c r="G140" s="900"/>
      <c r="H140" s="900"/>
    </row>
    <row r="141" spans="5:8" s="484" customFormat="1" ht="12.75">
      <c r="E141" s="495"/>
      <c r="F141" s="899"/>
      <c r="G141" s="900"/>
      <c r="H141" s="900"/>
    </row>
    <row r="142" spans="5:8" s="484" customFormat="1" ht="12.75">
      <c r="E142" s="495"/>
      <c r="F142" s="899"/>
      <c r="G142" s="900"/>
      <c r="H142" s="900"/>
    </row>
    <row r="143" spans="5:8" s="484" customFormat="1" ht="12.75">
      <c r="E143" s="495"/>
      <c r="F143" s="899"/>
      <c r="G143" s="900"/>
      <c r="H143" s="900"/>
    </row>
    <row r="144" spans="5:8" s="484" customFormat="1" ht="12.75">
      <c r="E144" s="495"/>
      <c r="F144" s="899"/>
      <c r="G144" s="900"/>
      <c r="H144" s="900"/>
    </row>
    <row r="145" spans="5:8" s="484" customFormat="1" ht="12.75">
      <c r="E145" s="495"/>
      <c r="F145" s="899"/>
      <c r="G145" s="900"/>
      <c r="H145" s="900"/>
    </row>
    <row r="146" spans="5:8" s="484" customFormat="1" ht="12.75">
      <c r="E146" s="495"/>
      <c r="F146" s="899"/>
      <c r="G146" s="900"/>
      <c r="H146" s="900"/>
    </row>
    <row r="147" spans="5:8" s="484" customFormat="1" ht="12.75">
      <c r="E147" s="495"/>
      <c r="F147" s="899"/>
      <c r="G147" s="900"/>
      <c r="H147" s="900"/>
    </row>
    <row r="148" spans="5:8" s="484" customFormat="1" ht="12.75">
      <c r="E148" s="495"/>
      <c r="F148" s="899"/>
      <c r="G148" s="900"/>
      <c r="H148" s="900"/>
    </row>
    <row r="149" spans="5:8" s="484" customFormat="1" ht="12.75">
      <c r="E149" s="495"/>
      <c r="F149" s="899"/>
      <c r="G149" s="900"/>
      <c r="H149" s="900"/>
    </row>
    <row r="150" spans="5:8" s="484" customFormat="1" ht="12.75">
      <c r="E150" s="495"/>
      <c r="F150" s="899"/>
      <c r="G150" s="900"/>
      <c r="H150" s="900"/>
    </row>
    <row r="151" spans="5:8" s="484" customFormat="1" ht="12.75">
      <c r="E151" s="495"/>
      <c r="F151" s="899"/>
      <c r="G151" s="900"/>
      <c r="H151" s="900"/>
    </row>
    <row r="152" spans="5:8" s="484" customFormat="1" ht="12.75">
      <c r="E152" s="495"/>
      <c r="F152" s="899"/>
      <c r="G152" s="900"/>
      <c r="H152" s="900"/>
    </row>
    <row r="153" spans="5:8" s="484" customFormat="1" ht="12.75">
      <c r="E153" s="495"/>
      <c r="F153" s="899"/>
      <c r="G153" s="900"/>
      <c r="H153" s="900"/>
    </row>
    <row r="154" spans="5:8" s="484" customFormat="1" ht="12.75">
      <c r="E154" s="495"/>
      <c r="F154" s="899"/>
      <c r="G154" s="900"/>
      <c r="H154" s="900"/>
    </row>
    <row r="155" spans="5:8" s="484" customFormat="1" ht="12.75">
      <c r="E155" s="495"/>
      <c r="F155" s="899"/>
      <c r="G155" s="900"/>
      <c r="H155" s="900"/>
    </row>
    <row r="156" spans="5:8" s="484" customFormat="1" ht="12.75">
      <c r="E156" s="495"/>
      <c r="F156" s="899"/>
      <c r="G156" s="900"/>
      <c r="H156" s="900"/>
    </row>
    <row r="157" spans="5:8" s="484" customFormat="1" ht="12.75">
      <c r="E157" s="495"/>
      <c r="F157" s="899"/>
      <c r="G157" s="900"/>
      <c r="H157" s="900"/>
    </row>
    <row r="158" spans="5:8" s="484" customFormat="1" ht="12.75">
      <c r="E158" s="495"/>
      <c r="F158" s="899"/>
      <c r="G158" s="900"/>
      <c r="H158" s="900"/>
    </row>
    <row r="159" spans="5:8" s="484" customFormat="1" ht="12.75">
      <c r="E159" s="495"/>
      <c r="F159" s="899"/>
      <c r="G159" s="900"/>
      <c r="H159" s="900"/>
    </row>
    <row r="160" spans="5:8" s="484" customFormat="1" ht="12.75">
      <c r="E160" s="495"/>
      <c r="F160" s="899"/>
      <c r="G160" s="900"/>
      <c r="H160" s="900"/>
    </row>
    <row r="161" spans="5:8" s="484" customFormat="1" ht="12.75">
      <c r="E161" s="495"/>
      <c r="F161" s="899"/>
      <c r="G161" s="900"/>
      <c r="H161" s="900"/>
    </row>
    <row r="162" spans="5:8" s="484" customFormat="1" ht="12.75">
      <c r="E162" s="495"/>
      <c r="F162" s="899"/>
      <c r="G162" s="900"/>
      <c r="H162" s="900"/>
    </row>
    <row r="163" spans="5:8" s="484" customFormat="1" ht="12.75">
      <c r="E163" s="495"/>
      <c r="F163" s="899"/>
      <c r="G163" s="900"/>
      <c r="H163" s="900"/>
    </row>
    <row r="164" spans="5:8" s="484" customFormat="1" ht="12.75">
      <c r="E164" s="495"/>
      <c r="F164" s="899"/>
      <c r="G164" s="900"/>
      <c r="H164" s="900"/>
    </row>
    <row r="165" spans="5:8" s="484" customFormat="1" ht="12.75">
      <c r="E165" s="495"/>
      <c r="F165" s="899"/>
      <c r="G165" s="900"/>
      <c r="H165" s="900"/>
    </row>
    <row r="166" spans="5:8" s="484" customFormat="1" ht="12.75">
      <c r="E166" s="495"/>
      <c r="F166" s="899"/>
      <c r="G166" s="900"/>
      <c r="H166" s="900"/>
    </row>
    <row r="167" spans="5:8" s="484" customFormat="1" ht="12.75">
      <c r="E167" s="495"/>
      <c r="F167" s="899"/>
      <c r="G167" s="900"/>
      <c r="H167" s="900"/>
    </row>
    <row r="168" spans="5:8" s="484" customFormat="1" ht="12.75">
      <c r="E168" s="495"/>
      <c r="F168" s="899"/>
      <c r="G168" s="900"/>
      <c r="H168" s="900"/>
    </row>
    <row r="169" spans="5:8" s="484" customFormat="1" ht="12.75">
      <c r="E169" s="495"/>
      <c r="F169" s="899"/>
      <c r="G169" s="900"/>
      <c r="H169" s="900"/>
    </row>
    <row r="170" spans="5:8" s="484" customFormat="1" ht="12.75">
      <c r="E170" s="495"/>
      <c r="F170" s="899"/>
      <c r="G170" s="900"/>
      <c r="H170" s="900"/>
    </row>
    <row r="171" spans="5:8" s="484" customFormat="1" ht="12.75">
      <c r="E171" s="495"/>
      <c r="F171" s="899"/>
      <c r="G171" s="900"/>
      <c r="H171" s="900"/>
    </row>
    <row r="172" spans="5:8" s="484" customFormat="1" ht="12.75">
      <c r="E172" s="495"/>
      <c r="F172" s="899"/>
      <c r="G172" s="900"/>
      <c r="H172" s="900"/>
    </row>
    <row r="173" spans="5:8" s="484" customFormat="1" ht="12.75">
      <c r="E173" s="495"/>
      <c r="F173" s="899"/>
      <c r="G173" s="900"/>
      <c r="H173" s="900"/>
    </row>
    <row r="174" spans="5:8" s="484" customFormat="1" ht="12.75">
      <c r="E174" s="495"/>
      <c r="F174" s="899"/>
      <c r="G174" s="900"/>
      <c r="H174" s="900"/>
    </row>
    <row r="175" spans="5:8" s="484" customFormat="1" ht="12.75">
      <c r="E175" s="495"/>
      <c r="F175" s="899"/>
      <c r="G175" s="900"/>
      <c r="H175" s="900"/>
    </row>
    <row r="176" spans="5:8" s="484" customFormat="1" ht="12.75">
      <c r="E176" s="495"/>
      <c r="F176" s="899"/>
      <c r="G176" s="900"/>
      <c r="H176" s="900"/>
    </row>
    <row r="177" spans="5:8" s="484" customFormat="1" ht="12.75">
      <c r="E177" s="495"/>
      <c r="F177" s="899"/>
      <c r="G177" s="900"/>
      <c r="H177" s="900"/>
    </row>
    <row r="178" spans="5:8" s="484" customFormat="1" ht="12.75">
      <c r="E178" s="495"/>
      <c r="F178" s="899"/>
      <c r="G178" s="900"/>
      <c r="H178" s="900"/>
    </row>
    <row r="179" spans="5:8" s="484" customFormat="1" ht="12.75">
      <c r="E179" s="495"/>
      <c r="F179" s="899"/>
      <c r="G179" s="900"/>
      <c r="H179" s="900"/>
    </row>
    <row r="180" spans="5:8" s="484" customFormat="1" ht="12.75">
      <c r="E180" s="495"/>
      <c r="F180" s="899"/>
      <c r="G180" s="900"/>
      <c r="H180" s="900"/>
    </row>
    <row r="181" spans="5:8" s="484" customFormat="1" ht="12.75">
      <c r="E181" s="495"/>
      <c r="F181" s="899"/>
      <c r="G181" s="900"/>
      <c r="H181" s="900"/>
    </row>
    <row r="182" spans="5:8" s="484" customFormat="1" ht="12.75">
      <c r="E182" s="495"/>
      <c r="F182" s="899"/>
      <c r="G182" s="900"/>
      <c r="H182" s="900"/>
    </row>
    <row r="183" spans="5:8" s="484" customFormat="1" ht="12.75">
      <c r="E183" s="495"/>
      <c r="F183" s="899"/>
      <c r="G183" s="900"/>
      <c r="H183" s="900"/>
    </row>
    <row r="184" spans="5:8" s="484" customFormat="1" ht="12.75">
      <c r="E184" s="495"/>
      <c r="F184" s="899"/>
      <c r="G184" s="900"/>
      <c r="H184" s="900"/>
    </row>
    <row r="185" spans="5:8" s="484" customFormat="1" ht="12.75">
      <c r="E185" s="495"/>
      <c r="F185" s="899"/>
      <c r="G185" s="900"/>
      <c r="H185" s="900"/>
    </row>
    <row r="186" spans="5:8" s="484" customFormat="1" ht="12.75">
      <c r="E186" s="495"/>
      <c r="F186" s="899"/>
      <c r="G186" s="900"/>
      <c r="H186" s="900"/>
    </row>
    <row r="187" spans="5:8" s="484" customFormat="1" ht="12.75">
      <c r="E187" s="495"/>
      <c r="F187" s="899"/>
      <c r="G187" s="900"/>
      <c r="H187" s="900"/>
    </row>
    <row r="188" spans="5:8" s="484" customFormat="1" ht="12.75">
      <c r="E188" s="495"/>
      <c r="F188" s="899"/>
      <c r="G188" s="900"/>
      <c r="H188" s="900"/>
    </row>
    <row r="189" spans="5:8" s="484" customFormat="1" ht="12.75">
      <c r="E189" s="495"/>
      <c r="F189" s="899"/>
      <c r="G189" s="900"/>
      <c r="H189" s="900"/>
    </row>
    <row r="190" spans="5:8" s="484" customFormat="1" ht="12.75">
      <c r="E190" s="495"/>
      <c r="F190" s="899"/>
      <c r="G190" s="900"/>
      <c r="H190" s="900"/>
    </row>
    <row r="191" spans="5:8" s="484" customFormat="1" ht="12.75">
      <c r="E191" s="495"/>
      <c r="F191" s="899"/>
      <c r="G191" s="900"/>
      <c r="H191" s="900"/>
    </row>
    <row r="192" spans="5:8" s="484" customFormat="1" ht="12.75">
      <c r="E192" s="495"/>
      <c r="F192" s="899"/>
      <c r="G192" s="900"/>
      <c r="H192" s="900"/>
    </row>
    <row r="193" spans="5:8" s="484" customFormat="1" ht="12.75">
      <c r="E193" s="495"/>
      <c r="F193" s="899"/>
      <c r="G193" s="900"/>
      <c r="H193" s="900"/>
    </row>
    <row r="194" spans="5:8" s="484" customFormat="1" ht="12.75">
      <c r="E194" s="495"/>
      <c r="F194" s="899"/>
      <c r="G194" s="900"/>
      <c r="H194" s="900"/>
    </row>
    <row r="195" spans="5:8" s="484" customFormat="1" ht="12.75">
      <c r="E195" s="495"/>
      <c r="F195" s="899"/>
      <c r="G195" s="900"/>
      <c r="H195" s="900"/>
    </row>
    <row r="196" spans="5:8" s="484" customFormat="1" ht="12.75">
      <c r="E196" s="495"/>
      <c r="F196" s="899"/>
      <c r="G196" s="900"/>
      <c r="H196" s="900"/>
    </row>
    <row r="197" spans="5:8" s="484" customFormat="1" ht="12.75">
      <c r="E197" s="495"/>
      <c r="F197" s="899"/>
      <c r="G197" s="900"/>
      <c r="H197" s="900"/>
    </row>
    <row r="198" spans="5:8" s="484" customFormat="1" ht="12.75">
      <c r="E198" s="495"/>
      <c r="F198" s="899"/>
      <c r="G198" s="900"/>
      <c r="H198" s="900"/>
    </row>
    <row r="199" spans="5:8" s="484" customFormat="1" ht="12.75">
      <c r="E199" s="495"/>
      <c r="F199" s="899"/>
      <c r="G199" s="900"/>
      <c r="H199" s="900"/>
    </row>
    <row r="200" spans="5:8" s="484" customFormat="1" ht="12.75">
      <c r="E200" s="495"/>
      <c r="F200" s="899"/>
      <c r="G200" s="900"/>
      <c r="H200" s="900"/>
    </row>
    <row r="201" spans="5:8" s="484" customFormat="1" ht="12.75">
      <c r="E201" s="495"/>
      <c r="F201" s="899"/>
      <c r="G201" s="900"/>
      <c r="H201" s="900"/>
    </row>
    <row r="202" spans="5:8" s="484" customFormat="1" ht="12.75">
      <c r="E202" s="495"/>
      <c r="F202" s="899"/>
      <c r="G202" s="900"/>
      <c r="H202" s="900"/>
    </row>
    <row r="203" spans="5:8" s="484" customFormat="1" ht="12.75">
      <c r="E203" s="495"/>
      <c r="F203" s="899"/>
      <c r="G203" s="900"/>
      <c r="H203" s="900"/>
    </row>
    <row r="204" spans="5:8" s="484" customFormat="1" ht="12.75">
      <c r="E204" s="495"/>
      <c r="F204" s="899"/>
      <c r="G204" s="900"/>
      <c r="H204" s="900"/>
    </row>
    <row r="205" spans="5:8" s="484" customFormat="1" ht="12.75">
      <c r="E205" s="495"/>
      <c r="F205" s="899"/>
      <c r="G205" s="900"/>
      <c r="H205" s="900"/>
    </row>
    <row r="206" spans="5:8" s="484" customFormat="1" ht="12.75">
      <c r="E206" s="495"/>
      <c r="F206" s="899"/>
      <c r="G206" s="900"/>
      <c r="H206" s="900"/>
    </row>
    <row r="207" spans="5:8" s="484" customFormat="1" ht="12.75">
      <c r="E207" s="495"/>
      <c r="F207" s="899"/>
      <c r="G207" s="900"/>
      <c r="H207" s="900"/>
    </row>
    <row r="208" spans="5:8" s="484" customFormat="1" ht="12.75">
      <c r="E208" s="495"/>
      <c r="F208" s="899"/>
      <c r="G208" s="900"/>
      <c r="H208" s="900"/>
    </row>
    <row r="209" spans="5:8" s="484" customFormat="1" ht="12.75">
      <c r="E209" s="495"/>
      <c r="F209" s="899"/>
      <c r="G209" s="900"/>
      <c r="H209" s="900"/>
    </row>
    <row r="210" spans="5:8" s="484" customFormat="1" ht="12.75">
      <c r="E210" s="495"/>
      <c r="F210" s="899"/>
      <c r="G210" s="900"/>
      <c r="H210" s="900"/>
    </row>
    <row r="211" spans="5:8" s="484" customFormat="1" ht="12.75">
      <c r="E211" s="495"/>
      <c r="F211" s="899"/>
      <c r="G211" s="900"/>
      <c r="H211" s="900"/>
    </row>
    <row r="212" spans="5:8" s="484" customFormat="1" ht="12.75">
      <c r="E212" s="495"/>
      <c r="F212" s="899"/>
      <c r="G212" s="900"/>
      <c r="H212" s="900"/>
    </row>
    <row r="213" spans="5:8" s="484" customFormat="1" ht="12.75">
      <c r="E213" s="495"/>
      <c r="F213" s="899"/>
      <c r="G213" s="900"/>
      <c r="H213" s="900"/>
    </row>
    <row r="214" spans="5:8" s="484" customFormat="1" ht="12.75">
      <c r="E214" s="495"/>
      <c r="F214" s="899"/>
      <c r="G214" s="900"/>
      <c r="H214" s="900"/>
    </row>
    <row r="215" spans="5:8" s="484" customFormat="1" ht="12.75">
      <c r="E215" s="495"/>
      <c r="F215" s="899"/>
      <c r="G215" s="900"/>
      <c r="H215" s="900"/>
    </row>
    <row r="216" spans="5:8" s="484" customFormat="1" ht="12.75">
      <c r="E216" s="495"/>
      <c r="F216" s="899"/>
      <c r="G216" s="900"/>
      <c r="H216" s="900"/>
    </row>
    <row r="217" spans="5:8" s="484" customFormat="1" ht="12.75">
      <c r="E217" s="495"/>
      <c r="F217" s="899"/>
      <c r="G217" s="900"/>
      <c r="H217" s="900"/>
    </row>
    <row r="218" spans="5:8" s="484" customFormat="1" ht="12.75">
      <c r="E218" s="495"/>
      <c r="F218" s="899"/>
      <c r="G218" s="900"/>
      <c r="H218" s="900"/>
    </row>
    <row r="219" spans="5:8" s="484" customFormat="1" ht="12.75">
      <c r="E219" s="495"/>
      <c r="F219" s="899"/>
      <c r="G219" s="900"/>
      <c r="H219" s="900"/>
    </row>
    <row r="220" spans="5:8" s="484" customFormat="1" ht="12.75">
      <c r="E220" s="495"/>
      <c r="F220" s="899"/>
      <c r="G220" s="900"/>
      <c r="H220" s="900"/>
    </row>
    <row r="221" spans="5:8" s="484" customFormat="1" ht="12.75">
      <c r="E221" s="495"/>
      <c r="F221" s="899"/>
      <c r="G221" s="900"/>
      <c r="H221" s="900"/>
    </row>
    <row r="222" spans="5:8" s="484" customFormat="1" ht="12.75">
      <c r="E222" s="495"/>
      <c r="F222" s="899"/>
      <c r="G222" s="900"/>
      <c r="H222" s="900"/>
    </row>
    <row r="223" spans="5:8" s="484" customFormat="1" ht="12.75">
      <c r="E223" s="495"/>
      <c r="F223" s="899"/>
      <c r="G223" s="900"/>
      <c r="H223" s="900"/>
    </row>
    <row r="224" spans="5:8" s="484" customFormat="1" ht="12.75">
      <c r="E224" s="495"/>
      <c r="F224" s="899"/>
      <c r="G224" s="900"/>
      <c r="H224" s="900"/>
    </row>
    <row r="225" spans="5:8" s="484" customFormat="1" ht="12.75">
      <c r="E225" s="495"/>
      <c r="F225" s="899"/>
      <c r="G225" s="900"/>
      <c r="H225" s="900"/>
    </row>
    <row r="226" spans="5:8" s="484" customFormat="1" ht="12.75">
      <c r="E226" s="495"/>
      <c r="F226" s="899"/>
      <c r="G226" s="900"/>
      <c r="H226" s="900"/>
    </row>
    <row r="227" spans="5:8" s="484" customFormat="1" ht="12.75">
      <c r="E227" s="495"/>
      <c r="F227" s="899"/>
      <c r="G227" s="900"/>
      <c r="H227" s="900"/>
    </row>
    <row r="228" spans="5:8" s="484" customFormat="1" ht="12.75">
      <c r="E228" s="495"/>
      <c r="F228" s="899"/>
      <c r="G228" s="900"/>
      <c r="H228" s="900"/>
    </row>
    <row r="229" spans="5:8" s="484" customFormat="1" ht="12.75">
      <c r="E229" s="495"/>
      <c r="F229" s="899"/>
      <c r="G229" s="900"/>
      <c r="H229" s="900"/>
    </row>
    <row r="230" spans="5:8" s="484" customFormat="1" ht="12.75">
      <c r="E230" s="495"/>
      <c r="F230" s="899"/>
      <c r="G230" s="900"/>
      <c r="H230" s="900"/>
    </row>
    <row r="231" spans="5:8" s="484" customFormat="1" ht="12.75">
      <c r="E231" s="495"/>
      <c r="F231" s="899"/>
      <c r="G231" s="900"/>
      <c r="H231" s="900"/>
    </row>
    <row r="232" spans="5:8" s="484" customFormat="1" ht="12.75">
      <c r="E232" s="495"/>
      <c r="F232" s="899"/>
      <c r="G232" s="900"/>
      <c r="H232" s="900"/>
    </row>
    <row r="233" spans="5:8" s="484" customFormat="1" ht="12.75">
      <c r="E233" s="495"/>
      <c r="F233" s="899"/>
      <c r="G233" s="900"/>
      <c r="H233" s="900"/>
    </row>
    <row r="234" spans="5:8" s="484" customFormat="1" ht="12.75">
      <c r="E234" s="495"/>
      <c r="F234" s="899"/>
      <c r="G234" s="900"/>
      <c r="H234" s="900"/>
    </row>
    <row r="235" spans="5:8" s="484" customFormat="1" ht="12.75">
      <c r="E235" s="495"/>
      <c r="F235" s="899"/>
      <c r="G235" s="900"/>
      <c r="H235" s="900"/>
    </row>
    <row r="236" spans="5:8" s="484" customFormat="1" ht="12.75">
      <c r="E236" s="495"/>
      <c r="F236" s="899"/>
      <c r="G236" s="900"/>
      <c r="H236" s="900"/>
    </row>
    <row r="237" spans="5:8" s="484" customFormat="1" ht="12.75">
      <c r="E237" s="495"/>
      <c r="F237" s="899"/>
      <c r="G237" s="900"/>
      <c r="H237" s="900"/>
    </row>
    <row r="238" spans="5:8" s="484" customFormat="1" ht="12.75">
      <c r="E238" s="495"/>
      <c r="F238" s="899"/>
      <c r="G238" s="900"/>
      <c r="H238" s="900"/>
    </row>
    <row r="239" spans="5:8" s="484" customFormat="1" ht="12.75">
      <c r="E239" s="495"/>
      <c r="F239" s="899"/>
      <c r="G239" s="900"/>
      <c r="H239" s="900"/>
    </row>
    <row r="240" spans="5:8" s="484" customFormat="1" ht="12.75">
      <c r="E240" s="495"/>
      <c r="F240" s="899"/>
      <c r="G240" s="900"/>
      <c r="H240" s="900"/>
    </row>
    <row r="241" spans="5:8" s="484" customFormat="1" ht="12.75">
      <c r="E241" s="495"/>
      <c r="F241" s="899"/>
      <c r="G241" s="900"/>
      <c r="H241" s="900"/>
    </row>
    <row r="242" spans="5:8" s="484" customFormat="1" ht="12.75">
      <c r="E242" s="495"/>
      <c r="F242" s="899"/>
      <c r="G242" s="900"/>
      <c r="H242" s="900"/>
    </row>
    <row r="243" spans="5:8" s="484" customFormat="1" ht="12.75">
      <c r="E243" s="495"/>
      <c r="F243" s="899"/>
      <c r="G243" s="900"/>
      <c r="H243" s="900"/>
    </row>
    <row r="244" spans="5:8" s="484" customFormat="1" ht="12.75">
      <c r="E244" s="495"/>
      <c r="F244" s="899"/>
      <c r="G244" s="900"/>
      <c r="H244" s="900"/>
    </row>
    <row r="245" spans="5:8" s="484" customFormat="1" ht="12.75">
      <c r="E245" s="495"/>
      <c r="F245" s="899"/>
      <c r="G245" s="900"/>
      <c r="H245" s="900"/>
    </row>
    <row r="246" spans="5:8" s="484" customFormat="1" ht="12.75">
      <c r="E246" s="495"/>
      <c r="F246" s="899"/>
      <c r="G246" s="900"/>
      <c r="H246" s="900"/>
    </row>
    <row r="247" spans="5:8" s="484" customFormat="1" ht="12.75">
      <c r="E247" s="495"/>
      <c r="F247" s="899"/>
      <c r="G247" s="900"/>
      <c r="H247" s="900"/>
    </row>
    <row r="248" spans="5:8" s="484" customFormat="1" ht="12.75">
      <c r="E248" s="495"/>
      <c r="F248" s="899"/>
      <c r="G248" s="900"/>
      <c r="H248" s="900"/>
    </row>
    <row r="249" spans="5:8" s="484" customFormat="1" ht="12.75">
      <c r="E249" s="495"/>
      <c r="F249" s="899"/>
      <c r="G249" s="900"/>
      <c r="H249" s="900"/>
    </row>
    <row r="250" spans="5:8" s="484" customFormat="1" ht="12.75">
      <c r="E250" s="495"/>
      <c r="F250" s="899"/>
      <c r="G250" s="900"/>
      <c r="H250" s="900"/>
    </row>
    <row r="251" spans="5:8" s="484" customFormat="1" ht="12.75">
      <c r="E251" s="495"/>
      <c r="F251" s="899"/>
      <c r="G251" s="900"/>
      <c r="H251" s="900"/>
    </row>
    <row r="252" spans="5:8" s="484" customFormat="1" ht="12.75">
      <c r="E252" s="495"/>
      <c r="F252" s="899"/>
      <c r="G252" s="900"/>
      <c r="H252" s="900"/>
    </row>
    <row r="253" spans="5:8" s="484" customFormat="1" ht="12.75">
      <c r="E253" s="495"/>
      <c r="F253" s="899"/>
      <c r="G253" s="900"/>
      <c r="H253" s="900"/>
    </row>
    <row r="254" spans="5:8" s="484" customFormat="1" ht="12.75">
      <c r="E254" s="495"/>
      <c r="F254" s="899"/>
      <c r="G254" s="900"/>
      <c r="H254" s="900"/>
    </row>
    <row r="255" spans="5:8" s="484" customFormat="1" ht="12.75">
      <c r="E255" s="495"/>
      <c r="F255" s="899"/>
      <c r="G255" s="900"/>
      <c r="H255" s="900"/>
    </row>
    <row r="256" spans="5:8" s="484" customFormat="1" ht="12.75">
      <c r="E256" s="495"/>
      <c r="F256" s="899"/>
      <c r="G256" s="900"/>
      <c r="H256" s="900"/>
    </row>
    <row r="257" spans="5:8" s="484" customFormat="1" ht="12.75">
      <c r="E257" s="495"/>
      <c r="F257" s="899"/>
      <c r="G257" s="900"/>
      <c r="H257" s="900"/>
    </row>
    <row r="258" spans="5:8" s="484" customFormat="1" ht="12.75">
      <c r="E258" s="495"/>
      <c r="F258" s="899"/>
      <c r="G258" s="900"/>
      <c r="H258" s="900"/>
    </row>
    <row r="259" spans="5:8" s="484" customFormat="1" ht="12.75">
      <c r="E259" s="495"/>
      <c r="F259" s="899"/>
      <c r="G259" s="900"/>
      <c r="H259" s="900"/>
    </row>
    <row r="260" spans="5:8" s="484" customFormat="1" ht="12.75">
      <c r="E260" s="495"/>
      <c r="F260" s="899"/>
      <c r="G260" s="900"/>
      <c r="H260" s="900"/>
    </row>
    <row r="261" spans="5:8" s="484" customFormat="1" ht="12.75">
      <c r="E261" s="495"/>
      <c r="F261" s="899"/>
      <c r="G261" s="900"/>
      <c r="H261" s="900"/>
    </row>
    <row r="262" spans="5:8" s="484" customFormat="1" ht="12.75">
      <c r="E262" s="495"/>
      <c r="F262" s="899"/>
      <c r="G262" s="900"/>
      <c r="H262" s="900"/>
    </row>
    <row r="263" spans="5:8" s="484" customFormat="1" ht="12.75">
      <c r="E263" s="495"/>
      <c r="F263" s="899"/>
      <c r="G263" s="900"/>
      <c r="H263" s="900"/>
    </row>
    <row r="264" spans="5:8" s="484" customFormat="1" ht="12.75">
      <c r="E264" s="495"/>
      <c r="F264" s="899"/>
      <c r="G264" s="900"/>
      <c r="H264" s="900"/>
    </row>
    <row r="265" spans="5:8" s="484" customFormat="1" ht="12.75">
      <c r="E265" s="495"/>
      <c r="F265" s="899"/>
      <c r="G265" s="900"/>
      <c r="H265" s="900"/>
    </row>
    <row r="266" spans="5:8" s="484" customFormat="1" ht="12.75">
      <c r="E266" s="495"/>
      <c r="F266" s="899"/>
      <c r="G266" s="900"/>
      <c r="H266" s="900"/>
    </row>
    <row r="267" spans="5:8" s="484" customFormat="1" ht="12.75">
      <c r="E267" s="495"/>
      <c r="F267" s="899"/>
      <c r="G267" s="900"/>
      <c r="H267" s="900"/>
    </row>
    <row r="268" spans="5:8" s="484" customFormat="1" ht="12.75">
      <c r="E268" s="495"/>
      <c r="F268" s="899"/>
      <c r="G268" s="900"/>
      <c r="H268" s="900"/>
    </row>
    <row r="269" spans="5:8" s="484" customFormat="1" ht="12.75">
      <c r="E269" s="495"/>
      <c r="F269" s="899"/>
      <c r="G269" s="900"/>
      <c r="H269" s="900"/>
    </row>
    <row r="270" spans="5:8" s="484" customFormat="1" ht="12.75">
      <c r="E270" s="495"/>
      <c r="F270" s="899"/>
      <c r="G270" s="900"/>
      <c r="H270" s="900"/>
    </row>
    <row r="271" spans="5:8" s="484" customFormat="1" ht="12.75">
      <c r="E271" s="495"/>
      <c r="F271" s="899"/>
      <c r="G271" s="900"/>
      <c r="H271" s="900"/>
    </row>
    <row r="272" spans="5:8" s="484" customFormat="1" ht="12.75">
      <c r="E272" s="495"/>
      <c r="F272" s="899"/>
      <c r="G272" s="900"/>
      <c r="H272" s="900"/>
    </row>
    <row r="273" spans="5:8" s="484" customFormat="1" ht="12.75">
      <c r="E273" s="495"/>
      <c r="F273" s="899"/>
      <c r="G273" s="900"/>
      <c r="H273" s="900"/>
    </row>
    <row r="274" spans="5:8" s="484" customFormat="1" ht="12.75">
      <c r="E274" s="495"/>
      <c r="F274" s="899"/>
      <c r="G274" s="900"/>
      <c r="H274" s="900"/>
    </row>
    <row r="275" spans="5:8" s="484" customFormat="1" ht="12.75">
      <c r="E275" s="495"/>
      <c r="F275" s="899"/>
      <c r="G275" s="900"/>
      <c r="H275" s="900"/>
    </row>
    <row r="276" spans="5:8" s="484" customFormat="1" ht="12.75">
      <c r="E276" s="495"/>
      <c r="F276" s="899"/>
      <c r="G276" s="900"/>
      <c r="H276" s="900"/>
    </row>
    <row r="277" spans="5:8" s="484" customFormat="1" ht="12.75">
      <c r="E277" s="495"/>
      <c r="F277" s="899"/>
      <c r="G277" s="900"/>
      <c r="H277" s="900"/>
    </row>
    <row r="278" spans="5:8" s="484" customFormat="1" ht="12.75">
      <c r="E278" s="495"/>
      <c r="F278" s="899"/>
      <c r="G278" s="900"/>
      <c r="H278" s="900"/>
    </row>
    <row r="279" spans="5:8" s="484" customFormat="1" ht="12.75">
      <c r="E279" s="495"/>
      <c r="F279" s="899"/>
      <c r="G279" s="900"/>
      <c r="H279" s="900"/>
    </row>
    <row r="280" spans="5:8" s="484" customFormat="1" ht="12.75">
      <c r="E280" s="495"/>
      <c r="F280" s="899"/>
      <c r="G280" s="900"/>
      <c r="H280" s="900"/>
    </row>
    <row r="281" spans="5:8" s="484" customFormat="1" ht="12.75">
      <c r="E281" s="495"/>
      <c r="F281" s="899"/>
      <c r="G281" s="900"/>
      <c r="H281" s="900"/>
    </row>
    <row r="282" spans="5:8" s="484" customFormat="1" ht="12.75">
      <c r="E282" s="495"/>
      <c r="F282" s="899"/>
      <c r="G282" s="900"/>
      <c r="H282" s="900"/>
    </row>
    <row r="283" spans="5:8" s="484" customFormat="1" ht="12.75">
      <c r="E283" s="495"/>
      <c r="F283" s="899"/>
      <c r="G283" s="900"/>
      <c r="H283" s="900"/>
    </row>
    <row r="284" spans="5:8" s="484" customFormat="1" ht="12.75">
      <c r="E284" s="495"/>
      <c r="F284" s="899"/>
      <c r="G284" s="900"/>
      <c r="H284" s="900"/>
    </row>
    <row r="285" spans="5:8" s="484" customFormat="1" ht="12.75">
      <c r="E285" s="495"/>
      <c r="F285" s="899"/>
      <c r="G285" s="900"/>
      <c r="H285" s="900"/>
    </row>
    <row r="286" spans="5:8" s="484" customFormat="1" ht="12.75">
      <c r="E286" s="495"/>
      <c r="F286" s="899"/>
      <c r="G286" s="900"/>
      <c r="H286" s="900"/>
    </row>
    <row r="287" spans="5:8" s="484" customFormat="1" ht="12.75">
      <c r="E287" s="495"/>
      <c r="F287" s="899"/>
      <c r="G287" s="900"/>
      <c r="H287" s="900"/>
    </row>
    <row r="288" spans="5:8" s="484" customFormat="1" ht="12.75">
      <c r="E288" s="495"/>
      <c r="F288" s="899"/>
      <c r="G288" s="900"/>
      <c r="H288" s="900"/>
    </row>
    <row r="289" spans="5:8" s="484" customFormat="1" ht="12.75">
      <c r="E289" s="495"/>
      <c r="F289" s="899"/>
      <c r="G289" s="900"/>
      <c r="H289" s="900"/>
    </row>
    <row r="290" spans="5:8" s="484" customFormat="1" ht="12.75">
      <c r="E290" s="495"/>
      <c r="F290" s="899"/>
      <c r="G290" s="900"/>
      <c r="H290" s="900"/>
    </row>
    <row r="291" spans="5:8" s="484" customFormat="1" ht="12.75">
      <c r="E291" s="495"/>
      <c r="F291" s="899"/>
      <c r="G291" s="900"/>
      <c r="H291" s="900"/>
    </row>
    <row r="292" spans="5:8" s="484" customFormat="1" ht="12.75">
      <c r="E292" s="495"/>
      <c r="F292" s="899"/>
      <c r="G292" s="900"/>
      <c r="H292" s="900"/>
    </row>
    <row r="293" spans="5:8" s="484" customFormat="1" ht="12.75">
      <c r="E293" s="495"/>
      <c r="F293" s="899"/>
      <c r="G293" s="900"/>
      <c r="H293" s="900"/>
    </row>
    <row r="294" spans="5:8" s="484" customFormat="1" ht="12.75">
      <c r="E294" s="495"/>
      <c r="F294" s="899"/>
      <c r="G294" s="900"/>
      <c r="H294" s="900"/>
    </row>
    <row r="295" spans="5:8" s="484" customFormat="1" ht="12.75">
      <c r="E295" s="495"/>
      <c r="F295" s="899"/>
      <c r="G295" s="900"/>
      <c r="H295" s="900"/>
    </row>
    <row r="296" spans="5:8" s="484" customFormat="1" ht="12.75">
      <c r="E296" s="495"/>
      <c r="F296" s="899"/>
      <c r="G296" s="900"/>
      <c r="H296" s="900"/>
    </row>
    <row r="297" spans="5:8" s="484" customFormat="1" ht="12.75">
      <c r="E297" s="495"/>
      <c r="F297" s="899"/>
      <c r="G297" s="900"/>
      <c r="H297" s="900"/>
    </row>
    <row r="298" spans="5:8" s="484" customFormat="1" ht="12.75">
      <c r="E298" s="495"/>
      <c r="F298" s="899"/>
      <c r="G298" s="900"/>
      <c r="H298" s="900"/>
    </row>
    <row r="299" spans="5:8" s="484" customFormat="1" ht="12.75">
      <c r="E299" s="495"/>
      <c r="F299" s="899"/>
      <c r="G299" s="900"/>
      <c r="H299" s="900"/>
    </row>
    <row r="300" spans="5:8" s="484" customFormat="1" ht="12.75">
      <c r="E300" s="495"/>
      <c r="F300" s="899"/>
      <c r="G300" s="900"/>
      <c r="H300" s="900"/>
    </row>
    <row r="301" spans="5:8" s="484" customFormat="1" ht="12.75">
      <c r="E301" s="495"/>
      <c r="F301" s="899"/>
      <c r="G301" s="900"/>
      <c r="H301" s="900"/>
    </row>
    <row r="302" spans="5:8" s="484" customFormat="1" ht="12.75">
      <c r="E302" s="495"/>
      <c r="F302" s="899"/>
      <c r="G302" s="900"/>
      <c r="H302" s="900"/>
    </row>
    <row r="303" spans="5:8" s="484" customFormat="1" ht="12.75">
      <c r="E303" s="495"/>
      <c r="F303" s="899"/>
      <c r="G303" s="900"/>
      <c r="H303" s="900"/>
    </row>
    <row r="304" spans="5:8" s="484" customFormat="1" ht="12.75">
      <c r="E304" s="495"/>
      <c r="F304" s="899"/>
      <c r="G304" s="900"/>
      <c r="H304" s="900"/>
    </row>
    <row r="305" spans="5:8" s="484" customFormat="1" ht="12.75">
      <c r="E305" s="495"/>
      <c r="F305" s="899"/>
      <c r="G305" s="900"/>
      <c r="H305" s="900"/>
    </row>
    <row r="306" spans="5:8" s="484" customFormat="1" ht="12.75">
      <c r="E306" s="495"/>
      <c r="F306" s="899"/>
      <c r="G306" s="900"/>
      <c r="H306" s="900"/>
    </row>
    <row r="307" spans="5:8" s="484" customFormat="1" ht="12.75">
      <c r="E307" s="495"/>
      <c r="F307" s="899"/>
      <c r="G307" s="900"/>
      <c r="H307" s="900"/>
    </row>
    <row r="308" spans="5:8" s="484" customFormat="1" ht="12.75">
      <c r="E308" s="495"/>
      <c r="F308" s="899"/>
      <c r="G308" s="900"/>
      <c r="H308" s="900"/>
    </row>
    <row r="309" spans="5:8" s="484" customFormat="1" ht="12.75">
      <c r="E309" s="495"/>
      <c r="F309" s="899"/>
      <c r="G309" s="900"/>
      <c r="H309" s="900"/>
    </row>
    <row r="310" spans="5:8" s="484" customFormat="1" ht="12.75">
      <c r="E310" s="495"/>
      <c r="F310" s="899"/>
      <c r="G310" s="900"/>
      <c r="H310" s="900"/>
    </row>
    <row r="311" spans="5:8" s="484" customFormat="1" ht="12.75">
      <c r="E311" s="495"/>
      <c r="F311" s="899"/>
      <c r="G311" s="900"/>
      <c r="H311" s="900"/>
    </row>
    <row r="312" spans="5:8" s="484" customFormat="1" ht="12.75">
      <c r="E312" s="495"/>
      <c r="F312" s="899"/>
      <c r="G312" s="900"/>
      <c r="H312" s="900"/>
    </row>
    <row r="313" spans="5:8" s="484" customFormat="1" ht="12.75">
      <c r="E313" s="495"/>
      <c r="F313" s="899"/>
      <c r="G313" s="900"/>
      <c r="H313" s="900"/>
    </row>
    <row r="314" spans="5:8" s="484" customFormat="1" ht="12.75">
      <c r="E314" s="495"/>
      <c r="F314" s="899"/>
      <c r="G314" s="900"/>
      <c r="H314" s="900"/>
    </row>
    <row r="315" spans="5:8" s="484" customFormat="1" ht="12.75">
      <c r="E315" s="495"/>
      <c r="F315" s="899"/>
      <c r="G315" s="900"/>
      <c r="H315" s="900"/>
    </row>
    <row r="316" spans="5:8" s="484" customFormat="1" ht="12.75">
      <c r="E316" s="495"/>
      <c r="F316" s="899"/>
      <c r="G316" s="900"/>
      <c r="H316" s="900"/>
    </row>
    <row r="317" spans="5:8" s="484" customFormat="1" ht="12.75">
      <c r="E317" s="495"/>
      <c r="F317" s="899"/>
      <c r="G317" s="900"/>
      <c r="H317" s="900"/>
    </row>
    <row r="318" spans="5:8" s="484" customFormat="1" ht="12.75">
      <c r="E318" s="495"/>
      <c r="F318" s="899"/>
      <c r="G318" s="900"/>
      <c r="H318" s="900"/>
    </row>
    <row r="319" spans="5:8" s="484" customFormat="1" ht="12.75">
      <c r="E319" s="495"/>
      <c r="F319" s="899"/>
      <c r="G319" s="900"/>
      <c r="H319" s="900"/>
    </row>
    <row r="320" spans="5:8" s="484" customFormat="1" ht="12.75">
      <c r="E320" s="495"/>
      <c r="F320" s="899"/>
      <c r="G320" s="900"/>
      <c r="H320" s="900"/>
    </row>
    <row r="321" spans="5:8" s="484" customFormat="1" ht="12.75">
      <c r="E321" s="495"/>
      <c r="F321" s="899"/>
      <c r="G321" s="900"/>
      <c r="H321" s="900"/>
    </row>
    <row r="322" spans="5:8" s="484" customFormat="1" ht="12.75">
      <c r="E322" s="495"/>
      <c r="F322" s="899"/>
      <c r="G322" s="900"/>
      <c r="H322" s="900"/>
    </row>
    <row r="323" spans="5:8" s="484" customFormat="1" ht="12.75">
      <c r="E323" s="495"/>
      <c r="F323" s="899"/>
      <c r="G323" s="900"/>
      <c r="H323" s="900"/>
    </row>
    <row r="324" spans="5:8" s="484" customFormat="1" ht="12.75">
      <c r="E324" s="495"/>
      <c r="F324" s="899"/>
      <c r="G324" s="900"/>
      <c r="H324" s="900"/>
    </row>
    <row r="325" spans="5:8" s="484" customFormat="1" ht="12.75">
      <c r="E325" s="495"/>
      <c r="F325" s="899"/>
      <c r="G325" s="900"/>
      <c r="H325" s="900"/>
    </row>
    <row r="326" spans="5:8" s="484" customFormat="1" ht="12.75">
      <c r="E326" s="495"/>
      <c r="F326" s="899"/>
      <c r="G326" s="900"/>
      <c r="H326" s="900"/>
    </row>
    <row r="327" spans="5:8" s="484" customFormat="1" ht="12.75">
      <c r="E327" s="495"/>
      <c r="F327" s="899"/>
      <c r="G327" s="900"/>
      <c r="H327" s="900"/>
    </row>
    <row r="328" spans="5:8" s="484" customFormat="1" ht="12.75">
      <c r="E328" s="495"/>
      <c r="F328" s="899"/>
      <c r="G328" s="900"/>
      <c r="H328" s="900"/>
    </row>
    <row r="329" spans="5:8" s="484" customFormat="1" ht="12.75">
      <c r="E329" s="495"/>
      <c r="F329" s="899"/>
      <c r="G329" s="900"/>
      <c r="H329" s="900"/>
    </row>
    <row r="330" spans="5:8" s="484" customFormat="1" ht="12.75">
      <c r="E330" s="495"/>
      <c r="F330" s="899"/>
      <c r="G330" s="900"/>
      <c r="H330" s="900"/>
    </row>
    <row r="331" spans="5:8" s="484" customFormat="1" ht="12.75">
      <c r="E331" s="495"/>
      <c r="F331" s="899"/>
      <c r="G331" s="900"/>
      <c r="H331" s="900"/>
    </row>
    <row r="332" spans="5:8" s="484" customFormat="1" ht="12.75">
      <c r="E332" s="495"/>
      <c r="F332" s="899"/>
      <c r="G332" s="900"/>
      <c r="H332" s="900"/>
    </row>
    <row r="333" spans="5:8" s="484" customFormat="1" ht="12.75">
      <c r="E333" s="495"/>
      <c r="F333" s="899"/>
      <c r="G333" s="900"/>
      <c r="H333" s="900"/>
    </row>
    <row r="334" spans="5:8" s="484" customFormat="1" ht="12.75">
      <c r="E334" s="495"/>
      <c r="F334" s="899"/>
      <c r="G334" s="900"/>
      <c r="H334" s="900"/>
    </row>
    <row r="335" spans="5:8" s="484" customFormat="1" ht="12.75">
      <c r="E335" s="495"/>
      <c r="F335" s="899"/>
      <c r="G335" s="900"/>
      <c r="H335" s="900"/>
    </row>
    <row r="336" spans="5:8" s="484" customFormat="1" ht="12.75">
      <c r="E336" s="495"/>
      <c r="F336" s="899"/>
      <c r="G336" s="900"/>
      <c r="H336" s="900"/>
    </row>
    <row r="337" spans="5:8" s="484" customFormat="1" ht="12.75">
      <c r="E337" s="495"/>
      <c r="F337" s="899"/>
      <c r="G337" s="900"/>
      <c r="H337" s="900"/>
    </row>
    <row r="338" spans="5:8" s="484" customFormat="1" ht="12.75">
      <c r="E338" s="495"/>
      <c r="F338" s="899"/>
      <c r="G338" s="900"/>
      <c r="H338" s="900"/>
    </row>
    <row r="339" spans="5:8" s="484" customFormat="1" ht="12.75">
      <c r="E339" s="495"/>
      <c r="F339" s="899"/>
      <c r="G339" s="900"/>
      <c r="H339" s="900"/>
    </row>
    <row r="340" spans="5:8" s="484" customFormat="1" ht="12.75">
      <c r="E340" s="495"/>
      <c r="F340" s="899"/>
      <c r="G340" s="900"/>
      <c r="H340" s="900"/>
    </row>
    <row r="341" spans="5:8" s="484" customFormat="1" ht="12.75">
      <c r="E341" s="495"/>
      <c r="F341" s="899"/>
      <c r="G341" s="900"/>
      <c r="H341" s="900"/>
    </row>
    <row r="342" spans="5:8" s="484" customFormat="1" ht="12.75">
      <c r="E342" s="495"/>
      <c r="F342" s="899"/>
      <c r="G342" s="900"/>
      <c r="H342" s="900"/>
    </row>
    <row r="343" spans="5:8" s="484" customFormat="1" ht="12.75">
      <c r="E343" s="495"/>
      <c r="F343" s="899"/>
      <c r="G343" s="900"/>
      <c r="H343" s="900"/>
    </row>
    <row r="344" spans="5:8" s="484" customFormat="1" ht="12.75">
      <c r="E344" s="495"/>
      <c r="F344" s="899"/>
      <c r="G344" s="900"/>
      <c r="H344" s="900"/>
    </row>
    <row r="345" spans="5:8" s="484" customFormat="1" ht="12.75">
      <c r="E345" s="495"/>
      <c r="F345" s="899"/>
      <c r="G345" s="900"/>
      <c r="H345" s="900"/>
    </row>
    <row r="346" spans="5:8" s="484" customFormat="1" ht="12.75">
      <c r="E346" s="495"/>
      <c r="F346" s="899"/>
      <c r="G346" s="900"/>
      <c r="H346" s="900"/>
    </row>
    <row r="347" spans="5:8" s="484" customFormat="1" ht="12.75">
      <c r="E347" s="495"/>
      <c r="F347" s="899"/>
      <c r="G347" s="900"/>
      <c r="H347" s="900"/>
    </row>
    <row r="348" spans="5:8" s="484" customFormat="1" ht="12.75">
      <c r="E348" s="495"/>
      <c r="F348" s="899"/>
      <c r="G348" s="900"/>
      <c r="H348" s="900"/>
    </row>
    <row r="349" spans="5:8" s="484" customFormat="1" ht="12.75">
      <c r="E349" s="495"/>
      <c r="F349" s="899"/>
      <c r="G349" s="900"/>
      <c r="H349" s="900"/>
    </row>
    <row r="350" spans="5:8" s="484" customFormat="1" ht="12.75">
      <c r="E350" s="495"/>
      <c r="F350" s="899"/>
      <c r="G350" s="900"/>
      <c r="H350" s="900"/>
    </row>
    <row r="351" spans="5:8" s="484" customFormat="1" ht="12.75">
      <c r="E351" s="495"/>
      <c r="F351" s="899"/>
      <c r="G351" s="900"/>
      <c r="H351" s="900"/>
    </row>
    <row r="352" spans="5:8" s="484" customFormat="1" ht="12.75">
      <c r="E352" s="495"/>
      <c r="F352" s="899"/>
      <c r="G352" s="900"/>
      <c r="H352" s="900"/>
    </row>
    <row r="353" spans="5:8" s="484" customFormat="1" ht="12.75">
      <c r="E353" s="495"/>
      <c r="F353" s="899"/>
      <c r="G353" s="900"/>
      <c r="H353" s="900"/>
    </row>
    <row r="354" spans="5:8" s="484" customFormat="1" ht="12.75">
      <c r="E354" s="495"/>
      <c r="F354" s="899"/>
      <c r="G354" s="900"/>
      <c r="H354" s="900"/>
    </row>
    <row r="355" spans="5:8" s="484" customFormat="1" ht="12.75">
      <c r="E355" s="495"/>
      <c r="F355" s="899"/>
      <c r="G355" s="900"/>
      <c r="H355" s="900"/>
    </row>
    <row r="356" spans="5:8" s="484" customFormat="1" ht="12.75">
      <c r="E356" s="495"/>
      <c r="F356" s="899"/>
      <c r="G356" s="900"/>
      <c r="H356" s="900"/>
    </row>
    <row r="357" spans="5:8" s="484" customFormat="1" ht="12.75">
      <c r="E357" s="495"/>
      <c r="F357" s="899"/>
      <c r="G357" s="900"/>
      <c r="H357" s="900"/>
    </row>
    <row r="358" spans="5:8" s="484" customFormat="1" ht="12.75">
      <c r="E358" s="495"/>
      <c r="F358" s="899"/>
      <c r="G358" s="900"/>
      <c r="H358" s="900"/>
    </row>
    <row r="359" spans="5:8" s="484" customFormat="1" ht="12.75">
      <c r="E359" s="495"/>
      <c r="F359" s="899"/>
      <c r="G359" s="900"/>
      <c r="H359" s="900"/>
    </row>
    <row r="360" spans="5:8" s="484" customFormat="1" ht="12.75">
      <c r="E360" s="495"/>
      <c r="F360" s="899"/>
      <c r="G360" s="900"/>
      <c r="H360" s="900"/>
    </row>
    <row r="361" spans="5:8" s="484" customFormat="1" ht="12.75">
      <c r="E361" s="495"/>
      <c r="F361" s="899"/>
      <c r="G361" s="900"/>
      <c r="H361" s="900"/>
    </row>
    <row r="362" spans="5:8" s="484" customFormat="1" ht="12.75">
      <c r="E362" s="495"/>
      <c r="F362" s="899"/>
      <c r="G362" s="900"/>
      <c r="H362" s="900"/>
    </row>
    <row r="363" spans="5:8" s="484" customFormat="1" ht="12.75">
      <c r="E363" s="495"/>
      <c r="F363" s="899"/>
      <c r="G363" s="900"/>
      <c r="H363" s="900"/>
    </row>
    <row r="364" spans="5:8" s="484" customFormat="1" ht="12.75">
      <c r="E364" s="495"/>
      <c r="F364" s="899"/>
      <c r="G364" s="900"/>
      <c r="H364" s="900"/>
    </row>
    <row r="365" spans="5:8" s="484" customFormat="1" ht="12.75">
      <c r="E365" s="495"/>
      <c r="F365" s="899"/>
      <c r="G365" s="900"/>
      <c r="H365" s="900"/>
    </row>
    <row r="366" spans="5:8" s="484" customFormat="1" ht="12.75">
      <c r="E366" s="495"/>
      <c r="F366" s="899"/>
      <c r="G366" s="900"/>
      <c r="H366" s="900"/>
    </row>
    <row r="367" spans="5:8" s="484" customFormat="1" ht="12.75">
      <c r="E367" s="495"/>
      <c r="F367" s="899"/>
      <c r="G367" s="900"/>
      <c r="H367" s="900"/>
    </row>
    <row r="368" spans="5:8" s="484" customFormat="1" ht="12.75">
      <c r="E368" s="495"/>
      <c r="F368" s="899"/>
      <c r="G368" s="900"/>
      <c r="H368" s="900"/>
    </row>
    <row r="369" spans="5:8" s="484" customFormat="1" ht="12.75">
      <c r="E369" s="495"/>
      <c r="F369" s="899"/>
      <c r="G369" s="900"/>
      <c r="H369" s="900"/>
    </row>
    <row r="370" spans="5:8" s="484" customFormat="1" ht="12.75">
      <c r="E370" s="495"/>
      <c r="F370" s="899"/>
      <c r="G370" s="900"/>
      <c r="H370" s="900"/>
    </row>
    <row r="371" spans="5:8" s="484" customFormat="1" ht="12.75">
      <c r="E371" s="495"/>
      <c r="F371" s="899"/>
      <c r="G371" s="900"/>
      <c r="H371" s="900"/>
    </row>
    <row r="372" spans="5:8" s="484" customFormat="1" ht="12.75">
      <c r="E372" s="495"/>
      <c r="F372" s="899"/>
      <c r="G372" s="900"/>
      <c r="H372" s="900"/>
    </row>
    <row r="373" spans="5:8" s="484" customFormat="1" ht="12.75">
      <c r="E373" s="495"/>
      <c r="F373" s="899"/>
      <c r="G373" s="900"/>
      <c r="H373" s="900"/>
    </row>
    <row r="374" spans="5:8" s="484" customFormat="1" ht="12.75">
      <c r="E374" s="495"/>
      <c r="F374" s="899"/>
      <c r="G374" s="900"/>
      <c r="H374" s="900"/>
    </row>
    <row r="375" spans="5:8" s="484" customFormat="1" ht="12.75">
      <c r="E375" s="495"/>
      <c r="F375" s="899"/>
      <c r="G375" s="900"/>
      <c r="H375" s="900"/>
    </row>
    <row r="376" spans="5:8" s="484" customFormat="1" ht="12.75">
      <c r="E376" s="495"/>
      <c r="F376" s="899"/>
      <c r="G376" s="900"/>
      <c r="H376" s="900"/>
    </row>
    <row r="377" spans="5:8" s="484" customFormat="1" ht="12.75">
      <c r="E377" s="495"/>
      <c r="F377" s="899"/>
      <c r="G377" s="900"/>
      <c r="H377" s="900"/>
    </row>
    <row r="378" spans="5:8" s="484" customFormat="1" ht="12.75">
      <c r="E378" s="495"/>
      <c r="F378" s="899"/>
      <c r="G378" s="900"/>
      <c r="H378" s="900"/>
    </row>
    <row r="379" spans="5:8" s="484" customFormat="1" ht="12.75">
      <c r="E379" s="495"/>
      <c r="F379" s="899"/>
      <c r="G379" s="900"/>
      <c r="H379" s="900"/>
    </row>
    <row r="380" spans="5:8" s="484" customFormat="1" ht="12.75">
      <c r="E380" s="495"/>
      <c r="F380" s="899"/>
      <c r="G380" s="900"/>
      <c r="H380" s="900"/>
    </row>
    <row r="381" spans="5:8" s="484" customFormat="1" ht="12.75">
      <c r="E381" s="495"/>
      <c r="F381" s="899"/>
      <c r="G381" s="900"/>
      <c r="H381" s="900"/>
    </row>
    <row r="382" spans="5:8" s="484" customFormat="1" ht="12.75">
      <c r="E382" s="495"/>
      <c r="F382" s="899"/>
      <c r="G382" s="900"/>
      <c r="H382" s="900"/>
    </row>
    <row r="383" spans="5:8" s="484" customFormat="1" ht="12.75">
      <c r="E383" s="495"/>
      <c r="F383" s="899"/>
      <c r="G383" s="900"/>
      <c r="H383" s="900"/>
    </row>
    <row r="384" spans="5:8" s="484" customFormat="1" ht="12.75">
      <c r="E384" s="495"/>
      <c r="F384" s="899"/>
      <c r="G384" s="900"/>
      <c r="H384" s="900"/>
    </row>
    <row r="385" spans="5:8" s="484" customFormat="1" ht="12.75">
      <c r="E385" s="495"/>
      <c r="F385" s="899"/>
      <c r="G385" s="900"/>
      <c r="H385" s="900"/>
    </row>
    <row r="386" spans="5:8" s="484" customFormat="1" ht="12.75">
      <c r="E386" s="495"/>
      <c r="F386" s="899"/>
      <c r="G386" s="900"/>
      <c r="H386" s="900"/>
    </row>
    <row r="387" spans="5:8" s="484" customFormat="1" ht="12.75">
      <c r="E387" s="495"/>
      <c r="F387" s="899"/>
      <c r="G387" s="900"/>
      <c r="H387" s="900"/>
    </row>
    <row r="388" spans="5:8" s="484" customFormat="1" ht="12.75">
      <c r="E388" s="495"/>
      <c r="F388" s="899"/>
      <c r="G388" s="900"/>
      <c r="H388" s="900"/>
    </row>
    <row r="389" spans="5:8" s="484" customFormat="1" ht="12.75">
      <c r="E389" s="495"/>
      <c r="F389" s="899"/>
      <c r="G389" s="900"/>
      <c r="H389" s="900"/>
    </row>
    <row r="390" spans="5:8" s="484" customFormat="1" ht="12.75">
      <c r="E390" s="495"/>
      <c r="F390" s="899"/>
      <c r="G390" s="900"/>
      <c r="H390" s="900"/>
    </row>
    <row r="391" spans="5:8" s="484" customFormat="1" ht="12.75">
      <c r="E391" s="495"/>
      <c r="F391" s="899"/>
      <c r="G391" s="900"/>
      <c r="H391" s="900"/>
    </row>
    <row r="392" spans="5:8" s="484" customFormat="1" ht="12.75">
      <c r="E392" s="495"/>
      <c r="F392" s="899"/>
      <c r="G392" s="900"/>
      <c r="H392" s="900"/>
    </row>
    <row r="393" spans="5:8" s="484" customFormat="1" ht="12.75">
      <c r="E393" s="495"/>
      <c r="F393" s="899"/>
      <c r="G393" s="900"/>
      <c r="H393" s="900"/>
    </row>
    <row r="394" spans="5:8" s="484" customFormat="1" ht="12.75">
      <c r="E394" s="495"/>
      <c r="F394" s="899"/>
      <c r="G394" s="900"/>
      <c r="H394" s="900"/>
    </row>
    <row r="395" spans="5:8" s="484" customFormat="1" ht="12.75">
      <c r="E395" s="495"/>
      <c r="F395" s="899"/>
      <c r="G395" s="900"/>
      <c r="H395" s="900"/>
    </row>
    <row r="396" spans="5:8" s="484" customFormat="1" ht="12.75">
      <c r="E396" s="495"/>
      <c r="F396" s="899"/>
      <c r="G396" s="900"/>
      <c r="H396" s="900"/>
    </row>
    <row r="397" spans="5:8" s="484" customFormat="1" ht="12.75">
      <c r="E397" s="495"/>
      <c r="F397" s="899"/>
      <c r="G397" s="900"/>
      <c r="H397" s="900"/>
    </row>
    <row r="398" spans="5:8" s="484" customFormat="1" ht="12.75">
      <c r="E398" s="495"/>
      <c r="F398" s="899"/>
      <c r="G398" s="900"/>
      <c r="H398" s="900"/>
    </row>
    <row r="399" spans="5:8" s="484" customFormat="1" ht="12.75">
      <c r="E399" s="495"/>
      <c r="F399" s="899"/>
      <c r="G399" s="900"/>
      <c r="H399" s="900"/>
    </row>
    <row r="400" spans="5:8" s="484" customFormat="1" ht="12.75">
      <c r="E400" s="495"/>
      <c r="F400" s="899"/>
      <c r="G400" s="900"/>
      <c r="H400" s="900"/>
    </row>
    <row r="401" spans="5:8" s="484" customFormat="1" ht="12.75">
      <c r="E401" s="495"/>
      <c r="F401" s="899"/>
      <c r="G401" s="900"/>
      <c r="H401" s="900"/>
    </row>
    <row r="402" spans="5:8" s="484" customFormat="1" ht="12.75">
      <c r="E402" s="495"/>
      <c r="F402" s="899"/>
      <c r="G402" s="900"/>
      <c r="H402" s="900"/>
    </row>
    <row r="403" spans="5:8" s="484" customFormat="1" ht="12.75">
      <c r="E403" s="495"/>
      <c r="F403" s="899"/>
      <c r="G403" s="900"/>
      <c r="H403" s="900"/>
    </row>
    <row r="404" spans="5:8" s="484" customFormat="1" ht="12.75">
      <c r="E404" s="495"/>
      <c r="F404" s="899"/>
      <c r="G404" s="900"/>
      <c r="H404" s="900"/>
    </row>
    <row r="405" spans="5:8" s="484" customFormat="1" ht="12.75">
      <c r="E405" s="495"/>
      <c r="F405" s="899"/>
      <c r="G405" s="900"/>
      <c r="H405" s="900"/>
    </row>
    <row r="406" spans="5:8" s="484" customFormat="1" ht="12.75">
      <c r="E406" s="495"/>
      <c r="F406" s="899"/>
      <c r="G406" s="900"/>
      <c r="H406" s="900"/>
    </row>
    <row r="407" spans="5:8" s="484" customFormat="1" ht="12.75">
      <c r="E407" s="495"/>
      <c r="F407" s="899"/>
      <c r="G407" s="900"/>
      <c r="H407" s="900"/>
    </row>
    <row r="408" spans="5:8" s="484" customFormat="1" ht="12.75">
      <c r="E408" s="495"/>
      <c r="F408" s="899"/>
      <c r="G408" s="900"/>
      <c r="H408" s="900"/>
    </row>
    <row r="409" spans="5:8" s="484" customFormat="1" ht="12.75">
      <c r="E409" s="495"/>
      <c r="F409" s="899"/>
      <c r="G409" s="900"/>
      <c r="H409" s="900"/>
    </row>
    <row r="410" spans="5:8" s="484" customFormat="1" ht="12.75">
      <c r="E410" s="495"/>
      <c r="F410" s="899"/>
      <c r="G410" s="900"/>
      <c r="H410" s="900"/>
    </row>
    <row r="411" spans="5:8" s="484" customFormat="1" ht="12.75">
      <c r="E411" s="495"/>
      <c r="F411" s="899"/>
      <c r="G411" s="900"/>
      <c r="H411" s="900"/>
    </row>
    <row r="412" spans="5:8" s="484" customFormat="1" ht="12.75">
      <c r="E412" s="495"/>
      <c r="F412" s="899"/>
      <c r="G412" s="900"/>
      <c r="H412" s="900"/>
    </row>
    <row r="413" spans="5:8" s="484" customFormat="1" ht="12.75">
      <c r="E413" s="495"/>
      <c r="F413" s="899"/>
      <c r="G413" s="900"/>
      <c r="H413" s="900"/>
    </row>
    <row r="414" spans="5:8" s="484" customFormat="1" ht="12.75">
      <c r="E414" s="495"/>
      <c r="F414" s="899"/>
      <c r="G414" s="900"/>
      <c r="H414" s="900"/>
    </row>
    <row r="415" spans="5:8" s="484" customFormat="1" ht="12.75">
      <c r="E415" s="495"/>
      <c r="F415" s="899"/>
      <c r="G415" s="900"/>
      <c r="H415" s="900"/>
    </row>
    <row r="416" spans="5:8" s="484" customFormat="1" ht="12.75">
      <c r="E416" s="495"/>
      <c r="F416" s="899"/>
      <c r="G416" s="900"/>
      <c r="H416" s="900"/>
    </row>
    <row r="417" spans="5:8" s="484" customFormat="1" ht="12.75">
      <c r="E417" s="495"/>
      <c r="F417" s="899"/>
      <c r="G417" s="900"/>
      <c r="H417" s="900"/>
    </row>
    <row r="418" spans="5:8" s="484" customFormat="1" ht="12.75">
      <c r="E418" s="495"/>
      <c r="F418" s="899"/>
      <c r="G418" s="900"/>
      <c r="H418" s="900"/>
    </row>
    <row r="419" spans="5:8" s="484" customFormat="1" ht="12.75">
      <c r="E419" s="495"/>
      <c r="F419" s="899"/>
      <c r="G419" s="900"/>
      <c r="H419" s="900"/>
    </row>
    <row r="420" spans="5:8" s="484" customFormat="1" ht="12.75">
      <c r="E420" s="495"/>
      <c r="F420" s="899"/>
      <c r="G420" s="900"/>
      <c r="H420" s="900"/>
    </row>
    <row r="421" spans="5:8" s="484" customFormat="1" ht="12.75">
      <c r="E421" s="495"/>
      <c r="F421" s="899"/>
      <c r="G421" s="900"/>
      <c r="H421" s="900"/>
    </row>
    <row r="422" spans="5:8" s="484" customFormat="1" ht="12.75">
      <c r="E422" s="495"/>
      <c r="F422" s="899"/>
      <c r="G422" s="900"/>
      <c r="H422" s="900"/>
    </row>
    <row r="423" spans="5:8" s="484" customFormat="1" ht="12.75">
      <c r="E423" s="495"/>
      <c r="F423" s="899"/>
      <c r="G423" s="900"/>
      <c r="H423" s="900"/>
    </row>
    <row r="424" spans="5:8" s="484" customFormat="1" ht="12.75">
      <c r="E424" s="495"/>
      <c r="F424" s="899"/>
      <c r="G424" s="900"/>
      <c r="H424" s="900"/>
    </row>
    <row r="425" spans="5:8" s="484" customFormat="1" ht="12.75">
      <c r="E425" s="495"/>
      <c r="F425" s="899"/>
      <c r="G425" s="900"/>
      <c r="H425" s="900"/>
    </row>
    <row r="426" spans="5:8" s="484" customFormat="1" ht="12.75">
      <c r="E426" s="495"/>
      <c r="F426" s="899"/>
      <c r="G426" s="900"/>
      <c r="H426" s="900"/>
    </row>
    <row r="427" spans="5:8" s="484" customFormat="1" ht="12.75">
      <c r="E427" s="495"/>
      <c r="F427" s="899"/>
      <c r="G427" s="900"/>
      <c r="H427" s="900"/>
    </row>
    <row r="428" spans="5:8" s="484" customFormat="1" ht="12.75">
      <c r="E428" s="495"/>
      <c r="F428" s="899"/>
      <c r="G428" s="900"/>
      <c r="H428" s="900"/>
    </row>
    <row r="429" spans="5:8" s="484" customFormat="1" ht="12.75">
      <c r="E429" s="495"/>
      <c r="F429" s="899"/>
      <c r="G429" s="900"/>
      <c r="H429" s="900"/>
    </row>
    <row r="430" spans="5:8" s="484" customFormat="1" ht="12.75">
      <c r="E430" s="495"/>
      <c r="F430" s="899"/>
      <c r="G430" s="900"/>
      <c r="H430" s="900"/>
    </row>
    <row r="431" spans="5:8" s="484" customFormat="1" ht="12.75">
      <c r="E431" s="495"/>
      <c r="F431" s="899"/>
      <c r="G431" s="900"/>
      <c r="H431" s="900"/>
    </row>
    <row r="432" spans="5:8" s="484" customFormat="1" ht="12.75">
      <c r="E432" s="495"/>
      <c r="F432" s="899"/>
      <c r="G432" s="900"/>
      <c r="H432" s="900"/>
    </row>
    <row r="433" spans="5:8" s="484" customFormat="1" ht="12.75">
      <c r="E433" s="495"/>
      <c r="F433" s="899"/>
      <c r="G433" s="900"/>
      <c r="H433" s="900"/>
    </row>
    <row r="434" spans="5:8" s="484" customFormat="1" ht="12.75">
      <c r="E434" s="495"/>
      <c r="F434" s="899"/>
      <c r="G434" s="900"/>
      <c r="H434" s="900"/>
    </row>
    <row r="435" spans="5:8" s="484" customFormat="1" ht="12.75">
      <c r="E435" s="495"/>
      <c r="F435" s="899"/>
      <c r="G435" s="900"/>
      <c r="H435" s="900"/>
    </row>
    <row r="436" spans="5:8" s="484" customFormat="1" ht="12.75">
      <c r="E436" s="495"/>
      <c r="F436" s="899"/>
      <c r="G436" s="900"/>
      <c r="H436" s="900"/>
    </row>
    <row r="437" spans="5:8" s="484" customFormat="1" ht="12.75">
      <c r="E437" s="495"/>
      <c r="F437" s="899"/>
      <c r="G437" s="900"/>
      <c r="H437" s="900"/>
    </row>
    <row r="438" spans="5:8" s="484" customFormat="1" ht="12.75">
      <c r="E438" s="495"/>
      <c r="F438" s="899"/>
      <c r="G438" s="900"/>
      <c r="H438" s="900"/>
    </row>
    <row r="439" spans="5:8" s="484" customFormat="1" ht="12.75">
      <c r="E439" s="495"/>
      <c r="F439" s="899"/>
      <c r="G439" s="900"/>
      <c r="H439" s="900"/>
    </row>
    <row r="440" spans="5:8" s="484" customFormat="1" ht="12.75">
      <c r="E440" s="495"/>
      <c r="F440" s="899"/>
      <c r="G440" s="900"/>
      <c r="H440" s="900"/>
    </row>
    <row r="441" spans="5:8" s="484" customFormat="1" ht="12.75">
      <c r="E441" s="495"/>
      <c r="F441" s="899"/>
      <c r="G441" s="900"/>
      <c r="H441" s="900"/>
    </row>
    <row r="442" spans="5:8" s="484" customFormat="1" ht="12.75">
      <c r="E442" s="495"/>
      <c r="F442" s="899"/>
      <c r="G442" s="900"/>
      <c r="H442" s="900"/>
    </row>
    <row r="443" spans="5:8" s="484" customFormat="1" ht="12.75">
      <c r="E443" s="495"/>
      <c r="F443" s="899"/>
      <c r="G443" s="900"/>
      <c r="H443" s="900"/>
    </row>
    <row r="444" spans="5:8" s="484" customFormat="1" ht="12.75">
      <c r="E444" s="495"/>
      <c r="F444" s="899"/>
      <c r="G444" s="900"/>
      <c r="H444" s="900"/>
    </row>
    <row r="445" spans="5:8" s="484" customFormat="1" ht="12.75">
      <c r="E445" s="495"/>
      <c r="F445" s="899"/>
      <c r="G445" s="900"/>
      <c r="H445" s="900"/>
    </row>
    <row r="446" spans="5:8" s="484" customFormat="1" ht="12.75">
      <c r="E446" s="495"/>
      <c r="F446" s="899"/>
      <c r="G446" s="900"/>
      <c r="H446" s="900"/>
    </row>
    <row r="447" spans="5:8" s="484" customFormat="1" ht="12.75">
      <c r="E447" s="495"/>
      <c r="F447" s="899"/>
      <c r="G447" s="900"/>
      <c r="H447" s="900"/>
    </row>
    <row r="448" spans="5:8" s="484" customFormat="1" ht="12.75">
      <c r="E448" s="495"/>
      <c r="F448" s="899"/>
      <c r="G448" s="900"/>
      <c r="H448" s="900"/>
    </row>
    <row r="449" spans="5:8" s="484" customFormat="1" ht="12.75">
      <c r="E449" s="495"/>
      <c r="F449" s="899"/>
      <c r="G449" s="900"/>
      <c r="H449" s="900"/>
    </row>
    <row r="450" spans="5:8" s="484" customFormat="1" ht="12.75">
      <c r="E450" s="495"/>
      <c r="F450" s="899"/>
      <c r="G450" s="900"/>
      <c r="H450" s="900"/>
    </row>
    <row r="451" spans="5:8" s="484" customFormat="1" ht="12.75">
      <c r="E451" s="495"/>
      <c r="F451" s="899"/>
      <c r="G451" s="900"/>
      <c r="H451" s="900"/>
    </row>
    <row r="452" spans="5:8" s="484" customFormat="1" ht="12.75">
      <c r="E452" s="495"/>
      <c r="F452" s="899"/>
      <c r="G452" s="900"/>
      <c r="H452" s="900"/>
    </row>
    <row r="453" spans="5:8" s="484" customFormat="1" ht="12.75">
      <c r="E453" s="495"/>
      <c r="F453" s="899"/>
      <c r="G453" s="900"/>
      <c r="H453" s="900"/>
    </row>
    <row r="454" spans="5:8" s="484" customFormat="1" ht="12.75">
      <c r="E454" s="495"/>
      <c r="F454" s="899"/>
      <c r="G454" s="900"/>
      <c r="H454" s="900"/>
    </row>
    <row r="455" spans="5:8" s="484" customFormat="1" ht="12.75">
      <c r="E455" s="495"/>
      <c r="F455" s="899"/>
      <c r="G455" s="900"/>
      <c r="H455" s="900"/>
    </row>
    <row r="456" spans="5:8" s="484" customFormat="1" ht="12.75">
      <c r="E456" s="495"/>
      <c r="F456" s="899"/>
      <c r="G456" s="900"/>
      <c r="H456" s="900"/>
    </row>
    <row r="457" spans="5:8" s="484" customFormat="1" ht="12.75">
      <c r="E457" s="495"/>
      <c r="F457" s="899"/>
      <c r="G457" s="900"/>
      <c r="H457" s="900"/>
    </row>
    <row r="458" spans="5:8" s="484" customFormat="1" ht="12.75">
      <c r="E458" s="495"/>
      <c r="F458" s="899"/>
      <c r="G458" s="900"/>
      <c r="H458" s="900"/>
    </row>
    <row r="459" spans="5:8" s="484" customFormat="1" ht="12.75">
      <c r="E459" s="495"/>
      <c r="F459" s="899"/>
      <c r="G459" s="900"/>
      <c r="H459" s="900"/>
    </row>
    <row r="460" spans="5:8" s="484" customFormat="1" ht="12.75">
      <c r="E460" s="495"/>
      <c r="F460" s="899"/>
      <c r="G460" s="900"/>
      <c r="H460" s="900"/>
    </row>
    <row r="461" spans="5:8" s="484" customFormat="1" ht="12.75">
      <c r="E461" s="495"/>
      <c r="F461" s="899"/>
      <c r="G461" s="900"/>
      <c r="H461" s="900"/>
    </row>
    <row r="462" spans="5:8" s="484" customFormat="1" ht="12.75">
      <c r="E462" s="495"/>
      <c r="F462" s="899"/>
      <c r="G462" s="900"/>
      <c r="H462" s="900"/>
    </row>
    <row r="463" spans="5:8" s="484" customFormat="1" ht="12.75">
      <c r="E463" s="495"/>
      <c r="F463" s="899"/>
      <c r="G463" s="900"/>
      <c r="H463" s="900"/>
    </row>
    <row r="464" spans="5:8" s="484" customFormat="1" ht="12.75">
      <c r="E464" s="495"/>
      <c r="F464" s="899"/>
      <c r="G464" s="900"/>
      <c r="H464" s="900"/>
    </row>
    <row r="465" spans="5:8" s="484" customFormat="1" ht="12.75">
      <c r="E465" s="495"/>
      <c r="F465" s="899"/>
      <c r="G465" s="900"/>
      <c r="H465" s="900"/>
    </row>
    <row r="466" spans="5:8" s="484" customFormat="1" ht="12.75">
      <c r="E466" s="495"/>
      <c r="F466" s="899"/>
      <c r="G466" s="900"/>
      <c r="H466" s="900"/>
    </row>
    <row r="467" spans="5:8" s="484" customFormat="1" ht="12.75">
      <c r="E467" s="495"/>
      <c r="F467" s="899"/>
      <c r="G467" s="900"/>
      <c r="H467" s="900"/>
    </row>
    <row r="468" spans="5:8" s="484" customFormat="1" ht="12.75">
      <c r="E468" s="495"/>
      <c r="F468" s="899"/>
      <c r="G468" s="900"/>
      <c r="H468" s="900"/>
    </row>
    <row r="469" spans="5:8" s="484" customFormat="1" ht="12.75">
      <c r="E469" s="495"/>
      <c r="F469" s="899"/>
      <c r="G469" s="900"/>
      <c r="H469" s="900"/>
    </row>
    <row r="470" spans="5:8" s="484" customFormat="1" ht="12.75">
      <c r="E470" s="495"/>
      <c r="F470" s="899"/>
      <c r="G470" s="900"/>
      <c r="H470" s="900"/>
    </row>
    <row r="471" spans="5:8" s="484" customFormat="1" ht="12.75">
      <c r="E471" s="495"/>
      <c r="F471" s="899"/>
      <c r="G471" s="900"/>
      <c r="H471" s="900"/>
    </row>
    <row r="472" spans="5:8" s="484" customFormat="1" ht="12.75">
      <c r="E472" s="495"/>
      <c r="F472" s="899"/>
      <c r="G472" s="900"/>
      <c r="H472" s="900"/>
    </row>
    <row r="473" spans="5:8" s="484" customFormat="1" ht="12.75">
      <c r="E473" s="495"/>
      <c r="F473" s="899"/>
      <c r="G473" s="900"/>
      <c r="H473" s="900"/>
    </row>
    <row r="474" spans="5:8" s="484" customFormat="1" ht="12.75">
      <c r="E474" s="495"/>
      <c r="F474" s="899"/>
      <c r="G474" s="900"/>
      <c r="H474" s="900"/>
    </row>
    <row r="475" spans="5:8" s="484" customFormat="1" ht="12.75">
      <c r="E475" s="495"/>
      <c r="F475" s="899"/>
      <c r="G475" s="900"/>
      <c r="H475" s="900"/>
    </row>
    <row r="476" spans="5:8" s="484" customFormat="1" ht="12.75">
      <c r="E476" s="495"/>
      <c r="F476" s="899"/>
      <c r="G476" s="900"/>
      <c r="H476" s="900"/>
    </row>
    <row r="477" spans="5:8" s="484" customFormat="1" ht="12.75">
      <c r="E477" s="495"/>
      <c r="F477" s="899"/>
      <c r="G477" s="900"/>
      <c r="H477" s="900"/>
    </row>
    <row r="478" spans="5:8" s="484" customFormat="1" ht="12.75">
      <c r="E478" s="495"/>
      <c r="F478" s="899"/>
      <c r="G478" s="900"/>
      <c r="H478" s="900"/>
    </row>
    <row r="479" spans="5:8" s="484" customFormat="1" ht="12.75">
      <c r="E479" s="495"/>
      <c r="F479" s="899"/>
      <c r="G479" s="900"/>
      <c r="H479" s="900"/>
    </row>
    <row r="480" spans="5:8" s="484" customFormat="1" ht="12.75">
      <c r="E480" s="495"/>
      <c r="F480" s="899"/>
      <c r="G480" s="900"/>
      <c r="H480" s="900"/>
    </row>
    <row r="481" spans="5:8" s="484" customFormat="1" ht="12.75">
      <c r="E481" s="495"/>
      <c r="F481" s="899"/>
      <c r="G481" s="900"/>
      <c r="H481" s="900"/>
    </row>
    <row r="482" spans="5:8" s="484" customFormat="1" ht="12.75">
      <c r="E482" s="495"/>
      <c r="F482" s="899"/>
      <c r="G482" s="900"/>
      <c r="H482" s="900"/>
    </row>
    <row r="483" spans="5:8" s="484" customFormat="1" ht="12.75">
      <c r="E483" s="495"/>
      <c r="F483" s="899"/>
      <c r="G483" s="900"/>
      <c r="H483" s="900"/>
    </row>
    <row r="484" spans="5:8" s="484" customFormat="1" ht="12.75">
      <c r="E484" s="495"/>
      <c r="F484" s="899"/>
      <c r="G484" s="900"/>
      <c r="H484" s="900"/>
    </row>
    <row r="485" spans="5:8" s="484" customFormat="1" ht="12.75">
      <c r="E485" s="495"/>
      <c r="F485" s="899"/>
      <c r="G485" s="900"/>
      <c r="H485" s="900"/>
    </row>
    <row r="486" spans="5:8" s="484" customFormat="1" ht="12.75">
      <c r="E486" s="495"/>
      <c r="F486" s="899"/>
      <c r="G486" s="900"/>
      <c r="H486" s="900"/>
    </row>
    <row r="487" spans="5:8" s="484" customFormat="1" ht="12.75">
      <c r="E487" s="495"/>
      <c r="F487" s="899"/>
      <c r="G487" s="900"/>
      <c r="H487" s="900"/>
    </row>
    <row r="488" spans="5:8" s="484" customFormat="1" ht="12.75">
      <c r="E488" s="495"/>
      <c r="F488" s="899"/>
      <c r="G488" s="900"/>
      <c r="H488" s="900"/>
    </row>
    <row r="489" spans="5:8" s="484" customFormat="1" ht="12.75">
      <c r="E489" s="495"/>
      <c r="F489" s="899"/>
      <c r="G489" s="900"/>
      <c r="H489" s="900"/>
    </row>
    <row r="490" spans="5:8" s="484" customFormat="1" ht="12.75">
      <c r="E490" s="495"/>
      <c r="F490" s="899"/>
      <c r="G490" s="900"/>
      <c r="H490" s="900"/>
    </row>
    <row r="491" spans="5:8" s="484" customFormat="1" ht="12.75">
      <c r="E491" s="495"/>
      <c r="F491" s="899"/>
      <c r="G491" s="900"/>
      <c r="H491" s="900"/>
    </row>
    <row r="492" spans="5:8" s="484" customFormat="1" ht="12.75">
      <c r="E492" s="495"/>
      <c r="F492" s="899"/>
      <c r="G492" s="900"/>
      <c r="H492" s="900"/>
    </row>
    <row r="493" spans="5:8" s="484" customFormat="1" ht="12.75">
      <c r="E493" s="495"/>
      <c r="F493" s="899"/>
      <c r="G493" s="900"/>
      <c r="H493" s="900"/>
    </row>
    <row r="494" spans="5:8" s="484" customFormat="1" ht="12.75">
      <c r="E494" s="495"/>
      <c r="F494" s="899"/>
      <c r="G494" s="900"/>
      <c r="H494" s="900"/>
    </row>
    <row r="495" spans="5:8" s="484" customFormat="1" ht="12.75">
      <c r="E495" s="495"/>
      <c r="F495" s="899"/>
      <c r="G495" s="900"/>
      <c r="H495" s="900"/>
    </row>
    <row r="496" spans="5:8" s="484" customFormat="1" ht="12.75">
      <c r="E496" s="495"/>
      <c r="F496" s="899"/>
      <c r="G496" s="900"/>
      <c r="H496" s="900"/>
    </row>
    <row r="497" spans="5:8" s="484" customFormat="1" ht="12.75">
      <c r="E497" s="495"/>
      <c r="F497" s="899"/>
      <c r="G497" s="900"/>
      <c r="H497" s="900"/>
    </row>
    <row r="498" spans="5:8" s="484" customFormat="1" ht="12.75">
      <c r="E498" s="495"/>
      <c r="F498" s="899"/>
      <c r="G498" s="900"/>
      <c r="H498" s="900"/>
    </row>
    <row r="499" spans="5:8" s="484" customFormat="1" ht="12.75">
      <c r="E499" s="495"/>
      <c r="F499" s="899"/>
      <c r="G499" s="900"/>
      <c r="H499" s="900"/>
    </row>
    <row r="500" spans="5:8" s="484" customFormat="1" ht="12.75">
      <c r="E500" s="495"/>
      <c r="F500" s="899"/>
      <c r="G500" s="900"/>
      <c r="H500" s="900"/>
    </row>
    <row r="501" spans="5:8" s="484" customFormat="1" ht="12.75">
      <c r="E501" s="495"/>
      <c r="F501" s="899"/>
      <c r="G501" s="900"/>
      <c r="H501" s="900"/>
    </row>
    <row r="502" spans="5:8" s="484" customFormat="1" ht="12.75">
      <c r="E502" s="495"/>
      <c r="F502" s="899"/>
      <c r="G502" s="900"/>
      <c r="H502" s="900"/>
    </row>
    <row r="503" spans="5:8" s="484" customFormat="1" ht="12.75">
      <c r="E503" s="495"/>
      <c r="F503" s="899"/>
      <c r="G503" s="900"/>
      <c r="H503" s="900"/>
    </row>
    <row r="504" spans="5:8" s="484" customFormat="1" ht="12.75">
      <c r="E504" s="495"/>
      <c r="F504" s="899"/>
      <c r="G504" s="900"/>
      <c r="H504" s="900"/>
    </row>
    <row r="505" spans="5:8" s="484" customFormat="1" ht="12.75">
      <c r="E505" s="495"/>
      <c r="F505" s="899"/>
      <c r="G505" s="900"/>
      <c r="H505" s="900"/>
    </row>
    <row r="506" spans="5:8" s="484" customFormat="1" ht="12.75">
      <c r="E506" s="495"/>
      <c r="F506" s="899"/>
      <c r="G506" s="900"/>
      <c r="H506" s="900"/>
    </row>
    <row r="507" spans="5:8" s="484" customFormat="1" ht="12.75">
      <c r="E507" s="495"/>
      <c r="F507" s="899"/>
      <c r="G507" s="900"/>
      <c r="H507" s="900"/>
    </row>
    <row r="508" spans="5:8" s="484" customFormat="1" ht="12.75">
      <c r="E508" s="495"/>
      <c r="F508" s="899"/>
      <c r="G508" s="900"/>
      <c r="H508" s="900"/>
    </row>
    <row r="509" spans="5:8" s="484" customFormat="1" ht="12.75">
      <c r="E509" s="495"/>
      <c r="F509" s="899"/>
      <c r="G509" s="900"/>
      <c r="H509" s="900"/>
    </row>
    <row r="510" spans="5:8" s="484" customFormat="1" ht="12.75">
      <c r="E510" s="495"/>
      <c r="F510" s="899"/>
      <c r="G510" s="900"/>
      <c r="H510" s="900"/>
    </row>
    <row r="511" spans="5:8" s="484" customFormat="1" ht="12.75">
      <c r="E511" s="495"/>
      <c r="F511" s="899"/>
      <c r="G511" s="900"/>
      <c r="H511" s="900"/>
    </row>
    <row r="512" spans="5:8" s="484" customFormat="1" ht="12.75">
      <c r="E512" s="495"/>
      <c r="F512" s="899"/>
      <c r="G512" s="900"/>
      <c r="H512" s="900"/>
    </row>
    <row r="513" spans="5:8" s="484" customFormat="1" ht="12.75">
      <c r="E513" s="495"/>
      <c r="F513" s="899"/>
      <c r="G513" s="900"/>
      <c r="H513" s="900"/>
    </row>
    <row r="514" spans="5:8" s="484" customFormat="1" ht="12.75">
      <c r="E514" s="495"/>
      <c r="F514" s="899"/>
      <c r="G514" s="900"/>
      <c r="H514" s="900"/>
    </row>
    <row r="515" spans="5:8" s="484" customFormat="1" ht="12.75">
      <c r="E515" s="495"/>
      <c r="F515" s="899"/>
      <c r="G515" s="900"/>
      <c r="H515" s="900"/>
    </row>
    <row r="516" spans="5:8" s="484" customFormat="1" ht="12.75">
      <c r="E516" s="495"/>
      <c r="F516" s="899"/>
      <c r="G516" s="900"/>
      <c r="H516" s="900"/>
    </row>
    <row r="517" spans="5:8" s="484" customFormat="1" ht="12.75">
      <c r="E517" s="495"/>
      <c r="F517" s="899"/>
      <c r="G517" s="900"/>
      <c r="H517" s="900"/>
    </row>
    <row r="518" spans="5:8" s="484" customFormat="1" ht="12.75">
      <c r="E518" s="495"/>
      <c r="F518" s="899"/>
      <c r="G518" s="900"/>
      <c r="H518" s="900"/>
    </row>
    <row r="519" spans="5:8" s="484" customFormat="1" ht="12.75">
      <c r="E519" s="495"/>
      <c r="F519" s="899"/>
      <c r="G519" s="900"/>
      <c r="H519" s="900"/>
    </row>
    <row r="520" spans="5:8" s="484" customFormat="1" ht="12.75">
      <c r="E520" s="495"/>
      <c r="F520" s="899"/>
      <c r="G520" s="900"/>
      <c r="H520" s="900"/>
    </row>
    <row r="521" spans="5:8" s="484" customFormat="1" ht="12.75">
      <c r="E521" s="495"/>
      <c r="F521" s="899"/>
      <c r="G521" s="900"/>
      <c r="H521" s="900"/>
    </row>
    <row r="522" spans="5:8" s="484" customFormat="1" ht="12.75">
      <c r="E522" s="495"/>
      <c r="F522" s="899"/>
      <c r="G522" s="900"/>
      <c r="H522" s="900"/>
    </row>
    <row r="523" spans="5:8" s="484" customFormat="1" ht="12.75">
      <c r="E523" s="495"/>
      <c r="F523" s="899"/>
      <c r="G523" s="900"/>
      <c r="H523" s="900"/>
    </row>
    <row r="524" spans="5:8" s="484" customFormat="1" ht="12.75">
      <c r="E524" s="495"/>
      <c r="F524" s="899"/>
      <c r="G524" s="900"/>
      <c r="H524" s="900"/>
    </row>
    <row r="525" spans="5:8" s="484" customFormat="1" ht="12.75">
      <c r="E525" s="495"/>
      <c r="F525" s="899"/>
      <c r="G525" s="900"/>
      <c r="H525" s="900"/>
    </row>
    <row r="526" spans="5:8" s="484" customFormat="1" ht="12.75">
      <c r="E526" s="495"/>
      <c r="F526" s="899"/>
      <c r="G526" s="900"/>
      <c r="H526" s="900"/>
    </row>
    <row r="527" spans="5:8" s="484" customFormat="1" ht="12.75">
      <c r="E527" s="495"/>
      <c r="F527" s="899"/>
      <c r="G527" s="900"/>
      <c r="H527" s="900"/>
    </row>
    <row r="528" spans="5:8" s="484" customFormat="1" ht="12.75">
      <c r="E528" s="495"/>
      <c r="F528" s="899"/>
      <c r="G528" s="900"/>
      <c r="H528" s="900"/>
    </row>
    <row r="529" spans="5:8" s="484" customFormat="1" ht="12.75">
      <c r="E529" s="495"/>
      <c r="F529" s="899"/>
      <c r="G529" s="900"/>
      <c r="H529" s="900"/>
    </row>
    <row r="530" spans="5:8" s="484" customFormat="1" ht="12.75">
      <c r="E530" s="495"/>
      <c r="F530" s="899"/>
      <c r="G530" s="900"/>
      <c r="H530" s="900"/>
    </row>
    <row r="531" spans="5:8" s="484" customFormat="1" ht="12.75">
      <c r="E531" s="495"/>
      <c r="F531" s="899"/>
      <c r="G531" s="900"/>
      <c r="H531" s="900"/>
    </row>
    <row r="532" spans="5:8" s="484" customFormat="1" ht="12.75">
      <c r="E532" s="495"/>
      <c r="F532" s="899"/>
      <c r="G532" s="900"/>
      <c r="H532" s="900"/>
    </row>
    <row r="533" spans="5:8" s="484" customFormat="1" ht="12.75">
      <c r="E533" s="495"/>
      <c r="F533" s="899"/>
      <c r="G533" s="900"/>
      <c r="H533" s="900"/>
    </row>
    <row r="534" spans="5:8" s="484" customFormat="1" ht="12.75">
      <c r="E534" s="495"/>
      <c r="F534" s="899"/>
      <c r="G534" s="900"/>
      <c r="H534" s="900"/>
    </row>
    <row r="535" spans="5:8" s="484" customFormat="1" ht="12.75">
      <c r="E535" s="495"/>
      <c r="F535" s="899"/>
      <c r="G535" s="900"/>
      <c r="H535" s="900"/>
    </row>
    <row r="536" spans="5:8" s="484" customFormat="1" ht="12.75">
      <c r="E536" s="495"/>
      <c r="F536" s="899"/>
      <c r="G536" s="900"/>
      <c r="H536" s="900"/>
    </row>
    <row r="537" spans="5:8" s="484" customFormat="1" ht="12.75">
      <c r="E537" s="495"/>
      <c r="F537" s="899"/>
      <c r="G537" s="900"/>
      <c r="H537" s="900"/>
    </row>
    <row r="538" spans="5:8" s="484" customFormat="1" ht="12.75">
      <c r="E538" s="495"/>
      <c r="F538" s="899"/>
      <c r="G538" s="900"/>
      <c r="H538" s="900"/>
    </row>
    <row r="539" spans="5:8" s="484" customFormat="1" ht="12.75">
      <c r="E539" s="495"/>
      <c r="F539" s="899"/>
      <c r="G539" s="900"/>
      <c r="H539" s="900"/>
    </row>
    <row r="540" spans="5:8" s="484" customFormat="1" ht="12.75">
      <c r="E540" s="495"/>
      <c r="F540" s="899"/>
      <c r="G540" s="900"/>
      <c r="H540" s="900"/>
    </row>
    <row r="541" spans="5:8" s="484" customFormat="1" ht="12.75">
      <c r="E541" s="495"/>
      <c r="F541" s="899"/>
      <c r="G541" s="900"/>
      <c r="H541" s="900"/>
    </row>
    <row r="542" spans="5:8" s="484" customFormat="1" ht="12.75">
      <c r="E542" s="495"/>
      <c r="F542" s="899"/>
      <c r="G542" s="900"/>
      <c r="H542" s="900"/>
    </row>
    <row r="543" spans="5:8" s="484" customFormat="1" ht="12.75">
      <c r="E543" s="495"/>
      <c r="F543" s="899"/>
      <c r="G543" s="900"/>
      <c r="H543" s="900"/>
    </row>
    <row r="544" spans="5:8" s="484" customFormat="1" ht="12.75">
      <c r="E544" s="495"/>
      <c r="F544" s="899"/>
      <c r="G544" s="900"/>
      <c r="H544" s="900"/>
    </row>
    <row r="545" spans="5:8" s="484" customFormat="1" ht="12.75">
      <c r="E545" s="495"/>
      <c r="F545" s="899"/>
      <c r="G545" s="900"/>
      <c r="H545" s="900"/>
    </row>
    <row r="546" spans="5:8" s="484" customFormat="1" ht="12.75">
      <c r="E546" s="495"/>
      <c r="F546" s="899"/>
      <c r="G546" s="900"/>
      <c r="H546" s="900"/>
    </row>
    <row r="547" spans="5:8" s="484" customFormat="1" ht="12.75">
      <c r="E547" s="495"/>
      <c r="F547" s="899"/>
      <c r="G547" s="900"/>
      <c r="H547" s="900"/>
    </row>
    <row r="548" spans="5:8" s="484" customFormat="1" ht="12.75">
      <c r="E548" s="495"/>
      <c r="F548" s="899"/>
      <c r="G548" s="900"/>
      <c r="H548" s="900"/>
    </row>
    <row r="549" spans="5:8" s="484" customFormat="1" ht="12.75">
      <c r="E549" s="495"/>
      <c r="F549" s="899"/>
      <c r="G549" s="900"/>
      <c r="H549" s="900"/>
    </row>
    <row r="550" spans="5:8" s="484" customFormat="1" ht="12.75">
      <c r="E550" s="495"/>
      <c r="F550" s="899"/>
      <c r="G550" s="900"/>
      <c r="H550" s="900"/>
    </row>
    <row r="551" spans="5:8" s="484" customFormat="1" ht="12.75">
      <c r="E551" s="495"/>
      <c r="F551" s="899"/>
      <c r="G551" s="900"/>
      <c r="H551" s="900"/>
    </row>
    <row r="552" spans="5:8" s="484" customFormat="1" ht="12.75">
      <c r="E552" s="495"/>
      <c r="F552" s="899"/>
      <c r="G552" s="900"/>
      <c r="H552" s="900"/>
    </row>
    <row r="553" spans="5:8" s="484" customFormat="1" ht="12.75">
      <c r="E553" s="495"/>
      <c r="F553" s="899"/>
      <c r="G553" s="900"/>
      <c r="H553" s="900"/>
    </row>
    <row r="554" spans="5:8" s="484" customFormat="1" ht="12.75">
      <c r="E554" s="495"/>
      <c r="F554" s="899"/>
      <c r="G554" s="900"/>
      <c r="H554" s="900"/>
    </row>
    <row r="555" spans="5:8" s="484" customFormat="1" ht="12.75">
      <c r="E555" s="495"/>
      <c r="F555" s="899"/>
      <c r="G555" s="900"/>
      <c r="H555" s="900"/>
    </row>
    <row r="556" spans="5:8" s="484" customFormat="1" ht="12.75">
      <c r="E556" s="495"/>
      <c r="F556" s="899"/>
      <c r="G556" s="900"/>
      <c r="H556" s="900"/>
    </row>
    <row r="557" spans="5:8" s="484" customFormat="1" ht="12.75">
      <c r="E557" s="495"/>
      <c r="F557" s="899"/>
      <c r="G557" s="900"/>
      <c r="H557" s="900"/>
    </row>
    <row r="558" spans="5:8" s="484" customFormat="1" ht="12.75">
      <c r="E558" s="495"/>
      <c r="F558" s="899"/>
      <c r="G558" s="900"/>
      <c r="H558" s="900"/>
    </row>
    <row r="559" spans="5:8" s="484" customFormat="1" ht="12.75">
      <c r="E559" s="495"/>
      <c r="F559" s="899"/>
      <c r="G559" s="900"/>
      <c r="H559" s="900"/>
    </row>
    <row r="560" spans="5:8" s="484" customFormat="1" ht="12.75">
      <c r="E560" s="495"/>
      <c r="F560" s="899"/>
      <c r="G560" s="900"/>
      <c r="H560" s="900"/>
    </row>
    <row r="561" spans="5:8" s="484" customFormat="1" ht="12.75">
      <c r="E561" s="495"/>
      <c r="F561" s="899"/>
      <c r="G561" s="900"/>
      <c r="H561" s="900"/>
    </row>
    <row r="562" spans="5:8" s="484" customFormat="1" ht="12.75">
      <c r="E562" s="495"/>
      <c r="F562" s="899"/>
      <c r="G562" s="900"/>
      <c r="H562" s="900"/>
    </row>
    <row r="563" spans="5:8" s="484" customFormat="1" ht="12.75">
      <c r="E563" s="495"/>
      <c r="F563" s="899"/>
      <c r="G563" s="900"/>
      <c r="H563" s="900"/>
    </row>
    <row r="564" spans="5:8" s="484" customFormat="1" ht="12.75">
      <c r="E564" s="495"/>
      <c r="F564" s="899"/>
      <c r="G564" s="900"/>
      <c r="H564" s="900"/>
    </row>
    <row r="565" spans="5:8" s="484" customFormat="1" ht="12.75">
      <c r="E565" s="495"/>
      <c r="F565" s="899"/>
      <c r="G565" s="900"/>
      <c r="H565" s="900"/>
    </row>
    <row r="566" spans="5:8" s="484" customFormat="1" ht="12.75">
      <c r="E566" s="495"/>
      <c r="F566" s="899"/>
      <c r="G566" s="900"/>
      <c r="H566" s="900"/>
    </row>
    <row r="567" spans="5:8" s="484" customFormat="1" ht="12.75">
      <c r="E567" s="495"/>
      <c r="F567" s="899"/>
      <c r="G567" s="900"/>
      <c r="H567" s="900"/>
    </row>
    <row r="568" spans="5:8" s="484" customFormat="1" ht="12.75">
      <c r="E568" s="495"/>
      <c r="F568" s="899"/>
      <c r="G568" s="900"/>
      <c r="H568" s="900"/>
    </row>
    <row r="569" spans="1:5" ht="12.75">
      <c r="A569" s="484"/>
      <c r="B569" s="484"/>
      <c r="C569" s="484"/>
      <c r="D569" s="484"/>
      <c r="E569" s="495"/>
    </row>
  </sheetData>
  <sheetProtection formatCells="0" formatColumns="0" formatRows="0" insertColumns="0" insertRows="0" insertHyperlinks="0" deleteColumns="0" deleteRows="0" sort="0" autoFilter="0" pivotTables="0"/>
  <mergeCells count="3">
    <mergeCell ref="A7:C7"/>
    <mergeCell ref="A8:C8"/>
    <mergeCell ref="A9:D9"/>
  </mergeCells>
  <printOptions horizontalCentered="1" verticalCentered="1"/>
  <pageMargins left="0.5511811023622047" right="0.03937007874015748" top="0.1968503937007874" bottom="0.1968503937007874" header="0" footer="0"/>
  <pageSetup horizontalDpi="300" verticalDpi="300" orientation="portrait" paperSize="9" scale="55" r:id="rId2"/>
  <headerFooter alignWithMargins="0">
    <oddFooter>&amp;L&amp;7Plaza de España, 1
38003 Santa Cruz de Tenerife
Teléfono: 901 501 901
www.tenerife.es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101"/>
  <sheetViews>
    <sheetView showGridLines="0" zoomScalePageLayoutView="0" workbookViewId="0" topLeftCell="A1">
      <selection activeCell="C4" sqref="C4"/>
    </sheetView>
  </sheetViews>
  <sheetFormatPr defaultColWidth="11.421875" defaultRowHeight="12.75"/>
  <cols>
    <col min="1" max="1" width="66.00390625" style="384" customWidth="1"/>
    <col min="2" max="2" width="0.42578125" style="384" hidden="1" customWidth="1"/>
    <col min="3" max="3" width="15.8515625" style="384" customWidth="1"/>
    <col min="4" max="4" width="20.7109375" style="384" customWidth="1"/>
    <col min="5" max="5" width="10.28125" style="384" customWidth="1"/>
    <col min="6" max="6" width="11.57421875" style="386" customWidth="1"/>
    <col min="7" max="16384" width="11.57421875" style="384" customWidth="1"/>
  </cols>
  <sheetData>
    <row r="1" spans="1:7" ht="12.75">
      <c r="A1" s="824"/>
      <c r="B1" s="824"/>
      <c r="C1" s="827" t="s">
        <v>723</v>
      </c>
      <c r="E1" s="824"/>
      <c r="F1" s="824"/>
      <c r="G1" s="824"/>
    </row>
    <row r="2" spans="1:7" ht="25.5" customHeight="1">
      <c r="A2" s="824"/>
      <c r="B2" s="824"/>
      <c r="C2" s="1006" t="s">
        <v>724</v>
      </c>
      <c r="D2" s="1006"/>
      <c r="E2" s="824"/>
      <c r="F2" s="824"/>
      <c r="G2" s="824"/>
    </row>
    <row r="3" spans="1:7" ht="12.75">
      <c r="A3" s="824"/>
      <c r="B3" s="828"/>
      <c r="C3" s="824"/>
      <c r="D3" s="824"/>
      <c r="E3" s="824"/>
      <c r="F3" s="824"/>
      <c r="G3" s="824"/>
    </row>
    <row r="4" spans="1:6" ht="12.75">
      <c r="A4" s="824" t="s">
        <v>586</v>
      </c>
      <c r="B4" s="824"/>
      <c r="C4" s="829">
        <v>42339</v>
      </c>
      <c r="D4" s="824"/>
      <c r="E4" s="824"/>
      <c r="F4" s="824"/>
    </row>
    <row r="5" spans="1:6" ht="12.75">
      <c r="A5" s="824" t="s">
        <v>722</v>
      </c>
      <c r="B5" s="824"/>
      <c r="C5" s="830" t="s">
        <v>725</v>
      </c>
      <c r="D5" s="824"/>
      <c r="E5" s="824"/>
      <c r="F5" s="824"/>
    </row>
    <row r="6" spans="1:4" ht="13.5" thickBot="1">
      <c r="A6" s="385"/>
      <c r="B6" s="385"/>
      <c r="C6" s="385"/>
      <c r="D6" s="385"/>
    </row>
    <row r="7" spans="1:6" s="388" customFormat="1" ht="35.25" customHeight="1">
      <c r="A7" s="1009" t="s">
        <v>376</v>
      </c>
      <c r="B7" s="1010"/>
      <c r="C7" s="1011"/>
      <c r="D7" s="387">
        <v>2016</v>
      </c>
      <c r="F7" s="389"/>
    </row>
    <row r="8" spans="1:4" ht="25.5" customHeight="1" thickBot="1">
      <c r="A8" s="1012" t="str">
        <f>CPYG!A8</f>
        <v>SINPROMI, S.L.</v>
      </c>
      <c r="B8" s="1013"/>
      <c r="C8" s="1013"/>
      <c r="D8" s="390" t="s">
        <v>479</v>
      </c>
    </row>
    <row r="9" spans="1:4" ht="30" customHeight="1">
      <c r="A9" s="1014" t="s">
        <v>720</v>
      </c>
      <c r="B9" s="1015"/>
      <c r="C9" s="1015"/>
      <c r="D9" s="1016"/>
    </row>
    <row r="10" spans="1:4" ht="36" customHeight="1" thickBot="1">
      <c r="A10" s="391"/>
      <c r="B10" s="392"/>
      <c r="C10" s="393" t="s">
        <v>5</v>
      </c>
      <c r="D10" s="394" t="s">
        <v>6</v>
      </c>
    </row>
    <row r="11" spans="1:4" ht="17.25" customHeight="1" thickBot="1">
      <c r="A11" s="395" t="s">
        <v>729</v>
      </c>
      <c r="B11" s="396"/>
      <c r="C11" s="397"/>
      <c r="D11" s="398"/>
    </row>
    <row r="12" spans="1:4" ht="12.75">
      <c r="A12" s="399" t="s">
        <v>480</v>
      </c>
      <c r="B12" s="400"/>
      <c r="C12" s="611">
        <f>+CPYG!D111</f>
        <v>-1032760.8200000002</v>
      </c>
      <c r="D12" s="612">
        <f>+CPYG!C111</f>
        <v>-1654391.2866666664</v>
      </c>
    </row>
    <row r="13" spans="1:4" ht="12.75">
      <c r="A13" s="401" t="s">
        <v>481</v>
      </c>
      <c r="B13" s="402"/>
      <c r="C13" s="621">
        <f>SUM(C14:C24)</f>
        <v>304155.08999999997</v>
      </c>
      <c r="D13" s="756">
        <f>SUM(D14:D24)</f>
        <v>48801.57</v>
      </c>
    </row>
    <row r="14" spans="1:4" ht="12.75">
      <c r="A14" s="403" t="s">
        <v>482</v>
      </c>
      <c r="B14" s="402"/>
      <c r="C14" s="613">
        <f>D14</f>
        <v>85000</v>
      </c>
      <c r="D14" s="614">
        <f>CPYG!C63</f>
        <v>85000</v>
      </c>
    </row>
    <row r="15" spans="1:4" ht="12.75">
      <c r="A15" s="403" t="s">
        <v>483</v>
      </c>
      <c r="B15" s="402"/>
      <c r="C15" s="613"/>
      <c r="D15" s="614"/>
    </row>
    <row r="16" spans="1:4" ht="12.75">
      <c r="A16" s="403" t="s">
        <v>484</v>
      </c>
      <c r="B16" s="402"/>
      <c r="C16" s="613"/>
      <c r="D16" s="614"/>
    </row>
    <row r="17" spans="1:4" ht="12.75">
      <c r="A17" s="403" t="s">
        <v>485</v>
      </c>
      <c r="B17" s="402"/>
      <c r="C17" s="613">
        <f>-C14</f>
        <v>-85000</v>
      </c>
      <c r="D17" s="614">
        <f>-D14</f>
        <v>-85000</v>
      </c>
    </row>
    <row r="18" spans="1:4" ht="12.75">
      <c r="A18" s="403" t="s">
        <v>486</v>
      </c>
      <c r="B18" s="402"/>
      <c r="C18" s="613"/>
      <c r="D18" s="614"/>
    </row>
    <row r="19" spans="1:4" ht="12.75">
      <c r="A19" s="403" t="s">
        <v>487</v>
      </c>
      <c r="B19" s="402"/>
      <c r="C19" s="613"/>
      <c r="D19" s="614"/>
    </row>
    <row r="20" spans="1:4" ht="12.75">
      <c r="A20" s="403" t="s">
        <v>488</v>
      </c>
      <c r="B20" s="402"/>
      <c r="C20" s="613"/>
      <c r="D20" s="614"/>
    </row>
    <row r="21" spans="1:4" ht="12.75">
      <c r="A21" s="403" t="s">
        <v>489</v>
      </c>
      <c r="B21" s="402"/>
      <c r="C21" s="613"/>
      <c r="D21" s="614"/>
    </row>
    <row r="22" spans="1:4" ht="12.75">
      <c r="A22" s="403" t="s">
        <v>490</v>
      </c>
      <c r="B22" s="402"/>
      <c r="C22" s="613"/>
      <c r="D22" s="614"/>
    </row>
    <row r="23" spans="1:4" ht="12.75">
      <c r="A23" s="404" t="s">
        <v>491</v>
      </c>
      <c r="B23" s="402"/>
      <c r="C23" s="613"/>
      <c r="D23" s="614"/>
    </row>
    <row r="24" spans="1:4" ht="12.75">
      <c r="A24" s="404" t="s">
        <v>492</v>
      </c>
      <c r="B24" s="402"/>
      <c r="C24" s="613">
        <f>295206.36+8948.73</f>
        <v>304155.08999999997</v>
      </c>
      <c r="D24" s="614">
        <v>48801.57</v>
      </c>
    </row>
    <row r="25" spans="1:5" ht="12.75">
      <c r="A25" s="401" t="s">
        <v>493</v>
      </c>
      <c r="B25" s="402"/>
      <c r="C25" s="843">
        <f>SUM(C26:C31)</f>
        <v>1092974.23</v>
      </c>
      <c r="D25" s="844">
        <f>SUM(D26:D31)</f>
        <v>1267269.593</v>
      </c>
      <c r="E25" s="405"/>
    </row>
    <row r="26" spans="1:5" ht="12.75" customHeight="1">
      <c r="A26" s="403" t="s">
        <v>494</v>
      </c>
      <c r="B26" s="402"/>
      <c r="C26" s="840">
        <f>-'[1]activo'!$G$27</f>
        <v>23386.489999999998</v>
      </c>
      <c r="D26" s="841">
        <v>23386.493</v>
      </c>
      <c r="E26" s="405"/>
    </row>
    <row r="27" spans="1:5" ht="12.75" customHeight="1">
      <c r="A27" s="403" t="s">
        <v>495</v>
      </c>
      <c r="B27" s="402"/>
      <c r="C27" s="842">
        <v>448991.33</v>
      </c>
      <c r="D27" s="841">
        <v>556348.96</v>
      </c>
      <c r="E27" s="405"/>
    </row>
    <row r="28" spans="1:5" ht="12.75" customHeight="1">
      <c r="A28" s="403" t="s">
        <v>496</v>
      </c>
      <c r="B28" s="402"/>
      <c r="C28" s="613">
        <v>-25000</v>
      </c>
      <c r="D28" s="614">
        <v>-25000</v>
      </c>
      <c r="E28" s="405"/>
    </row>
    <row r="29" spans="1:5" ht="12.75" customHeight="1">
      <c r="A29" s="403" t="s">
        <v>497</v>
      </c>
      <c r="B29" s="402"/>
      <c r="C29" s="613"/>
      <c r="D29" s="614"/>
      <c r="E29" s="405"/>
    </row>
    <row r="30" spans="1:5" ht="12.75" customHeight="1">
      <c r="A30" s="403" t="s">
        <v>498</v>
      </c>
      <c r="B30" s="402"/>
      <c r="C30" s="922">
        <v>625590.33</v>
      </c>
      <c r="D30" s="782">
        <v>707528.06</v>
      </c>
      <c r="E30" s="405"/>
    </row>
    <row r="31" spans="1:5" ht="12.75" customHeight="1">
      <c r="A31" s="403" t="s">
        <v>499</v>
      </c>
      <c r="B31" s="402"/>
      <c r="C31" s="922">
        <v>20006.08</v>
      </c>
      <c r="D31" s="782">
        <v>5006.07999999999</v>
      </c>
      <c r="E31" s="405"/>
    </row>
    <row r="32" spans="1:5" ht="12.75">
      <c r="A32" s="401" t="s">
        <v>502</v>
      </c>
      <c r="B32" s="402"/>
      <c r="C32" s="621">
        <f>SUM(C33:C37)</f>
        <v>0</v>
      </c>
      <c r="D32" s="756">
        <f>SUM(D33:D37)</f>
        <v>0</v>
      </c>
      <c r="E32" s="405"/>
    </row>
    <row r="33" spans="1:5" ht="12.75" customHeight="1">
      <c r="A33" s="403" t="s">
        <v>503</v>
      </c>
      <c r="B33" s="402"/>
      <c r="C33" s="613"/>
      <c r="D33" s="614"/>
      <c r="E33" s="405"/>
    </row>
    <row r="34" spans="1:5" ht="12.75" customHeight="1">
      <c r="A34" s="403" t="s">
        <v>504</v>
      </c>
      <c r="B34" s="402"/>
      <c r="C34" s="613"/>
      <c r="D34" s="614"/>
      <c r="E34" s="405"/>
    </row>
    <row r="35" spans="1:4" ht="12.75" customHeight="1">
      <c r="A35" s="403" t="s">
        <v>505</v>
      </c>
      <c r="B35" s="402"/>
      <c r="C35" s="613"/>
      <c r="D35" s="614"/>
    </row>
    <row r="36" spans="1:4" ht="12.75" customHeight="1">
      <c r="A36" s="403" t="s">
        <v>506</v>
      </c>
      <c r="B36" s="402"/>
      <c r="C36" s="613"/>
      <c r="D36" s="614"/>
    </row>
    <row r="37" spans="1:4" ht="13.5" thickBot="1">
      <c r="A37" s="403" t="s">
        <v>507</v>
      </c>
      <c r="B37" s="406"/>
      <c r="C37" s="613"/>
      <c r="D37" s="614"/>
    </row>
    <row r="38" spans="1:4" ht="15" customHeight="1" thickBot="1" thickTop="1">
      <c r="A38" s="1017" t="s">
        <v>508</v>
      </c>
      <c r="B38" s="1018"/>
      <c r="C38" s="622">
        <f>C12+C13+C25+C32</f>
        <v>364368.49999999977</v>
      </c>
      <c r="D38" s="623">
        <f>D12+D13+D25+D32</f>
        <v>-338320.1236666662</v>
      </c>
    </row>
    <row r="39" spans="1:4" ht="17.25" customHeight="1" thickBot="1">
      <c r="A39" s="395" t="s">
        <v>516</v>
      </c>
      <c r="B39" s="396"/>
      <c r="C39" s="624"/>
      <c r="D39" s="625"/>
    </row>
    <row r="40" spans="1:4" ht="12.75">
      <c r="A40" s="399" t="s">
        <v>517</v>
      </c>
      <c r="B40" s="407"/>
      <c r="C40" s="626">
        <f>SUM(C41:C48)</f>
        <v>-1000</v>
      </c>
      <c r="D40" s="757">
        <f>SUM(D41:D48)</f>
        <v>-1000</v>
      </c>
    </row>
    <row r="41" spans="1:4" ht="12.75">
      <c r="A41" s="403" t="s">
        <v>518</v>
      </c>
      <c r="B41" s="408"/>
      <c r="C41" s="613"/>
      <c r="D41" s="614"/>
    </row>
    <row r="42" spans="1:4" ht="12.75">
      <c r="A42" s="403" t="s">
        <v>519</v>
      </c>
      <c r="B42" s="408"/>
      <c r="C42" s="613"/>
      <c r="D42" s="614"/>
    </row>
    <row r="43" spans="1:4" ht="12.75">
      <c r="A43" s="403" t="s">
        <v>520</v>
      </c>
      <c r="B43" s="408"/>
      <c r="C43" s="613"/>
      <c r="D43" s="614"/>
    </row>
    <row r="44" spans="1:4" ht="12.75">
      <c r="A44" s="403" t="s">
        <v>521</v>
      </c>
      <c r="B44" s="408"/>
      <c r="C44" s="613"/>
      <c r="D44" s="614"/>
    </row>
    <row r="45" spans="1:4" ht="12.75">
      <c r="A45" s="403" t="s">
        <v>522</v>
      </c>
      <c r="B45" s="408"/>
      <c r="C45" s="613">
        <v>-1000</v>
      </c>
      <c r="D45" s="614">
        <v>-1000</v>
      </c>
    </row>
    <row r="46" spans="1:4" ht="12.75">
      <c r="A46" s="403" t="s">
        <v>523</v>
      </c>
      <c r="B46" s="408"/>
      <c r="C46" s="613"/>
      <c r="D46" s="614"/>
    </row>
    <row r="47" spans="1:4" ht="12.75">
      <c r="A47" s="403" t="s">
        <v>524</v>
      </c>
      <c r="B47" s="408"/>
      <c r="C47" s="613"/>
      <c r="D47" s="614"/>
    </row>
    <row r="48" spans="1:4" ht="12.75">
      <c r="A48" s="403" t="s">
        <v>525</v>
      </c>
      <c r="B48" s="408"/>
      <c r="C48" s="613"/>
      <c r="D48" s="614"/>
    </row>
    <row r="49" spans="1:4" ht="12.75">
      <c r="A49" s="401" t="s">
        <v>526</v>
      </c>
      <c r="B49" s="408"/>
      <c r="C49" s="621">
        <f>SUM(C50:C57)</f>
        <v>83662.61</v>
      </c>
      <c r="D49" s="756">
        <f>SUM(D50:D57)</f>
        <v>163691.93</v>
      </c>
    </row>
    <row r="50" spans="1:4" ht="12.75">
      <c r="A50" s="403" t="s">
        <v>527</v>
      </c>
      <c r="B50" s="408"/>
      <c r="C50" s="613"/>
      <c r="D50" s="614"/>
    </row>
    <row r="51" spans="1:4" ht="12.75">
      <c r="A51" s="403" t="s">
        <v>519</v>
      </c>
      <c r="B51" s="408"/>
      <c r="C51" s="922">
        <v>4706.23</v>
      </c>
      <c r="D51" s="782">
        <v>4735.55</v>
      </c>
    </row>
    <row r="52" spans="1:4" ht="12.75">
      <c r="A52" s="403" t="s">
        <v>520</v>
      </c>
      <c r="B52" s="408"/>
      <c r="C52" s="922">
        <v>78956.38</v>
      </c>
      <c r="D52" s="839">
        <f>-'[1]activo'!$H$11</f>
        <v>158956.38</v>
      </c>
    </row>
    <row r="53" spans="1:4" ht="12.75">
      <c r="A53" s="403" t="s">
        <v>521</v>
      </c>
      <c r="B53" s="408"/>
      <c r="C53" s="613"/>
      <c r="D53" s="614"/>
    </row>
    <row r="54" spans="1:4" ht="12.75">
      <c r="A54" s="403" t="s">
        <v>522</v>
      </c>
      <c r="B54" s="408"/>
      <c r="C54" s="613"/>
      <c r="D54" s="614"/>
    </row>
    <row r="55" spans="1:4" ht="12.75">
      <c r="A55" s="403" t="s">
        <v>523</v>
      </c>
      <c r="B55" s="408"/>
      <c r="C55" s="613"/>
      <c r="D55" s="614"/>
    </row>
    <row r="56" spans="1:4" ht="12.75">
      <c r="A56" s="403" t="s">
        <v>524</v>
      </c>
      <c r="B56" s="408"/>
      <c r="C56" s="613"/>
      <c r="D56" s="614"/>
    </row>
    <row r="57" spans="1:4" ht="12.75">
      <c r="A57" s="403" t="s">
        <v>525</v>
      </c>
      <c r="B57" s="408"/>
      <c r="C57" s="613"/>
      <c r="D57" s="614"/>
    </row>
    <row r="58" spans="1:4" ht="13.5" thickBot="1">
      <c r="A58" s="409" t="s">
        <v>528</v>
      </c>
      <c r="B58" s="410"/>
      <c r="C58" s="622">
        <f>C40+C49</f>
        <v>82662.61</v>
      </c>
      <c r="D58" s="623">
        <f>D40+D49</f>
        <v>162691.93</v>
      </c>
    </row>
    <row r="59" spans="1:4" ht="17.25" customHeight="1" thickBot="1">
      <c r="A59" s="395" t="s">
        <v>529</v>
      </c>
      <c r="B59" s="396"/>
      <c r="C59" s="624"/>
      <c r="D59" s="625"/>
    </row>
    <row r="60" spans="1:4" ht="12.75">
      <c r="A60" s="411" t="s">
        <v>530</v>
      </c>
      <c r="B60" s="412"/>
      <c r="C60" s="627">
        <f>SUM(C61:C65)</f>
        <v>100537.7499999993</v>
      </c>
      <c r="D60" s="758">
        <f>SUM(D61:D65)</f>
        <v>240088.52999999886</v>
      </c>
    </row>
    <row r="61" spans="1:4" ht="12.75">
      <c r="A61" s="403" t="s">
        <v>531</v>
      </c>
      <c r="B61" s="408"/>
      <c r="C61" s="922">
        <v>100537.7499999993</v>
      </c>
      <c r="D61" s="782">
        <v>240088.52999999886</v>
      </c>
    </row>
    <row r="62" spans="1:4" ht="12.75">
      <c r="A62" s="403" t="s">
        <v>532</v>
      </c>
      <c r="B62" s="408"/>
      <c r="C62" s="613"/>
      <c r="D62" s="614"/>
    </row>
    <row r="63" spans="1:4" ht="12.75">
      <c r="A63" s="403" t="s">
        <v>533</v>
      </c>
      <c r="B63" s="408"/>
      <c r="C63" s="613"/>
      <c r="D63" s="614"/>
    </row>
    <row r="64" spans="1:4" ht="12.75">
      <c r="A64" s="403" t="s">
        <v>534</v>
      </c>
      <c r="B64" s="408"/>
      <c r="C64" s="613"/>
      <c r="D64" s="614"/>
    </row>
    <row r="65" spans="1:4" ht="12.75" customHeight="1">
      <c r="A65" s="403" t="s">
        <v>535</v>
      </c>
      <c r="B65" s="408"/>
      <c r="C65" s="922"/>
      <c r="D65" s="782"/>
    </row>
    <row r="66" spans="1:4" ht="12.75">
      <c r="A66" s="401" t="s">
        <v>536</v>
      </c>
      <c r="B66" s="408"/>
      <c r="C66" s="621">
        <f>C67+C73</f>
        <v>0</v>
      </c>
      <c r="D66" s="756">
        <f>D67+D73</f>
        <v>0</v>
      </c>
    </row>
    <row r="67" spans="1:4" ht="12.75">
      <c r="A67" s="403" t="s">
        <v>537</v>
      </c>
      <c r="B67" s="408"/>
      <c r="C67" s="621">
        <f>SUM(C68:C72)</f>
        <v>0</v>
      </c>
      <c r="D67" s="756">
        <f>SUM(D68:D72)</f>
        <v>0</v>
      </c>
    </row>
    <row r="68" spans="1:4" ht="12.75" customHeight="1">
      <c r="A68" s="403" t="s">
        <v>538</v>
      </c>
      <c r="B68" s="408"/>
      <c r="C68" s="613"/>
      <c r="D68" s="614"/>
    </row>
    <row r="69" spans="1:4" ht="12.75" customHeight="1">
      <c r="A69" s="403" t="s">
        <v>539</v>
      </c>
      <c r="B69" s="408"/>
      <c r="C69" s="613"/>
      <c r="D69" s="614"/>
    </row>
    <row r="70" spans="1:4" ht="12.75" customHeight="1">
      <c r="A70" s="403" t="s">
        <v>540</v>
      </c>
      <c r="B70" s="408"/>
      <c r="C70" s="613"/>
      <c r="D70" s="614"/>
    </row>
    <row r="71" spans="1:4" ht="12.75" customHeight="1">
      <c r="A71" s="403" t="s">
        <v>541</v>
      </c>
      <c r="B71" s="408"/>
      <c r="C71" s="613"/>
      <c r="D71" s="614"/>
    </row>
    <row r="72" spans="1:4" ht="12.75" customHeight="1">
      <c r="A72" s="403" t="s">
        <v>542</v>
      </c>
      <c r="B72" s="408"/>
      <c r="C72" s="613"/>
      <c r="D72" s="614"/>
    </row>
    <row r="73" spans="1:4" ht="12.75">
      <c r="A73" s="403" t="s">
        <v>543</v>
      </c>
      <c r="B73" s="408"/>
      <c r="C73" s="621">
        <f>SUM(C74:C78)</f>
        <v>0</v>
      </c>
      <c r="D73" s="756">
        <f>SUM(D74:D78)</f>
        <v>0</v>
      </c>
    </row>
    <row r="74" spans="1:4" ht="12.75" customHeight="1">
      <c r="A74" s="403" t="s">
        <v>544</v>
      </c>
      <c r="B74" s="408"/>
      <c r="C74" s="613"/>
      <c r="D74" s="614"/>
    </row>
    <row r="75" spans="1:4" ht="12.75" customHeight="1">
      <c r="A75" s="403" t="s">
        <v>545</v>
      </c>
      <c r="B75" s="408"/>
      <c r="C75" s="613"/>
      <c r="D75" s="614"/>
    </row>
    <row r="76" spans="1:4" ht="12.75" customHeight="1">
      <c r="A76" s="403" t="s">
        <v>546</v>
      </c>
      <c r="B76" s="408"/>
      <c r="C76" s="613"/>
      <c r="D76" s="614"/>
    </row>
    <row r="77" spans="1:4" ht="12.75" customHeight="1">
      <c r="A77" s="403" t="s">
        <v>547</v>
      </c>
      <c r="B77" s="408"/>
      <c r="C77" s="613"/>
      <c r="D77" s="614"/>
    </row>
    <row r="78" spans="1:4" ht="12.75" customHeight="1">
      <c r="A78" s="403" t="s">
        <v>548</v>
      </c>
      <c r="B78" s="408"/>
      <c r="C78" s="613"/>
      <c r="D78" s="614"/>
    </row>
    <row r="79" spans="1:4" ht="25.5">
      <c r="A79" s="401" t="s">
        <v>549</v>
      </c>
      <c r="B79" s="408"/>
      <c r="C79" s="621">
        <f>SUM(C80:C81)</f>
        <v>0</v>
      </c>
      <c r="D79" s="756">
        <f>SUM(D80:D81)</f>
        <v>0</v>
      </c>
    </row>
    <row r="80" spans="1:4" ht="15" customHeight="1">
      <c r="A80" s="403" t="s">
        <v>550</v>
      </c>
      <c r="B80" s="413" t="s">
        <v>531</v>
      </c>
      <c r="C80" s="613"/>
      <c r="D80" s="614"/>
    </row>
    <row r="81" spans="1:4" ht="12.75">
      <c r="A81" s="403" t="s">
        <v>551</v>
      </c>
      <c r="B81" s="413" t="s">
        <v>532</v>
      </c>
      <c r="C81" s="613"/>
      <c r="D81" s="614"/>
    </row>
    <row r="82" spans="1:4" ht="23.25" customHeight="1" thickBot="1">
      <c r="A82" s="1007" t="s">
        <v>552</v>
      </c>
      <c r="B82" s="1008"/>
      <c r="C82" s="628">
        <f>C60+C66+C79</f>
        <v>100537.7499999993</v>
      </c>
      <c r="D82" s="629">
        <f>D60+D66+D79</f>
        <v>240088.52999999886</v>
      </c>
    </row>
    <row r="83" spans="1:4" ht="17.25" customHeight="1" thickBot="1">
      <c r="A83" s="414" t="s">
        <v>553</v>
      </c>
      <c r="B83" s="415"/>
      <c r="C83" s="615"/>
      <c r="D83" s="616"/>
    </row>
    <row r="84" spans="1:4" ht="25.5" customHeight="1" thickBot="1">
      <c r="A84" s="416" t="s">
        <v>554</v>
      </c>
      <c r="B84" s="417"/>
      <c r="C84" s="630">
        <f>C38+C58+C82+C83</f>
        <v>547568.859999999</v>
      </c>
      <c r="D84" s="631">
        <f>D38+D58+D82+D83</f>
        <v>64460.33633333264</v>
      </c>
    </row>
    <row r="85" spans="1:4" ht="12.75">
      <c r="A85" s="418" t="s">
        <v>555</v>
      </c>
      <c r="B85" s="419"/>
      <c r="C85" s="617">
        <f>D86</f>
        <v>500000</v>
      </c>
      <c r="D85" s="618">
        <f>ACTIVO!B46</f>
        <v>601222.71</v>
      </c>
    </row>
    <row r="86" spans="1:4" ht="13.5" customHeight="1" thickBot="1">
      <c r="A86" s="420" t="s">
        <v>556</v>
      </c>
      <c r="B86" s="421"/>
      <c r="C86" s="619">
        <f>C85</f>
        <v>500000</v>
      </c>
      <c r="D86" s="620">
        <f>ACTIVO!C46</f>
        <v>500000</v>
      </c>
    </row>
    <row r="87" spans="3:6" s="923" customFormat="1" ht="12.75" hidden="1">
      <c r="C87" s="924"/>
      <c r="D87" s="925">
        <f>D85-D86</f>
        <v>101222.70999999996</v>
      </c>
      <c r="F87" s="926"/>
    </row>
    <row r="88" spans="3:4" ht="12.75">
      <c r="C88" s="845"/>
      <c r="D88" s="845"/>
    </row>
    <row r="89" spans="3:4" ht="12.75">
      <c r="C89" s="422"/>
      <c r="D89" s="422"/>
    </row>
    <row r="90" spans="3:4" ht="12.75">
      <c r="C90" s="422"/>
      <c r="D90" s="422"/>
    </row>
    <row r="91" spans="3:4" ht="12.75">
      <c r="C91" s="422"/>
      <c r="D91" s="422"/>
    </row>
    <row r="92" spans="3:4" ht="12.75">
      <c r="C92" s="422"/>
      <c r="D92" s="422"/>
    </row>
    <row r="93" spans="3:4" ht="12.75">
      <c r="C93" s="422"/>
      <c r="D93" s="422"/>
    </row>
    <row r="94" spans="3:4" ht="12.75">
      <c r="C94" s="422"/>
      <c r="D94" s="422"/>
    </row>
    <row r="95" spans="3:4" ht="12.75">
      <c r="C95" s="422"/>
      <c r="D95" s="422"/>
    </row>
    <row r="96" spans="3:4" ht="12.75">
      <c r="C96" s="422"/>
      <c r="D96" s="422"/>
    </row>
    <row r="97" spans="3:4" ht="12.75">
      <c r="C97" s="422"/>
      <c r="D97" s="422"/>
    </row>
    <row r="98" spans="3:4" ht="12.75">
      <c r="C98" s="422"/>
      <c r="D98" s="422"/>
    </row>
    <row r="99" spans="3:4" ht="12.75">
      <c r="C99" s="422"/>
      <c r="D99" s="422"/>
    </row>
    <row r="100" spans="3:4" ht="12.75">
      <c r="C100" s="422"/>
      <c r="D100" s="422"/>
    </row>
    <row r="101" spans="3:4" ht="12.75">
      <c r="C101" s="422"/>
      <c r="D101" s="422"/>
    </row>
  </sheetData>
  <sheetProtection/>
  <mergeCells count="6">
    <mergeCell ref="C2:D2"/>
    <mergeCell ref="A82:B82"/>
    <mergeCell ref="A7:C7"/>
    <mergeCell ref="A8:C8"/>
    <mergeCell ref="A9:D9"/>
    <mergeCell ref="A38:B38"/>
  </mergeCells>
  <printOptions horizontalCentered="1" verticalCentered="1"/>
  <pageMargins left="0.7480314960629921" right="0.2362204724409449" top="0.57" bottom="0.984251968503937" header="0" footer="0"/>
  <pageSetup fitToHeight="1" fitToWidth="1" orientation="portrait" paperSize="9" scale="60" r:id="rId2"/>
  <headerFooter alignWithMargins="0">
    <oddFooter>&amp;L&amp;7Plaza de España, 1
38003 Santa Cruz de Tenerife
Teléfono: 901 501 901
www.tenerife.es</oddFooter>
  </headerFooter>
  <colBreaks count="1" manualBreakCount="1">
    <brk id="5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7"/>
  <sheetViews>
    <sheetView zoomScale="55" zoomScaleNormal="55" zoomScalePageLayoutView="0" workbookViewId="0" topLeftCell="A1">
      <selection activeCell="C5" sqref="C5"/>
    </sheetView>
  </sheetViews>
  <sheetFormatPr defaultColWidth="11.421875" defaultRowHeight="12.75"/>
  <cols>
    <col min="1" max="1" width="15.7109375" style="133" customWidth="1"/>
    <col min="2" max="2" width="43.28125" style="133" customWidth="1"/>
    <col min="3" max="3" width="10.7109375" style="133" bestFit="1" customWidth="1"/>
    <col min="4" max="4" width="8.140625" style="133" bestFit="1" customWidth="1"/>
    <col min="5" max="5" width="10.421875" style="133" customWidth="1"/>
    <col min="6" max="6" width="14.140625" style="133" customWidth="1"/>
    <col min="7" max="7" width="12.00390625" style="133" bestFit="1" customWidth="1"/>
    <col min="8" max="13" width="11.57421875" style="133" customWidth="1"/>
    <col min="14" max="14" width="13.00390625" style="133" bestFit="1" customWidth="1"/>
    <col min="15" max="16384" width="11.57421875" style="133" customWidth="1"/>
  </cols>
  <sheetData>
    <row r="1" spans="1:7" ht="15">
      <c r="A1" s="832"/>
      <c r="B1" s="832"/>
      <c r="C1" s="822" t="s">
        <v>723</v>
      </c>
      <c r="D1" s="832"/>
      <c r="E1" s="832"/>
      <c r="F1" s="832"/>
      <c r="G1" s="832"/>
    </row>
    <row r="2" spans="1:7" ht="14.25">
      <c r="A2" s="832"/>
      <c r="B2" s="832"/>
      <c r="C2" s="823" t="s">
        <v>724</v>
      </c>
      <c r="D2" s="832"/>
      <c r="E2" s="832"/>
      <c r="F2" s="832"/>
      <c r="G2" s="832"/>
    </row>
    <row r="3" spans="1:7" ht="14.25">
      <c r="A3" s="832"/>
      <c r="B3" s="832"/>
      <c r="C3" s="832"/>
      <c r="D3" s="832"/>
      <c r="E3" s="832"/>
      <c r="F3" s="832"/>
      <c r="G3" s="832"/>
    </row>
    <row r="4" spans="1:7" ht="14.25">
      <c r="A4" s="832"/>
      <c r="B4" s="832"/>
      <c r="C4" s="832"/>
      <c r="D4" s="832"/>
      <c r="E4" s="832"/>
      <c r="F4" s="832"/>
      <c r="G4" s="832"/>
    </row>
    <row r="5" spans="1:7" ht="15">
      <c r="A5" s="821" t="s">
        <v>586</v>
      </c>
      <c r="B5" s="832"/>
      <c r="C5" s="826">
        <v>42339</v>
      </c>
      <c r="D5" s="832"/>
      <c r="E5" s="832"/>
      <c r="F5" s="832"/>
      <c r="G5" s="832"/>
    </row>
    <row r="6" spans="1:7" ht="15">
      <c r="A6" s="821" t="s">
        <v>722</v>
      </c>
      <c r="B6" s="832"/>
      <c r="C6" s="825" t="s">
        <v>725</v>
      </c>
      <c r="D6" s="832"/>
      <c r="E6" s="832"/>
      <c r="F6" s="832"/>
      <c r="G6" s="832"/>
    </row>
    <row r="7" ht="13.5" thickBot="1"/>
    <row r="8" spans="1:16" ht="12.75">
      <c r="A8" s="1022" t="s">
        <v>557</v>
      </c>
      <c r="B8" s="1023"/>
      <c r="C8" s="1023"/>
      <c r="D8" s="1023"/>
      <c r="E8" s="1023"/>
      <c r="F8" s="1023"/>
      <c r="G8" s="1023"/>
      <c r="H8" s="1023"/>
      <c r="I8" s="1023"/>
      <c r="J8" s="1023"/>
      <c r="K8" s="1023"/>
      <c r="L8" s="1023"/>
      <c r="M8" s="1023"/>
      <c r="N8" s="1022">
        <v>2016</v>
      </c>
      <c r="O8" s="1023"/>
      <c r="P8" s="1024"/>
    </row>
    <row r="9" spans="1:16" ht="15.75" customHeight="1">
      <c r="A9" s="1025" t="s">
        <v>558</v>
      </c>
      <c r="B9" s="1026"/>
      <c r="C9" s="1026"/>
      <c r="D9" s="1026"/>
      <c r="E9" s="1026"/>
      <c r="F9" s="1026"/>
      <c r="G9" s="1026"/>
      <c r="H9" s="1026"/>
      <c r="I9" s="1026"/>
      <c r="J9" s="1026"/>
      <c r="K9" s="1026"/>
      <c r="L9" s="1026"/>
      <c r="M9" s="1026"/>
      <c r="N9" s="1025"/>
      <c r="O9" s="1026"/>
      <c r="P9" s="1027"/>
    </row>
    <row r="10" spans="1:16" ht="19.5" customHeight="1" thickBot="1">
      <c r="A10" s="1032" t="str">
        <f>CPYG!A8</f>
        <v>SINPROMI, S.L.</v>
      </c>
      <c r="B10" s="1033"/>
      <c r="C10" s="1033"/>
      <c r="D10" s="1033"/>
      <c r="E10" s="1033"/>
      <c r="F10" s="1033"/>
      <c r="G10" s="1033"/>
      <c r="H10" s="1033"/>
      <c r="I10" s="1033"/>
      <c r="J10" s="1033"/>
      <c r="K10" s="1033"/>
      <c r="L10" s="1033"/>
      <c r="M10" s="1033"/>
      <c r="N10" s="1019" t="s">
        <v>559</v>
      </c>
      <c r="O10" s="1020"/>
      <c r="P10" s="1021"/>
    </row>
    <row r="11" spans="1:16" ht="23.25" customHeight="1">
      <c r="A11" s="1028" t="s">
        <v>560</v>
      </c>
      <c r="B11" s="1029"/>
      <c r="C11" s="210"/>
      <c r="D11" s="210"/>
      <c r="E11" s="210"/>
      <c r="F11" s="211"/>
      <c r="G11" s="1028" t="s">
        <v>561</v>
      </c>
      <c r="H11" s="1029"/>
      <c r="I11" s="1029"/>
      <c r="J11" s="1029"/>
      <c r="K11" s="1030"/>
      <c r="L11" s="1028" t="s">
        <v>562</v>
      </c>
      <c r="M11" s="1029"/>
      <c r="N11" s="1029"/>
      <c r="O11" s="1029"/>
      <c r="P11" s="1030"/>
    </row>
    <row r="12" spans="1:16" ht="53.25" customHeight="1" thickBot="1">
      <c r="A12" s="212" t="s">
        <v>563</v>
      </c>
      <c r="B12" s="213" t="s">
        <v>564</v>
      </c>
      <c r="C12" s="214" t="s">
        <v>565</v>
      </c>
      <c r="D12" s="214" t="s">
        <v>566</v>
      </c>
      <c r="E12" s="214" t="s">
        <v>567</v>
      </c>
      <c r="F12" s="215" t="s">
        <v>7</v>
      </c>
      <c r="G12" s="213">
        <v>2016</v>
      </c>
      <c r="H12" s="213">
        <v>2017</v>
      </c>
      <c r="I12" s="213">
        <v>2018</v>
      </c>
      <c r="J12" s="213">
        <v>2019</v>
      </c>
      <c r="K12" s="216" t="s">
        <v>568</v>
      </c>
      <c r="L12" s="213">
        <v>2016</v>
      </c>
      <c r="M12" s="213">
        <v>2017</v>
      </c>
      <c r="N12" s="213">
        <v>2018</v>
      </c>
      <c r="O12" s="213">
        <v>2019</v>
      </c>
      <c r="P12" s="216" t="s">
        <v>568</v>
      </c>
    </row>
    <row r="13" spans="1:16" ht="19.5" customHeight="1">
      <c r="A13" s="632"/>
      <c r="B13" s="633"/>
      <c r="C13" s="633"/>
      <c r="D13" s="633"/>
      <c r="E13" s="634"/>
      <c r="F13" s="635"/>
      <c r="G13" s="636"/>
      <c r="H13" s="634"/>
      <c r="I13" s="634"/>
      <c r="J13" s="634"/>
      <c r="K13" s="635"/>
      <c r="L13" s="636"/>
      <c r="M13" s="634"/>
      <c r="N13" s="634"/>
      <c r="O13" s="634"/>
      <c r="P13" s="635"/>
    </row>
    <row r="14" spans="1:16" ht="19.5" customHeight="1">
      <c r="A14" s="637"/>
      <c r="B14" s="638"/>
      <c r="C14" s="638"/>
      <c r="D14" s="638"/>
      <c r="E14" s="639"/>
      <c r="F14" s="640"/>
      <c r="G14" s="641"/>
      <c r="H14" s="639"/>
      <c r="I14" s="639"/>
      <c r="J14" s="639"/>
      <c r="K14" s="640"/>
      <c r="L14" s="641"/>
      <c r="M14" s="639"/>
      <c r="N14" s="639"/>
      <c r="O14" s="639"/>
      <c r="P14" s="640"/>
    </row>
    <row r="15" spans="1:16" ht="19.5" customHeight="1">
      <c r="A15" s="637"/>
      <c r="B15" s="638"/>
      <c r="C15" s="638"/>
      <c r="D15" s="638"/>
      <c r="E15" s="639"/>
      <c r="F15" s="640"/>
      <c r="G15" s="641"/>
      <c r="H15" s="639"/>
      <c r="I15" s="639"/>
      <c r="J15" s="639"/>
      <c r="K15" s="640"/>
      <c r="L15" s="641"/>
      <c r="M15" s="639"/>
      <c r="N15" s="639"/>
      <c r="O15" s="639"/>
      <c r="P15" s="640"/>
    </row>
    <row r="16" spans="1:16" ht="19.5" customHeight="1">
      <c r="A16" s="637"/>
      <c r="B16" s="638"/>
      <c r="C16" s="638"/>
      <c r="D16" s="638"/>
      <c r="E16" s="639"/>
      <c r="F16" s="640"/>
      <c r="G16" s="641"/>
      <c r="H16" s="639"/>
      <c r="I16" s="639"/>
      <c r="J16" s="639"/>
      <c r="K16" s="640"/>
      <c r="L16" s="641"/>
      <c r="M16" s="639"/>
      <c r="N16" s="639"/>
      <c r="O16" s="639"/>
      <c r="P16" s="640"/>
    </row>
    <row r="17" spans="1:16" ht="19.5" customHeight="1">
      <c r="A17" s="637"/>
      <c r="B17" s="638"/>
      <c r="C17" s="638"/>
      <c r="D17" s="638"/>
      <c r="E17" s="639"/>
      <c r="F17" s="640"/>
      <c r="G17" s="641"/>
      <c r="H17" s="639"/>
      <c r="I17" s="639"/>
      <c r="J17" s="639"/>
      <c r="K17" s="640"/>
      <c r="L17" s="641"/>
      <c r="M17" s="639"/>
      <c r="N17" s="639"/>
      <c r="O17" s="639"/>
      <c r="P17" s="640"/>
    </row>
    <row r="18" spans="1:16" ht="19.5" customHeight="1">
      <c r="A18" s="637"/>
      <c r="B18" s="638"/>
      <c r="C18" s="638"/>
      <c r="D18" s="638"/>
      <c r="E18" s="639"/>
      <c r="F18" s="640"/>
      <c r="G18" s="641"/>
      <c r="H18" s="639"/>
      <c r="I18" s="639"/>
      <c r="J18" s="639"/>
      <c r="K18" s="640"/>
      <c r="L18" s="641"/>
      <c r="M18" s="639"/>
      <c r="N18" s="639"/>
      <c r="O18" s="639"/>
      <c r="P18" s="640"/>
    </row>
    <row r="19" spans="1:16" ht="19.5" customHeight="1">
      <c r="A19" s="637"/>
      <c r="B19" s="638"/>
      <c r="C19" s="638"/>
      <c r="D19" s="638"/>
      <c r="E19" s="639"/>
      <c r="F19" s="640"/>
      <c r="G19" s="641"/>
      <c r="H19" s="639"/>
      <c r="I19" s="639"/>
      <c r="J19" s="639"/>
      <c r="K19" s="640"/>
      <c r="L19" s="641"/>
      <c r="M19" s="639"/>
      <c r="N19" s="639"/>
      <c r="O19" s="639"/>
      <c r="P19" s="640"/>
    </row>
    <row r="20" spans="1:16" ht="19.5" customHeight="1">
      <c r="A20" s="637"/>
      <c r="B20" s="638"/>
      <c r="C20" s="638"/>
      <c r="D20" s="638"/>
      <c r="E20" s="639"/>
      <c r="F20" s="640"/>
      <c r="G20" s="641"/>
      <c r="H20" s="639"/>
      <c r="I20" s="639"/>
      <c r="J20" s="639"/>
      <c r="K20" s="640"/>
      <c r="L20" s="641"/>
      <c r="M20" s="639"/>
      <c r="N20" s="639"/>
      <c r="O20" s="639"/>
      <c r="P20" s="640"/>
    </row>
    <row r="21" spans="1:16" ht="19.5" customHeight="1">
      <c r="A21" s="637"/>
      <c r="B21" s="638"/>
      <c r="C21" s="638"/>
      <c r="D21" s="638"/>
      <c r="E21" s="639"/>
      <c r="F21" s="640"/>
      <c r="G21" s="641"/>
      <c r="H21" s="639"/>
      <c r="I21" s="639"/>
      <c r="J21" s="639"/>
      <c r="K21" s="640"/>
      <c r="L21" s="641"/>
      <c r="M21" s="639"/>
      <c r="N21" s="639"/>
      <c r="O21" s="639"/>
      <c r="P21" s="640"/>
    </row>
    <row r="22" spans="1:16" ht="19.5" customHeight="1">
      <c r="A22" s="637"/>
      <c r="B22" s="638"/>
      <c r="C22" s="638"/>
      <c r="D22" s="638"/>
      <c r="E22" s="639"/>
      <c r="F22" s="640"/>
      <c r="G22" s="641"/>
      <c r="H22" s="639"/>
      <c r="I22" s="639"/>
      <c r="J22" s="639"/>
      <c r="K22" s="640"/>
      <c r="L22" s="641"/>
      <c r="M22" s="639"/>
      <c r="N22" s="639"/>
      <c r="O22" s="639"/>
      <c r="P22" s="640"/>
    </row>
    <row r="23" spans="1:16" ht="19.5" customHeight="1">
      <c r="A23" s="637"/>
      <c r="B23" s="638"/>
      <c r="C23" s="638"/>
      <c r="D23" s="638"/>
      <c r="E23" s="639"/>
      <c r="F23" s="640"/>
      <c r="G23" s="641"/>
      <c r="H23" s="639"/>
      <c r="I23" s="639"/>
      <c r="J23" s="639"/>
      <c r="K23" s="640"/>
      <c r="L23" s="641"/>
      <c r="M23" s="639"/>
      <c r="N23" s="639"/>
      <c r="O23" s="639"/>
      <c r="P23" s="640"/>
    </row>
    <row r="24" spans="1:16" ht="19.5" customHeight="1">
      <c r="A24" s="637"/>
      <c r="B24" s="638"/>
      <c r="C24" s="638"/>
      <c r="D24" s="638"/>
      <c r="E24" s="639"/>
      <c r="F24" s="640"/>
      <c r="G24" s="641"/>
      <c r="H24" s="639"/>
      <c r="I24" s="639"/>
      <c r="J24" s="639"/>
      <c r="K24" s="640"/>
      <c r="L24" s="641"/>
      <c r="M24" s="639"/>
      <c r="N24" s="639"/>
      <c r="O24" s="639"/>
      <c r="P24" s="640"/>
    </row>
    <row r="25" spans="1:16" ht="19.5" customHeight="1">
      <c r="A25" s="637"/>
      <c r="B25" s="638"/>
      <c r="C25" s="638"/>
      <c r="D25" s="638"/>
      <c r="E25" s="639"/>
      <c r="F25" s="640"/>
      <c r="G25" s="641"/>
      <c r="H25" s="639"/>
      <c r="I25" s="639"/>
      <c r="J25" s="639"/>
      <c r="K25" s="640"/>
      <c r="L25" s="641"/>
      <c r="M25" s="639"/>
      <c r="N25" s="639"/>
      <c r="O25" s="639"/>
      <c r="P25" s="640"/>
    </row>
    <row r="26" spans="1:16" ht="19.5" customHeight="1">
      <c r="A26" s="637"/>
      <c r="B26" s="638"/>
      <c r="C26" s="638"/>
      <c r="D26" s="638"/>
      <c r="E26" s="639"/>
      <c r="F26" s="640"/>
      <c r="G26" s="641"/>
      <c r="H26" s="639"/>
      <c r="I26" s="639"/>
      <c r="J26" s="639"/>
      <c r="K26" s="640"/>
      <c r="L26" s="641"/>
      <c r="M26" s="639"/>
      <c r="N26" s="639"/>
      <c r="O26" s="639"/>
      <c r="P26" s="640"/>
    </row>
    <row r="27" spans="1:16" ht="19.5" customHeight="1">
      <c r="A27" s="637"/>
      <c r="B27" s="638"/>
      <c r="C27" s="638"/>
      <c r="D27" s="638"/>
      <c r="E27" s="639"/>
      <c r="F27" s="640"/>
      <c r="G27" s="641"/>
      <c r="H27" s="639"/>
      <c r="I27" s="639"/>
      <c r="J27" s="639"/>
      <c r="K27" s="640"/>
      <c r="L27" s="641"/>
      <c r="M27" s="639"/>
      <c r="N27" s="639"/>
      <c r="O27" s="639"/>
      <c r="P27" s="640"/>
    </row>
    <row r="28" spans="1:16" ht="19.5" customHeight="1">
      <c r="A28" s="637"/>
      <c r="B28" s="638"/>
      <c r="C28" s="638"/>
      <c r="D28" s="638"/>
      <c r="E28" s="639"/>
      <c r="F28" s="640"/>
      <c r="G28" s="641"/>
      <c r="H28" s="639"/>
      <c r="I28" s="639"/>
      <c r="J28" s="639"/>
      <c r="K28" s="640"/>
      <c r="L28" s="641"/>
      <c r="M28" s="639"/>
      <c r="N28" s="639"/>
      <c r="O28" s="639"/>
      <c r="P28" s="640"/>
    </row>
    <row r="29" spans="1:16" ht="19.5" customHeight="1">
      <c r="A29" s="637"/>
      <c r="B29" s="638"/>
      <c r="C29" s="638"/>
      <c r="D29" s="638"/>
      <c r="E29" s="639"/>
      <c r="F29" s="640"/>
      <c r="G29" s="641"/>
      <c r="H29" s="639"/>
      <c r="I29" s="639"/>
      <c r="J29" s="639"/>
      <c r="K29" s="640"/>
      <c r="L29" s="641"/>
      <c r="M29" s="639"/>
      <c r="N29" s="639"/>
      <c r="O29" s="639"/>
      <c r="P29" s="640"/>
    </row>
    <row r="30" spans="1:16" ht="19.5" customHeight="1">
      <c r="A30" s="637"/>
      <c r="B30" s="638"/>
      <c r="C30" s="638"/>
      <c r="D30" s="638"/>
      <c r="E30" s="639"/>
      <c r="F30" s="640"/>
      <c r="G30" s="641"/>
      <c r="H30" s="639"/>
      <c r="I30" s="639"/>
      <c r="J30" s="639"/>
      <c r="K30" s="640"/>
      <c r="L30" s="641"/>
      <c r="M30" s="639"/>
      <c r="N30" s="639"/>
      <c r="O30" s="639"/>
      <c r="P30" s="640"/>
    </row>
    <row r="31" spans="1:16" ht="19.5" customHeight="1">
      <c r="A31" s="637"/>
      <c r="B31" s="638"/>
      <c r="C31" s="638"/>
      <c r="D31" s="638"/>
      <c r="E31" s="639"/>
      <c r="F31" s="640"/>
      <c r="G31" s="641"/>
      <c r="H31" s="639"/>
      <c r="I31" s="639"/>
      <c r="J31" s="639"/>
      <c r="K31" s="640"/>
      <c r="L31" s="641"/>
      <c r="M31" s="639"/>
      <c r="N31" s="639"/>
      <c r="O31" s="639"/>
      <c r="P31" s="640"/>
    </row>
    <row r="32" spans="1:16" ht="19.5" customHeight="1">
      <c r="A32" s="637"/>
      <c r="B32" s="638"/>
      <c r="C32" s="638"/>
      <c r="D32" s="638"/>
      <c r="E32" s="639"/>
      <c r="F32" s="640"/>
      <c r="G32" s="641"/>
      <c r="H32" s="639"/>
      <c r="I32" s="639"/>
      <c r="J32" s="639"/>
      <c r="K32" s="640"/>
      <c r="L32" s="641"/>
      <c r="M32" s="639"/>
      <c r="N32" s="639"/>
      <c r="O32" s="639"/>
      <c r="P32" s="640"/>
    </row>
    <row r="33" spans="1:16" ht="19.5" customHeight="1" thickBot="1">
      <c r="A33" s="642"/>
      <c r="B33" s="643"/>
      <c r="C33" s="643"/>
      <c r="D33" s="643"/>
      <c r="E33" s="644"/>
      <c r="F33" s="645"/>
      <c r="G33" s="646"/>
      <c r="H33" s="644"/>
      <c r="I33" s="644"/>
      <c r="J33" s="644"/>
      <c r="K33" s="645"/>
      <c r="L33" s="646"/>
      <c r="M33" s="644"/>
      <c r="N33" s="644"/>
      <c r="O33" s="644"/>
      <c r="P33" s="645"/>
    </row>
    <row r="34" spans="1:6" ht="12.75">
      <c r="A34" s="158"/>
      <c r="B34" s="158"/>
      <c r="C34" s="158"/>
      <c r="D34" s="158"/>
      <c r="E34" s="158"/>
      <c r="F34" s="158"/>
    </row>
    <row r="36" spans="1:10" ht="12.75">
      <c r="A36" s="1031"/>
      <c r="B36" s="1031"/>
      <c r="C36" s="1031"/>
      <c r="D36" s="1031"/>
      <c r="E36" s="1031"/>
      <c r="F36" s="1031"/>
      <c r="G36" s="1031"/>
      <c r="H36" s="1031"/>
      <c r="I36" s="1031"/>
      <c r="J36" s="1031"/>
    </row>
    <row r="37" spans="1:9" ht="12.75">
      <c r="A37" s="1031"/>
      <c r="B37" s="1031"/>
      <c r="C37" s="1031"/>
      <c r="D37" s="1031"/>
      <c r="E37" s="1031"/>
      <c r="F37" s="1031"/>
      <c r="G37" s="1031"/>
      <c r="H37" s="1031"/>
      <c r="I37" s="1031"/>
    </row>
  </sheetData>
  <sheetProtection/>
  <mergeCells count="10">
    <mergeCell ref="A37:I37"/>
    <mergeCell ref="A8:M8"/>
    <mergeCell ref="A9:M9"/>
    <mergeCell ref="A10:M10"/>
    <mergeCell ref="A36:J36"/>
    <mergeCell ref="N10:P10"/>
    <mergeCell ref="N8:P9"/>
    <mergeCell ref="A11:B11"/>
    <mergeCell ref="G11:K11"/>
    <mergeCell ref="L11:P11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landscape" paperSize="9" scale="55" r:id="rId2"/>
  <headerFooter alignWithMargins="0">
    <oddFooter>&amp;L&amp;7Plaza de España, 1
38003 Santa Cruz de Tenerife
Teléfono: 901 501 901
www.tenerife.es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Cabildo Insular de Tenerife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García Oramas</dc:creator>
  <cp:keywords/>
  <dc:description/>
  <cp:lastModifiedBy>jruiz</cp:lastModifiedBy>
  <cp:lastPrinted>2016-01-22T12:51:13Z</cp:lastPrinted>
  <dcterms:created xsi:type="dcterms:W3CDTF">2004-09-28T16:33:32Z</dcterms:created>
  <dcterms:modified xsi:type="dcterms:W3CDTF">2016-03-07T10:35:37Z</dcterms:modified>
  <cp:category/>
  <cp:version/>
  <cp:contentType/>
  <cp:contentStatus/>
</cp:coreProperties>
</file>