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+xml"/>
  <Override PartName="/xl/comments4.xml" ContentType="application/vnd.openxmlformats-officedocument.spreadsheetml.comment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340" yWindow="4230" windowWidth="15330" windowHeight="4965" tabRatio="599"/>
  </bookViews>
  <sheets>
    <sheet name="presup.gtos" sheetId="22" r:id="rId1"/>
    <sheet name="Gráfico presup.GTOS" sheetId="37" r:id="rId2"/>
    <sheet name="presup.ing" sheetId="48" r:id="rId3"/>
    <sheet name="Gráfico presup. ING" sheetId="49" r:id="rId4"/>
    <sheet name="presup.cerrados" sheetId="38" r:id="rId5"/>
    <sheet name="Gráfico ppto cerrados" sheetId="39" r:id="rId6"/>
    <sheet name="Resultado-remanente" sheetId="44" r:id="rId7"/>
    <sheet name="Gráfico Resultado-Remanente" sheetId="45" r:id="rId8"/>
    <sheet name="Transf.Otras adm." sheetId="1" r:id="rId9"/>
    <sheet name="Gráfico transf." sheetId="29" r:id="rId10"/>
    <sheet name="Auto.finan. " sheetId="46" r:id="rId11"/>
    <sheet name="Gráfico auto.finan. " sheetId="47" r:id="rId12"/>
    <sheet name="eficacia fin." sheetId="13" r:id="rId13"/>
    <sheet name="Gráfico eficacia finan." sheetId="32" r:id="rId14"/>
    <sheet name="capac.nec.finan." sheetId="25" r:id="rId15"/>
    <sheet name="Gráfico capacid.necesi.finan." sheetId="26" r:id="rId16"/>
    <sheet name="Incobrables" sheetId="19" r:id="rId17"/>
    <sheet name="Gráfico Incobrables" sheetId="36" r:id="rId18"/>
    <sheet name="Situac. financ." sheetId="42" r:id="rId19"/>
    <sheet name="Gráfico situac. financ." sheetId="43" r:id="rId20"/>
    <sheet name="cash-flow" sheetId="50" r:id="rId21"/>
    <sheet name="Hoja1" sheetId="51" r:id="rId22"/>
  </sheets>
  <calcPr calcId="145621" fullPrecision="0"/>
</workbook>
</file>

<file path=xl/calcChain.xml><?xml version="1.0" encoding="utf-8"?>
<calcChain xmlns="http://schemas.openxmlformats.org/spreadsheetml/2006/main">
  <c r="F17" i="42" l="1"/>
  <c r="F11" i="42"/>
  <c r="L23" i="42"/>
  <c r="L17" i="42"/>
  <c r="L20" i="42" s="1"/>
  <c r="L15" i="42"/>
  <c r="L12" i="42"/>
  <c r="L11" i="42"/>
  <c r="F9" i="19"/>
  <c r="L11" i="19"/>
  <c r="L9" i="19"/>
  <c r="I14" i="25"/>
  <c r="I10" i="25"/>
  <c r="F14" i="13"/>
  <c r="L18" i="13"/>
  <c r="L17" i="13"/>
  <c r="L14" i="13"/>
  <c r="F8" i="46"/>
  <c r="L13" i="46"/>
  <c r="L17" i="46" s="1"/>
  <c r="L8" i="46"/>
  <c r="L16" i="46" s="1"/>
  <c r="L27" i="1"/>
  <c r="L26" i="1"/>
  <c r="L23" i="1"/>
  <c r="L21" i="1"/>
  <c r="L20" i="1"/>
  <c r="L18" i="1"/>
  <c r="L17" i="1"/>
  <c r="L15" i="1"/>
  <c r="L14" i="1"/>
  <c r="L12" i="1"/>
  <c r="L23" i="44"/>
  <c r="L20" i="44"/>
  <c r="L18" i="44"/>
  <c r="L11" i="44"/>
  <c r="F9" i="38"/>
  <c r="L9" i="38"/>
  <c r="F36" i="48"/>
  <c r="F35" i="48"/>
  <c r="F32" i="48"/>
  <c r="F26" i="48"/>
  <c r="L14" i="48"/>
  <c r="F14" i="48"/>
  <c r="L36" i="48"/>
  <c r="L35" i="48"/>
  <c r="L33" i="48"/>
  <c r="L32" i="48"/>
  <c r="L30" i="48"/>
  <c r="L26" i="48"/>
  <c r="L24" i="48"/>
  <c r="L23" i="48"/>
  <c r="L18" i="48"/>
  <c r="L15" i="48"/>
  <c r="F30" i="22"/>
  <c r="F29" i="22"/>
  <c r="L30" i="22"/>
  <c r="L29" i="22"/>
  <c r="L27" i="22"/>
  <c r="L26" i="22"/>
  <c r="L24" i="22"/>
  <c r="L23" i="22"/>
  <c r="L18" i="22"/>
  <c r="L15" i="22"/>
  <c r="N14" i="22" s="1"/>
  <c r="N8" i="22"/>
  <c r="N11" i="22"/>
  <c r="N17" i="22"/>
  <c r="N29" i="22" l="1"/>
  <c r="L20" i="22"/>
  <c r="N20" i="22" s="1"/>
  <c r="N23" i="22"/>
  <c r="N26" i="22"/>
  <c r="K2" i="50"/>
  <c r="I2" i="50"/>
  <c r="F16" i="46"/>
  <c r="L30" i="1"/>
  <c r="L29" i="1"/>
  <c r="L26" i="44"/>
  <c r="L27" i="44"/>
  <c r="M2" i="50" l="1"/>
  <c r="H35" i="48" l="1"/>
  <c r="N35" i="48"/>
  <c r="F20" i="42"/>
  <c r="H20" i="42" s="1"/>
  <c r="H32" i="42" s="1"/>
  <c r="N23" i="42"/>
  <c r="N33" i="42" s="1"/>
  <c r="N17" i="42"/>
  <c r="N31" i="42" s="1"/>
  <c r="N14" i="42"/>
  <c r="N30" i="42" s="1"/>
  <c r="N8" i="42"/>
  <c r="N28" i="42" s="1"/>
  <c r="N17" i="19"/>
  <c r="N14" i="19"/>
  <c r="N25" i="19" s="1"/>
  <c r="N11" i="19"/>
  <c r="N8" i="19"/>
  <c r="N14" i="13"/>
  <c r="N11" i="13"/>
  <c r="N22" i="13" s="1"/>
  <c r="N8" i="13"/>
  <c r="N28" i="46"/>
  <c r="N39" i="46" s="1"/>
  <c r="N24" i="46"/>
  <c r="N38" i="46" s="1"/>
  <c r="N20" i="46"/>
  <c r="N37" i="46" s="1"/>
  <c r="N12" i="46"/>
  <c r="N35" i="46" s="1"/>
  <c r="N8" i="46"/>
  <c r="N34" i="46" s="1"/>
  <c r="L35" i="1"/>
  <c r="L32" i="1"/>
  <c r="L33" i="1"/>
  <c r="L36" i="1" s="1"/>
  <c r="N23" i="1"/>
  <c r="N20" i="1"/>
  <c r="N17" i="1"/>
  <c r="N47" i="1" s="1"/>
  <c r="N14" i="1"/>
  <c r="N46" i="1" s="1"/>
  <c r="N11" i="1"/>
  <c r="N8" i="1"/>
  <c r="N44" i="1" s="1"/>
  <c r="N20" i="44"/>
  <c r="N35" i="44" s="1"/>
  <c r="N17" i="44"/>
  <c r="N34" i="44" s="1"/>
  <c r="N14" i="44"/>
  <c r="N33" i="44" s="1"/>
  <c r="N11" i="44"/>
  <c r="N32" i="44" s="1"/>
  <c r="N8" i="44"/>
  <c r="N11" i="38"/>
  <c r="N20" i="38" s="1"/>
  <c r="N8" i="38"/>
  <c r="H26" i="48"/>
  <c r="H47" i="48" s="1"/>
  <c r="N26" i="48"/>
  <c r="N47" i="48" s="1"/>
  <c r="N23" i="48"/>
  <c r="N20" i="48"/>
  <c r="N11" i="48"/>
  <c r="N44" i="48" s="1"/>
  <c r="N8" i="48"/>
  <c r="N43" i="48" s="1"/>
  <c r="N40" i="22"/>
  <c r="N38" i="22"/>
  <c r="N37" i="22"/>
  <c r="F24" i="48"/>
  <c r="F26" i="22"/>
  <c r="F23" i="42"/>
  <c r="H23" i="42" s="1"/>
  <c r="F20" i="44"/>
  <c r="F23" i="44" s="1"/>
  <c r="F15" i="42"/>
  <c r="H14" i="42" s="1"/>
  <c r="F10" i="25"/>
  <c r="L10" i="25" s="1"/>
  <c r="F26" i="44"/>
  <c r="F27" i="22"/>
  <c r="F18" i="22"/>
  <c r="H17" i="22" s="1"/>
  <c r="H8" i="48"/>
  <c r="H43" i="48" s="1"/>
  <c r="F12" i="48"/>
  <c r="F15" i="48" s="1"/>
  <c r="F30" i="48"/>
  <c r="F33" i="48" s="1"/>
  <c r="F23" i="48"/>
  <c r="H20" i="48"/>
  <c r="F15" i="22"/>
  <c r="F20" i="22" s="1"/>
  <c r="H20" i="22" s="1"/>
  <c r="Q20" i="22" s="1"/>
  <c r="F17" i="13"/>
  <c r="H8" i="46"/>
  <c r="F13" i="46"/>
  <c r="F17" i="46" s="1"/>
  <c r="H20" i="46"/>
  <c r="H37" i="46" s="1"/>
  <c r="H24" i="46"/>
  <c r="H28" i="46"/>
  <c r="F24" i="22"/>
  <c r="H23" i="22" s="1"/>
  <c r="Q23" i="22" s="1"/>
  <c r="F18" i="44"/>
  <c r="H17" i="44" s="1"/>
  <c r="H14" i="44"/>
  <c r="H33" i="44" s="1"/>
  <c r="F11" i="44"/>
  <c r="H11" i="44" s="1"/>
  <c r="H8" i="44"/>
  <c r="H17" i="42"/>
  <c r="H31" i="42" s="1"/>
  <c r="F12" i="42"/>
  <c r="H8" i="42"/>
  <c r="H28" i="42" s="1"/>
  <c r="F18" i="13"/>
  <c r="F23" i="1"/>
  <c r="H23" i="1" s="1"/>
  <c r="L13" i="25"/>
  <c r="L12" i="25"/>
  <c r="F14" i="25"/>
  <c r="L14" i="25" s="1"/>
  <c r="H11" i="38"/>
  <c r="H20" i="38" s="1"/>
  <c r="H8" i="38"/>
  <c r="H19" i="38" s="1"/>
  <c r="H11" i="22"/>
  <c r="H8" i="22"/>
  <c r="Q8" i="22" s="1"/>
  <c r="H17" i="19"/>
  <c r="H26" i="19" s="1"/>
  <c r="H14" i="19"/>
  <c r="H25" i="19" s="1"/>
  <c r="F11" i="19"/>
  <c r="H11" i="19" s="1"/>
  <c r="H24" i="19" s="1"/>
  <c r="H8" i="19"/>
  <c r="H23" i="19" s="1"/>
  <c r="N21" i="13"/>
  <c r="H14" i="13"/>
  <c r="H23" i="13" s="1"/>
  <c r="H11" i="13"/>
  <c r="H8" i="13"/>
  <c r="Q8" i="13" s="1"/>
  <c r="F21" i="1"/>
  <c r="H20" i="1" s="1"/>
  <c r="H48" i="1" s="1"/>
  <c r="F18" i="1"/>
  <c r="H17" i="1" s="1"/>
  <c r="F15" i="1"/>
  <c r="H14" i="1" s="1"/>
  <c r="H46" i="1" s="1"/>
  <c r="F12" i="1"/>
  <c r="H11" i="1" s="1"/>
  <c r="H8" i="1"/>
  <c r="H44" i="1" s="1"/>
  <c r="F30" i="1"/>
  <c r="F33" i="1" s="1"/>
  <c r="F36" i="1" s="1"/>
  <c r="F35" i="1"/>
  <c r="F32" i="1"/>
  <c r="F29" i="1"/>
  <c r="F27" i="1"/>
  <c r="F26" i="1"/>
  <c r="L9" i="25"/>
  <c r="L8" i="25"/>
  <c r="N26" i="19"/>
  <c r="H29" i="22"/>
  <c r="Q29" i="22" s="1"/>
  <c r="N45" i="1"/>
  <c r="H38" i="22" l="1"/>
  <c r="Q11" i="22"/>
  <c r="H40" i="22"/>
  <c r="Q17" i="22"/>
  <c r="Q11" i="13"/>
  <c r="H21" i="13"/>
  <c r="Q8" i="46"/>
  <c r="H23" i="48"/>
  <c r="H14" i="22"/>
  <c r="N11" i="42"/>
  <c r="N29" i="42" s="1"/>
  <c r="H17" i="13"/>
  <c r="H24" i="13" s="1"/>
  <c r="N17" i="13"/>
  <c r="Q28" i="46"/>
  <c r="Q24" i="46"/>
  <c r="N16" i="46"/>
  <c r="N36" i="46" s="1"/>
  <c r="H29" i="1"/>
  <c r="N26" i="1"/>
  <c r="N23" i="44"/>
  <c r="N36" i="44" s="1"/>
  <c r="Q11" i="44"/>
  <c r="H29" i="48"/>
  <c r="H48" i="48" s="1"/>
  <c r="N39" i="22"/>
  <c r="N41" i="22"/>
  <c r="H20" i="44"/>
  <c r="H35" i="44" s="1"/>
  <c r="H11" i="42"/>
  <c r="H29" i="42" s="1"/>
  <c r="Q8" i="42"/>
  <c r="N20" i="42"/>
  <c r="N32" i="42" s="1"/>
  <c r="Q17" i="19"/>
  <c r="Q14" i="19"/>
  <c r="N23" i="19"/>
  <c r="Q8" i="19"/>
  <c r="Q11" i="19"/>
  <c r="N24" i="19"/>
  <c r="H22" i="13"/>
  <c r="N23" i="13"/>
  <c r="Q14" i="13"/>
  <c r="N24" i="13"/>
  <c r="H39" i="46"/>
  <c r="Q20" i="46"/>
  <c r="H12" i="46"/>
  <c r="H35" i="46" s="1"/>
  <c r="H16" i="46"/>
  <c r="H34" i="46"/>
  <c r="H26" i="1"/>
  <c r="H35" i="1"/>
  <c r="H32" i="1"/>
  <c r="N32" i="1"/>
  <c r="N35" i="1"/>
  <c r="N48" i="1"/>
  <c r="Q20" i="1"/>
  <c r="N29" i="1"/>
  <c r="Q23" i="1"/>
  <c r="Q17" i="44"/>
  <c r="H34" i="44"/>
  <c r="H32" i="44"/>
  <c r="Q8" i="44"/>
  <c r="Q11" i="38"/>
  <c r="N19" i="38"/>
  <c r="Q8" i="38"/>
  <c r="H32" i="48"/>
  <c r="H49" i="48" s="1"/>
  <c r="Q20" i="48"/>
  <c r="Q23" i="48"/>
  <c r="H14" i="48"/>
  <c r="H45" i="48" s="1"/>
  <c r="F18" i="48"/>
  <c r="H17" i="48" s="1"/>
  <c r="H46" i="48" s="1"/>
  <c r="H11" i="48"/>
  <c r="Q11" i="48" s="1"/>
  <c r="N32" i="48"/>
  <c r="N49" i="48" s="1"/>
  <c r="Q8" i="48"/>
  <c r="N29" i="48"/>
  <c r="N48" i="48" s="1"/>
  <c r="Q26" i="48"/>
  <c r="Q35" i="48"/>
  <c r="H26" i="22"/>
  <c r="H37" i="22"/>
  <c r="Q17" i="1"/>
  <c r="H47" i="1"/>
  <c r="H45" i="1"/>
  <c r="Q11" i="1"/>
  <c r="Q11" i="42"/>
  <c r="Q23" i="42"/>
  <c r="H33" i="42"/>
  <c r="F27" i="44"/>
  <c r="H26" i="44" s="1"/>
  <c r="H23" i="44"/>
  <c r="Q14" i="42"/>
  <c r="H30" i="42"/>
  <c r="Q14" i="1"/>
  <c r="H38" i="46"/>
  <c r="Q8" i="1"/>
  <c r="Q17" i="42"/>
  <c r="Q14" i="44"/>
  <c r="Q17" i="13" l="1"/>
  <c r="Q29" i="1"/>
  <c r="H41" i="22"/>
  <c r="Q26" i="22"/>
  <c r="H39" i="22"/>
  <c r="Q14" i="22"/>
  <c r="Q20" i="44"/>
  <c r="Q12" i="46"/>
  <c r="Q16" i="46"/>
  <c r="Q26" i="1"/>
  <c r="Q32" i="1"/>
  <c r="N26" i="44"/>
  <c r="N37" i="44" s="1"/>
  <c r="Q29" i="48"/>
  <c r="N14" i="48"/>
  <c r="N17" i="48"/>
  <c r="N46" i="48" s="1"/>
  <c r="Q20" i="42"/>
  <c r="H36" i="46"/>
  <c r="Q35" i="1"/>
  <c r="Q32" i="48"/>
  <c r="H44" i="48"/>
  <c r="H37" i="44"/>
  <c r="Q23" i="44"/>
  <c r="H36" i="44"/>
  <c r="Q26" i="44" l="1"/>
  <c r="Q17" i="48"/>
  <c r="Q14" i="48"/>
  <c r="N45" i="48"/>
</calcChain>
</file>

<file path=xl/comments1.xml><?xml version="1.0" encoding="utf-8"?>
<comments xmlns="http://schemas.openxmlformats.org/spreadsheetml/2006/main">
  <authors>
    <author>MSalazar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Indicador 2.a)1)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Indicador 2.a)2)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Indicador 2.a)3)
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Indicador 2.a)4)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Indicador 2.a)5)</t>
        </r>
      </text>
    </comment>
  </commentList>
</comments>
</file>

<file path=xl/comments2.xml><?xml version="1.0" encoding="utf-8"?>
<comments xmlns="http://schemas.openxmlformats.org/spreadsheetml/2006/main">
  <authors>
    <author>MSalazar</author>
    <author>Salazar de Frías de Benito, Mercedes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Indicador 2.b)1)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Indicador 2.b)2)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 Indicador 2.b)3)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capit 1,2,3,5,6,8 y saldo cuenta 750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capit 1,2,3,5,6,8 y saldo cuenta 750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Indicador 2.b)4)</t>
        </r>
      </text>
    </comment>
    <comment ref="F17" authorId="1">
      <text>
        <r>
          <rPr>
            <sz val="9"/>
            <color indexed="81"/>
            <rFont val="Calibri"/>
            <family val="2"/>
            <scheme val="minor"/>
          </rPr>
          <t>Ingresos tributarios de la Cuenta de Resultado</t>
        </r>
      </text>
    </comment>
    <comment ref="L17" authorId="1">
      <text>
        <r>
          <rPr>
            <sz val="9"/>
            <color indexed="81"/>
            <rFont val="Calibri"/>
            <family val="2"/>
            <scheme val="minor"/>
          </rPr>
          <t>Ingresos tributarios de la Cuenta de Resultado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Indicador 2.a)5)</t>
        </r>
      </text>
    </comment>
  </commentList>
</comments>
</file>

<file path=xl/comments3.xml><?xml version="1.0" encoding="utf-8"?>
<comments xmlns="http://schemas.openxmlformats.org/spreadsheetml/2006/main">
  <authors>
    <author>MSalazar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Indicador 2.c)1)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Indicador 2.c)2)</t>
        </r>
      </text>
    </comment>
  </commentList>
</comments>
</file>

<file path=xl/comments4.xml><?xml version="1.0" encoding="utf-8"?>
<comments xmlns="http://schemas.openxmlformats.org/spreadsheetml/2006/main">
  <authors>
    <author>MSalazar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Indicador 25.1.a)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Indicador 25.1.b)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Indicador 25.1.c)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Indicador 25.1.d)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Indicador 25.1.e)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MSalazar:</t>
        </r>
        <r>
          <rPr>
            <sz val="9"/>
            <color indexed="81"/>
            <rFont val="Tahoma"/>
            <family val="2"/>
          </rPr>
          <t xml:space="preserve">
IMNCL
Indicador 25.1.f)</t>
        </r>
      </text>
    </comment>
  </commentList>
</comments>
</file>

<file path=xl/sharedStrings.xml><?xml version="1.0" encoding="utf-8"?>
<sst xmlns="http://schemas.openxmlformats.org/spreadsheetml/2006/main" count="478" uniqueCount="148">
  <si>
    <t>INDICADORES</t>
  </si>
  <si>
    <t>DIFER.</t>
  </si>
  <si>
    <t>Transf.por participación en tributos del Estado</t>
  </si>
  <si>
    <t>=</t>
  </si>
  <si>
    <t>%</t>
  </si>
  <si>
    <t>Ingresos totales</t>
  </si>
  <si>
    <t>Otras transferencias del Estado</t>
  </si>
  <si>
    <t>Transferencias de la Unión Europea</t>
  </si>
  <si>
    <t>Transferencias de la Comunidad Autónoma</t>
  </si>
  <si>
    <t>Transferencias de Entidades Locales</t>
  </si>
  <si>
    <t>Nº de habitantes</t>
  </si>
  <si>
    <t>Transf.por participación en tributos del Estado / Ingresos totales</t>
  </si>
  <si>
    <t>Otras transferencias del Estado / Ingresos totales</t>
  </si>
  <si>
    <t>Transferencias de la Unión Europea / Ingresos totales</t>
  </si>
  <si>
    <t>Transferencias de la Comunidad Autónoma / Ingresos totales</t>
  </si>
  <si>
    <t>Transferencias de Entidades Locales / Ingresos totales</t>
  </si>
  <si>
    <t>DEPENDENCIA FINANCIERA GENERAL</t>
  </si>
  <si>
    <t>Transf. recibidas + Constitución Endeudam.</t>
  </si>
  <si>
    <t>Gasto total</t>
  </si>
  <si>
    <t>DEPENDENCIA FINANCIERA DE INVERSIONES</t>
  </si>
  <si>
    <t>Transf.de capital + Constitución Endeudam.</t>
  </si>
  <si>
    <t>DEPENDENCIA FINANCIERA DE OTRAS ADMIN.</t>
  </si>
  <si>
    <t>Transferencias recibidas</t>
  </si>
  <si>
    <t>Remanente de Tesorería (Artículo 87)</t>
  </si>
  <si>
    <t>Modificaciones de Crédito</t>
  </si>
  <si>
    <t>Fondos líquidos</t>
  </si>
  <si>
    <t>Obligaciones pendientes de pago</t>
  </si>
  <si>
    <t>Remanente de Tesorería al cierre del ejercicio / Ingresos Totales</t>
  </si>
  <si>
    <t>Remanente de Tesorería (Artículo 87) / Modificaciones de Crédito</t>
  </si>
  <si>
    <t>EFICACIA EN INGRESOS</t>
  </si>
  <si>
    <t>Recaudación Neta Ingresos</t>
  </si>
  <si>
    <t>Derechos Reconocidos Netos</t>
  </si>
  <si>
    <t>EFICACIA EN GASTOS</t>
  </si>
  <si>
    <t>Obligaciones Reconocidas Netas</t>
  </si>
  <si>
    <t>Créditos definitivos</t>
  </si>
  <si>
    <t>COHERENCIA PRESUPUESTARIA</t>
  </si>
  <si>
    <t>Total modificaciones - Incorporac.de crédito</t>
  </si>
  <si>
    <t>Presupuesto inicial aprobado</t>
  </si>
  <si>
    <t>Previsiones Definitivas de Ingresos</t>
  </si>
  <si>
    <t>Dchos.reconocidos netos / Prev.Inic.Ingresos</t>
  </si>
  <si>
    <t>Ingresos corrientes - Gastos corrientes</t>
  </si>
  <si>
    <t>Gastos corrientes</t>
  </si>
  <si>
    <t>RESULTADO PRESUPUESTARIO</t>
  </si>
  <si>
    <t>Resultado Presupuestario ajustado</t>
  </si>
  <si>
    <t>REMANENTE DE TESORERIA</t>
  </si>
  <si>
    <t>Remanente de Tesorería Gtos Generales</t>
  </si>
  <si>
    <t>SEGURIDAD DEL REMANENTE</t>
  </si>
  <si>
    <t>Deudores pendientes de cobro</t>
  </si>
  <si>
    <t>COMPOSICIÓN DEL REMANENTE</t>
  </si>
  <si>
    <t>Remanente de Tesorería Total</t>
  </si>
  <si>
    <t>Ingresos corrientes-Gastos corrientes / Gastos corrientes</t>
  </si>
  <si>
    <t>COBERTURA TOTAL</t>
  </si>
  <si>
    <t>Provisión Saldos Dudoso Cobro</t>
  </si>
  <si>
    <t>Total Deudores Presup.corriente y cerrados</t>
  </si>
  <si>
    <t>COBERTURA EJERCICIOS CERRADOS</t>
  </si>
  <si>
    <t>Deudores Presupuestos Cerrados</t>
  </si>
  <si>
    <t>INDICE BAJAS Y ANULACIONES EJERCICIO CORRIENTE</t>
  </si>
  <si>
    <t>Total bajas y anulaciones Ejercicio corriente</t>
  </si>
  <si>
    <t>Total Derechos Liquidados Brutos</t>
  </si>
  <si>
    <t>Total bajas, anulac.y prescrip. Ejerc. cerrados</t>
  </si>
  <si>
    <t>INDICE BAJAS Y ANULACIONES EJERCICIO CERRADOS</t>
  </si>
  <si>
    <t>MODIFICACIONES PRESUPUESTARIAS</t>
  </si>
  <si>
    <t>Modificaciones del Presupuesto de Gastos</t>
  </si>
  <si>
    <t>Presupuesto Inicial de Gastos</t>
  </si>
  <si>
    <t>GRADO DE EJECUCIÓN DE INGRESOS</t>
  </si>
  <si>
    <t>Presupuesto Definitivo de Ingresos</t>
  </si>
  <si>
    <t>GRADO DE EJECUCIÓN DE GASTOS</t>
  </si>
  <si>
    <t>Presupuesto Definitivo de Gastos</t>
  </si>
  <si>
    <t>Recaudación Neta</t>
  </si>
  <si>
    <t>Pagos Líquidos</t>
  </si>
  <si>
    <t>PERSONAL</t>
  </si>
  <si>
    <t>Obligaciones Reconocidas Netas Capit. I</t>
  </si>
  <si>
    <t>Obligaciones Reconocidas Netas Capit. VI y VII</t>
  </si>
  <si>
    <t>CARGA FINANCIERA GLOBAL</t>
  </si>
  <si>
    <t>Obligaciones Reconocidas Netas Capit. III y IX</t>
  </si>
  <si>
    <t>Derechos Reconocidos Netos Capit. I a V</t>
  </si>
  <si>
    <t>AHORRO BRUTO</t>
  </si>
  <si>
    <t>Dchos.Rec.Netos Capit.I a V - Oblig.Rec.Netas I a IV</t>
  </si>
  <si>
    <t>AHORRO NETO</t>
  </si>
  <si>
    <t>Dchos.Rec.Netos Capit.I a V - Oblig.Rec.Netas I a IV - Oblig.Rec.Netas Cap. IX</t>
  </si>
  <si>
    <t>CAPACIDAD O NECESIDAD DE FINANCIACIÓN</t>
  </si>
  <si>
    <t>VARIACION</t>
  </si>
  <si>
    <t>Ingresos corrientes + Ing. Capital no financieros</t>
  </si>
  <si>
    <t>- ( Gastos corrientes + Gastos Capital no financieros)</t>
  </si>
  <si>
    <t>Superávit o Déficit no financiero</t>
  </si>
  <si>
    <t>Superávit o Déficit financiero</t>
  </si>
  <si>
    <t>LIQUIDEZ INMEDIATA</t>
  </si>
  <si>
    <t>Fondos líquidos+Derechos pendientes de cobro</t>
  </si>
  <si>
    <t>ENDEUDAMIENTO POR HABITANTE</t>
  </si>
  <si>
    <t>Nº habitantes</t>
  </si>
  <si>
    <t>ESFUERZO INVERSOR</t>
  </si>
  <si>
    <t>REALIZACION DE PAGOS</t>
  </si>
  <si>
    <t>REALIZACION DE COBROS</t>
  </si>
  <si>
    <t>GASTO POR HABITANTE</t>
  </si>
  <si>
    <t>Obligaciones reconocidas netas</t>
  </si>
  <si>
    <t>INVERSION POR HABITANTE</t>
  </si>
  <si>
    <t>PERIODO MEDIO DE PAGO (Capit.II y VI)</t>
  </si>
  <si>
    <t>Obligaciones pendientes de pago x 365 (Capit. II y VI)</t>
  </si>
  <si>
    <t>AUTONOMIA</t>
  </si>
  <si>
    <t>Derechos reconocidos netos totales</t>
  </si>
  <si>
    <t>AUTONOMIA FISCAL</t>
  </si>
  <si>
    <t>Derechos reconocidos netos (naturaleza tributaria)</t>
  </si>
  <si>
    <t>SUPERAVIT O DEFICIT POR HABITANTE</t>
  </si>
  <si>
    <t>Resultado presupuestario ajustado</t>
  </si>
  <si>
    <t>CONTRIBUCION DEL PRESUPUESTO AL REMANENTE DE TESORERIA</t>
  </si>
  <si>
    <t>Remanente de Tesorería para gastos generales</t>
  </si>
  <si>
    <t>REALIZACION DE LOS COBROS</t>
  </si>
  <si>
    <t>REALIZACION DE LOS PAGOS</t>
  </si>
  <si>
    <t>Pagos</t>
  </si>
  <si>
    <t>Saldo inicial de obligaciones (+/- Modificaciones y anulaciones)</t>
  </si>
  <si>
    <t>Cobros</t>
  </si>
  <si>
    <t>Saldo inicial de derechos (+/- Modificaciones y anulaciones)</t>
  </si>
  <si>
    <t>-Dchos. Recon. Cap. VIII a IX</t>
  </si>
  <si>
    <t>Obligac. Recon. Cap. VIII a IX</t>
  </si>
  <si>
    <t>Derechos reconocidos netos</t>
  </si>
  <si>
    <t>INGRESOS FISCALES</t>
  </si>
  <si>
    <t>Obligaciones Reconocidas Netas (Capit. II y VI)</t>
  </si>
  <si>
    <t>Derechos reconocidos netos Capit. I a III, V, VI, VIII más transferencias recibidas</t>
  </si>
  <si>
    <t>Fondos líquidos / Oblig.ptes.de pago</t>
  </si>
  <si>
    <t>Derechos pendientes de cobro x 365 (Capit. I a III y V)</t>
  </si>
  <si>
    <t>PERIODO MEDIO DE COBRO (Capit.I a III y V)</t>
  </si>
  <si>
    <t>Deudores Presupuestos Cerrados iniciales</t>
  </si>
  <si>
    <t>LIQUIDEZ GENERAL</t>
  </si>
  <si>
    <t>Activo corriente</t>
  </si>
  <si>
    <t>Pasivo corriente</t>
  </si>
  <si>
    <t>LIQUIDEZ A CORTO PLAZO</t>
  </si>
  <si>
    <t>Pasivo corriente + Pasivo no corriente</t>
  </si>
  <si>
    <t>ENDEUDAMIENTO</t>
  </si>
  <si>
    <t>Pasivo total</t>
  </si>
  <si>
    <t>RELACION DE ENDEUDAMIENTO</t>
  </si>
  <si>
    <t>Pasivo no corriente</t>
  </si>
  <si>
    <t>Derechos reconocidos netos  (Capit I a III y V)</t>
  </si>
  <si>
    <t>Remanente de Tesorería total al cierre del ejercicio</t>
  </si>
  <si>
    <t>AÑO 2018</t>
  </si>
  <si>
    <r>
      <rPr>
        <b/>
        <sz val="10"/>
        <rFont val="Arial"/>
        <family val="2"/>
      </rPr>
      <t xml:space="preserve">Área de Hacienda     </t>
    </r>
    <r>
      <rPr>
        <sz val="10"/>
        <rFont val="Arial"/>
        <family val="2"/>
      </rPr>
      <t xml:space="preserve">  
                                                                                                                               </t>
    </r>
    <r>
      <rPr>
        <sz val="9"/>
        <rFont val="Arial"/>
        <family val="2"/>
      </rPr>
      <t>Servicio Administrativo de Contabilidad</t>
    </r>
  </si>
  <si>
    <t>+</t>
  </si>
  <si>
    <t>Flujos netos de gestión</t>
  </si>
  <si>
    <t>AÑO 2019</t>
  </si>
  <si>
    <t>INDICADORES DEL PRESUPUESTO DE GASTOS DEL AÑO 2019</t>
  </si>
  <si>
    <t>INDICADORES DEL PRESUPUESTO DE INGRESOS DEL AÑO 2019</t>
  </si>
  <si>
    <t>INDICADORES DE LOS PRESUPUESTOS CERRADOS DEL AÑO 2019</t>
  </si>
  <si>
    <t>INDICADORES DE RESULTADOS REMANENTES DEL AÑO 2019</t>
  </si>
  <si>
    <t>INDICADORES DE TRANSFERENCIAS DE OTRAS ADMINISTRACIONES DEL AÑO 2019</t>
  </si>
  <si>
    <t>INDICADORES DE AUTOFINANCIACIÓN DEL AÑO 2019</t>
  </si>
  <si>
    <t>INDICADORES DE EFICACIA FINANCIERA DEL AÑO 2019</t>
  </si>
  <si>
    <t>INDICADORES DE LA CAPACIDAD O NECESIDAD DE FINANCIACIÓN DEL AÑO 2019</t>
  </si>
  <si>
    <t>INDICADORES DE SALDOS INCOBRABLES DEL AÑO 2019</t>
  </si>
  <si>
    <t>INDICADORES DE LA SITUACIÓN FINANCIERA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</si>
</sst>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Calibri"/>
      <family val="2"/>
    </font>
    <font>
      <u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u/>
      <sz val="9"/>
      <name val="Calibri"/>
      <family val="2"/>
    </font>
    <font>
      <b/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5"/>
      <name val="Calibri"/>
      <family val="2"/>
    </font>
    <font>
      <sz val="9"/>
      <color indexed="8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6" fillId="0" borderId="0" xfId="0" applyFont="1" applyAlignment="1"/>
    <xf numFmtId="0" fontId="5" fillId="0" borderId="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6" fillId="0" borderId="0" xfId="0" applyNumberFormat="1" applyFont="1"/>
    <xf numFmtId="0" fontId="5" fillId="0" borderId="0" xfId="0" applyFont="1"/>
    <xf numFmtId="4" fontId="5" fillId="0" borderId="0" xfId="0" applyNumberFormat="1" applyFont="1"/>
    <xf numFmtId="164" fontId="5" fillId="0" borderId="0" xfId="0" applyNumberFormat="1" applyFont="1"/>
    <xf numFmtId="0" fontId="5" fillId="0" borderId="0" xfId="0" applyFont="1" applyBorder="1"/>
    <xf numFmtId="0" fontId="5" fillId="0" borderId="2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" fontId="5" fillId="0" borderId="7" xfId="0" applyNumberFormat="1" applyFont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vertical="center" wrapText="1"/>
    </xf>
    <xf numFmtId="0" fontId="5" fillId="0" borderId="5" xfId="0" applyFont="1" applyBorder="1"/>
    <xf numFmtId="0" fontId="5" fillId="0" borderId="7" xfId="0" applyFont="1" applyBorder="1"/>
    <xf numFmtId="4" fontId="5" fillId="0" borderId="0" xfId="0" applyNumberFormat="1" applyFont="1" applyBorder="1"/>
    <xf numFmtId="4" fontId="5" fillId="0" borderId="7" xfId="0" applyNumberFormat="1" applyFont="1" applyBorder="1"/>
    <xf numFmtId="4" fontId="5" fillId="0" borderId="5" xfId="0" applyNumberFormat="1" applyFont="1" applyBorder="1"/>
    <xf numFmtId="4" fontId="5" fillId="0" borderId="6" xfId="0" applyNumberFormat="1" applyFont="1" applyBorder="1"/>
    <xf numFmtId="0" fontId="5" fillId="0" borderId="9" xfId="0" applyFont="1" applyBorder="1"/>
    <xf numFmtId="0" fontId="5" fillId="0" borderId="10" xfId="0" applyFont="1" applyBorder="1"/>
    <xf numFmtId="4" fontId="5" fillId="0" borderId="10" xfId="0" applyNumberFormat="1" applyFont="1" applyBorder="1"/>
    <xf numFmtId="4" fontId="5" fillId="0" borderId="9" xfId="0" applyNumberFormat="1" applyFont="1" applyBorder="1"/>
    <xf numFmtId="164" fontId="3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/>
    <xf numFmtId="3" fontId="5" fillId="0" borderId="0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64" fontId="5" fillId="0" borderId="0" xfId="0" applyNumberFormat="1" applyFont="1" applyFill="1"/>
    <xf numFmtId="0" fontId="5" fillId="0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/>
    <xf numFmtId="0" fontId="5" fillId="0" borderId="6" xfId="0" quotePrefix="1" applyFont="1" applyBorder="1"/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/>
    <xf numFmtId="4" fontId="5" fillId="0" borderId="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8" fillId="0" borderId="0" xfId="0" applyFont="1" applyAlignment="1"/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5" fillId="0" borderId="6" xfId="0" applyNumberFormat="1" applyFont="1" applyBorder="1"/>
    <xf numFmtId="0" fontId="15" fillId="0" borderId="0" xfId="0" applyFont="1" applyAlignment="1">
      <alignment vertical="center" wrapText="1"/>
    </xf>
    <xf numFmtId="0" fontId="15" fillId="0" borderId="0" xfId="0" applyFont="1"/>
    <xf numFmtId="4" fontId="15" fillId="0" borderId="0" xfId="0" applyNumberFormat="1" applyFont="1"/>
    <xf numFmtId="164" fontId="15" fillId="0" borderId="0" xfId="0" applyNumberFormat="1" applyFont="1"/>
    <xf numFmtId="4" fontId="5" fillId="0" borderId="0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7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6" fillId="0" borderId="7" xfId="0" applyFont="1" applyBorder="1"/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8" fillId="0" borderId="7" xfId="0" applyFont="1" applyBorder="1"/>
    <xf numFmtId="0" fontId="5" fillId="0" borderId="6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alcChain" Target="calcChain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styles" Target="style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theme" Target="theme/theme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worksheet" Target="worksheets/sheet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80619060548469E-2"/>
          <c:y val="1.6949152542372881E-2"/>
          <c:w val="0.72630029866956303"/>
          <c:h val="0.70684202250764405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2019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presup.gtos!$C$37:$E$41</c:f>
              <c:strCache>
                <c:ptCount val="5"/>
                <c:pt idx="0">
                  <c:v>MODIFICACIONES PRESUPUESTARIAS</c:v>
                </c:pt>
                <c:pt idx="1">
                  <c:v>GRADO DE EJECUCIÓN DE GASTOS</c:v>
                </c:pt>
                <c:pt idx="2">
                  <c:v>REALIZACION DE LOS PAGOS</c:v>
                </c:pt>
                <c:pt idx="3">
                  <c:v>PERSONAL</c:v>
                </c:pt>
                <c:pt idx="4">
                  <c:v>ESFUERZO INVERSOR</c:v>
                </c:pt>
              </c:strCache>
            </c:strRef>
          </c:cat>
          <c:val>
            <c:numRef>
              <c:f>presup.gtos!$H$37:$H$41</c:f>
              <c:numCache>
                <c:formatCode>#,##0.00_ ;[Red]\-#,##0.00\ </c:formatCode>
                <c:ptCount val="5"/>
                <c:pt idx="0">
                  <c:v>14.3</c:v>
                </c:pt>
                <c:pt idx="1">
                  <c:v>85.82</c:v>
                </c:pt>
                <c:pt idx="2">
                  <c:v>93.45</c:v>
                </c:pt>
                <c:pt idx="3">
                  <c:v>9</c:v>
                </c:pt>
                <c:pt idx="4">
                  <c:v>16.22</c:v>
                </c:pt>
              </c:numCache>
            </c:numRef>
          </c:val>
        </c:ser>
        <c:ser>
          <c:idx val="1"/>
          <c:order val="1"/>
          <c:tx>
            <c:v>Ejercicio 2018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presup.gtos!$C$37:$E$41</c:f>
              <c:strCache>
                <c:ptCount val="5"/>
                <c:pt idx="0">
                  <c:v>MODIFICACIONES PRESUPUESTARIAS</c:v>
                </c:pt>
                <c:pt idx="1">
                  <c:v>GRADO DE EJECUCIÓN DE GASTOS</c:v>
                </c:pt>
                <c:pt idx="2">
                  <c:v>REALIZACION DE LOS PAGOS</c:v>
                </c:pt>
                <c:pt idx="3">
                  <c:v>PERSONAL</c:v>
                </c:pt>
                <c:pt idx="4">
                  <c:v>ESFUERZO INVERSOR</c:v>
                </c:pt>
              </c:strCache>
            </c:strRef>
          </c:cat>
          <c:val>
            <c:numRef>
              <c:f>presup.gtos!$N$37:$N$41</c:f>
              <c:numCache>
                <c:formatCode>#,##0.00</c:formatCode>
                <c:ptCount val="5"/>
                <c:pt idx="0">
                  <c:v>18.170000000000002</c:v>
                </c:pt>
                <c:pt idx="1">
                  <c:v>88.56</c:v>
                </c:pt>
                <c:pt idx="2">
                  <c:v>84.05</c:v>
                </c:pt>
                <c:pt idx="3">
                  <c:v>8.5</c:v>
                </c:pt>
                <c:pt idx="4">
                  <c:v>22.6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27104"/>
        <c:axId val="89328640"/>
        <c:axId val="62683328"/>
      </c:bar3DChart>
      <c:catAx>
        <c:axId val="8932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spc="-8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93286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932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 ;[Red]\-#,##0.0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9327104"/>
        <c:crosses val="autoZero"/>
        <c:crossBetween val="between"/>
      </c:valAx>
      <c:serAx>
        <c:axId val="626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93286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78008298755182"/>
          <c:y val="0.14186369958275388"/>
          <c:w val="0.10622406639004149"/>
          <c:h val="7.51043115438108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013443640124093E-2"/>
          <c:y val="1.1864406779661022E-2"/>
          <c:w val="0.72905894519131331"/>
          <c:h val="0.87118644067796591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2019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'Situac. financ.'!$C$28:$C$33</c:f>
              <c:strCache>
                <c:ptCount val="6"/>
                <c:pt idx="0">
                  <c:v>LIQUIDEZ INMEDIATA</c:v>
                </c:pt>
                <c:pt idx="1">
                  <c:v>LIQUIDEZ A CORTO PLAZO</c:v>
                </c:pt>
                <c:pt idx="2">
                  <c:v>LIQUIDEZ GENERAL</c:v>
                </c:pt>
                <c:pt idx="3">
                  <c:v>ENDEUDAMIENTO POR HABITANTE</c:v>
                </c:pt>
                <c:pt idx="4">
                  <c:v>ENDEUDAMIENTO</c:v>
                </c:pt>
                <c:pt idx="5">
                  <c:v>RELACION DE ENDEUDAMIENTO</c:v>
                </c:pt>
              </c:strCache>
            </c:strRef>
          </c:cat>
          <c:val>
            <c:numRef>
              <c:f>'Situac. financ.'!$H$28:$H$33</c:f>
              <c:numCache>
                <c:formatCode>#,##0.00</c:formatCode>
                <c:ptCount val="6"/>
                <c:pt idx="0">
                  <c:v>126.64</c:v>
                </c:pt>
                <c:pt idx="1">
                  <c:v>231.89</c:v>
                </c:pt>
                <c:pt idx="2">
                  <c:v>312.77999999999997</c:v>
                </c:pt>
                <c:pt idx="3">
                  <c:v>124.73</c:v>
                </c:pt>
                <c:pt idx="4">
                  <c:v>7.72</c:v>
                </c:pt>
                <c:pt idx="5">
                  <c:v>1087.43</c:v>
                </c:pt>
              </c:numCache>
            </c:numRef>
          </c:val>
        </c:ser>
        <c:ser>
          <c:idx val="1"/>
          <c:order val="1"/>
          <c:tx>
            <c:v>Ejercicio 2018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'Situac. financ.'!$C$28:$C$33</c:f>
              <c:strCache>
                <c:ptCount val="6"/>
                <c:pt idx="0">
                  <c:v>LIQUIDEZ INMEDIATA</c:v>
                </c:pt>
                <c:pt idx="1">
                  <c:v>LIQUIDEZ A CORTO PLAZO</c:v>
                </c:pt>
                <c:pt idx="2">
                  <c:v>LIQUIDEZ GENERAL</c:v>
                </c:pt>
                <c:pt idx="3">
                  <c:v>ENDEUDAMIENTO POR HABITANTE</c:v>
                </c:pt>
                <c:pt idx="4">
                  <c:v>ENDEUDAMIENTO</c:v>
                </c:pt>
                <c:pt idx="5">
                  <c:v>RELACION DE ENDEUDAMIENTO</c:v>
                </c:pt>
              </c:strCache>
            </c:strRef>
          </c:cat>
          <c:val>
            <c:numRef>
              <c:f>'Situac. financ.'!$N$28:$N$33</c:f>
              <c:numCache>
                <c:formatCode>#,##0.00</c:formatCode>
                <c:ptCount val="6"/>
                <c:pt idx="0">
                  <c:v>130.41999999999999</c:v>
                </c:pt>
                <c:pt idx="1">
                  <c:v>161.78</c:v>
                </c:pt>
                <c:pt idx="2">
                  <c:v>191.15</c:v>
                </c:pt>
                <c:pt idx="3">
                  <c:v>312.72000000000003</c:v>
                </c:pt>
                <c:pt idx="4">
                  <c:v>18.739999999999998</c:v>
                </c:pt>
                <c:pt idx="5">
                  <c:v>183.78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090176"/>
        <c:axId val="95091712"/>
        <c:axId val="94997568"/>
      </c:bar3DChart>
      <c:catAx>
        <c:axId val="9509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0917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509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090176"/>
        <c:crosses val="autoZero"/>
        <c:crossBetween val="between"/>
      </c:valAx>
      <c:serAx>
        <c:axId val="9499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091712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031118008778809"/>
          <c:y val="0.16361248796297767"/>
          <c:w val="0.10622406639004149"/>
          <c:h val="7.51043115438108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2047569915829492E-2"/>
          <c:y val="1.4687716632824536E-2"/>
          <c:w val="0.74561064349714934"/>
          <c:h val="0.73624131710264362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2019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presup.ing!$C$43:$C$49</c:f>
              <c:strCache>
                <c:ptCount val="7"/>
                <c:pt idx="0">
                  <c:v>GRADO DE EJECUCIÓN DE INGRESOS</c:v>
                </c:pt>
                <c:pt idx="1">
                  <c:v>REALIZACION DE LOS COBROS</c:v>
                </c:pt>
                <c:pt idx="2">
                  <c:v>AUTONOMIA</c:v>
                </c:pt>
                <c:pt idx="3">
                  <c:v>AUTONOMIA FISCAL</c:v>
                </c:pt>
                <c:pt idx="4">
                  <c:v>CARGA FINANCIERA GLOBAL</c:v>
                </c:pt>
                <c:pt idx="5">
                  <c:v>AHORRO BRUTO</c:v>
                </c:pt>
                <c:pt idx="6">
                  <c:v>AHORRO NETO</c:v>
                </c:pt>
              </c:strCache>
            </c:strRef>
          </c:cat>
          <c:val>
            <c:numRef>
              <c:f>presup.ing!$H$43:$H$49</c:f>
              <c:numCache>
                <c:formatCode>#,##0.00_ ;[Red]\-#,##0.00\ </c:formatCode>
                <c:ptCount val="7"/>
                <c:pt idx="0">
                  <c:v>87.61</c:v>
                </c:pt>
                <c:pt idx="1">
                  <c:v>92.9</c:v>
                </c:pt>
                <c:pt idx="2">
                  <c:v>83.97</c:v>
                </c:pt>
                <c:pt idx="3">
                  <c:v>50.59</c:v>
                </c:pt>
                <c:pt idx="4">
                  <c:v>11.9</c:v>
                </c:pt>
                <c:pt idx="5">
                  <c:v>23.71</c:v>
                </c:pt>
                <c:pt idx="6">
                  <c:v>11.88</c:v>
                </c:pt>
              </c:numCache>
            </c:numRef>
          </c:val>
        </c:ser>
        <c:ser>
          <c:idx val="1"/>
          <c:order val="1"/>
          <c:tx>
            <c:v>Ejercicio 2018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presup.ing!$C$43:$C$49</c:f>
              <c:strCache>
                <c:ptCount val="7"/>
                <c:pt idx="0">
                  <c:v>GRADO DE EJECUCIÓN DE INGRESOS</c:v>
                </c:pt>
                <c:pt idx="1">
                  <c:v>REALIZACION DE LOS COBROS</c:v>
                </c:pt>
                <c:pt idx="2">
                  <c:v>AUTONOMIA</c:v>
                </c:pt>
                <c:pt idx="3">
                  <c:v>AUTONOMIA FISCAL</c:v>
                </c:pt>
                <c:pt idx="4">
                  <c:v>CARGA FINANCIERA GLOBAL</c:v>
                </c:pt>
                <c:pt idx="5">
                  <c:v>AHORRO BRUTO</c:v>
                </c:pt>
                <c:pt idx="6">
                  <c:v>AHORRO NETO</c:v>
                </c:pt>
              </c:strCache>
            </c:strRef>
          </c:cat>
          <c:val>
            <c:numRef>
              <c:f>presup.ing!$N$43:$N$49</c:f>
              <c:numCache>
                <c:formatCode>#,##0.00</c:formatCode>
                <c:ptCount val="7"/>
                <c:pt idx="0">
                  <c:v>87.62</c:v>
                </c:pt>
                <c:pt idx="1">
                  <c:v>98.7</c:v>
                </c:pt>
                <c:pt idx="2">
                  <c:v>87.06</c:v>
                </c:pt>
                <c:pt idx="3">
                  <c:v>56.64</c:v>
                </c:pt>
                <c:pt idx="4">
                  <c:v>11.6</c:v>
                </c:pt>
                <c:pt idx="5">
                  <c:v>24.13</c:v>
                </c:pt>
                <c:pt idx="6">
                  <c:v>14.24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326912"/>
        <c:axId val="90328448"/>
        <c:axId val="89351040"/>
      </c:bar3DChart>
      <c:catAx>
        <c:axId val="9032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spc="-8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0328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0328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 ;[Red]\-#,##0.0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0326912"/>
        <c:crosses val="autoZero"/>
        <c:crossBetween val="between"/>
      </c:valAx>
      <c:serAx>
        <c:axId val="893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0328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78008298755182"/>
          <c:y val="0.14186369958275388"/>
          <c:w val="0.10622406639004149"/>
          <c:h val="7.51043115438108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2047569803516049E-2"/>
          <c:y val="1.6949152542372881E-2"/>
          <c:w val="0.7280248190279216"/>
          <c:h val="0.86101694915254212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2019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presup.cerrados!$C$19:$C$20</c:f>
              <c:strCache>
                <c:ptCount val="2"/>
                <c:pt idx="0">
                  <c:v>REALIZACION DE LOS PAGOS</c:v>
                </c:pt>
                <c:pt idx="1">
                  <c:v>REALIZACION DE LOS COBROS</c:v>
                </c:pt>
              </c:strCache>
            </c:strRef>
          </c:cat>
          <c:val>
            <c:numRef>
              <c:f>presup.cerrados!$H$19:$H$20</c:f>
              <c:numCache>
                <c:formatCode>#,##0.00</c:formatCode>
                <c:ptCount val="2"/>
                <c:pt idx="0">
                  <c:v>99.1</c:v>
                </c:pt>
                <c:pt idx="1">
                  <c:v>18.61</c:v>
                </c:pt>
              </c:numCache>
            </c:numRef>
          </c:val>
        </c:ser>
        <c:ser>
          <c:idx val="1"/>
          <c:order val="1"/>
          <c:tx>
            <c:v>Ejercicio 2018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presup.cerrados!$C$19:$C$20</c:f>
              <c:strCache>
                <c:ptCount val="2"/>
                <c:pt idx="0">
                  <c:v>REALIZACION DE LOS PAGOS</c:v>
                </c:pt>
                <c:pt idx="1">
                  <c:v>REALIZACION DE LOS COBROS</c:v>
                </c:pt>
              </c:strCache>
            </c:strRef>
          </c:cat>
          <c:val>
            <c:numRef>
              <c:f>presup.cerrados!$N$19:$N$20</c:f>
              <c:numCache>
                <c:formatCode>#,##0.00</c:formatCode>
                <c:ptCount val="2"/>
                <c:pt idx="0">
                  <c:v>98.18</c:v>
                </c:pt>
                <c:pt idx="1">
                  <c:v>43.53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364160"/>
        <c:axId val="91693056"/>
        <c:axId val="89352832"/>
      </c:bar3DChart>
      <c:catAx>
        <c:axId val="9036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16930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1693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0364160"/>
        <c:crosses val="autoZero"/>
        <c:crossBetween val="between"/>
      </c:valAx>
      <c:serAx>
        <c:axId val="893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1693056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6182572614108"/>
          <c:y val="0.12239221140472878"/>
          <c:w val="0.10622406639004149"/>
          <c:h val="7.51043115438108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2740434332988674E-2"/>
          <c:y val="1.3559322033898301E-2"/>
          <c:w val="0.73836608066184051"/>
          <c:h val="0.62542372881355934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2019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'Resultado-remanente'!$C$32:$C$37</c:f>
              <c:strCache>
                <c:ptCount val="6"/>
                <c:pt idx="0">
                  <c:v>Ingresos corrientes-Gastos corrientes / Gastos corrientes</c:v>
                </c:pt>
                <c:pt idx="1">
                  <c:v>RESULTADO PRESUPUESTARIO</c:v>
                </c:pt>
                <c:pt idx="2">
                  <c:v>REMANENTE DE TESORERIA</c:v>
                </c:pt>
                <c:pt idx="3">
                  <c:v>SEGURIDAD DEL REMANENTE</c:v>
                </c:pt>
                <c:pt idx="4">
                  <c:v>COMPOSICIÓN DEL REMANENTE</c:v>
                </c:pt>
                <c:pt idx="5">
                  <c:v>CONTRIBUCION DEL PRESUPUESTO AL REMANENTE DE TESORERIA</c:v>
                </c:pt>
              </c:strCache>
            </c:strRef>
          </c:cat>
          <c:val>
            <c:numRef>
              <c:f>'Resultado-remanente'!$H$32:$H$37</c:f>
              <c:numCache>
                <c:formatCode>#,##0.00</c:formatCode>
                <c:ptCount val="6"/>
                <c:pt idx="0">
                  <c:v>31.08</c:v>
                </c:pt>
                <c:pt idx="1">
                  <c:v>11.12</c:v>
                </c:pt>
                <c:pt idx="2">
                  <c:v>10.97</c:v>
                </c:pt>
                <c:pt idx="3">
                  <c:v>88.01</c:v>
                </c:pt>
                <c:pt idx="4">
                  <c:v>60.95</c:v>
                </c:pt>
                <c:pt idx="5" formatCode="#,##0.00_ ;[Red]\-#,##0.00\ ">
                  <c:v>101.41</c:v>
                </c:pt>
              </c:numCache>
            </c:numRef>
          </c:val>
        </c:ser>
        <c:ser>
          <c:idx val="1"/>
          <c:order val="1"/>
          <c:tx>
            <c:v>Ejercicio 2018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'Resultado-remanente'!$C$32:$C$37</c:f>
              <c:strCache>
                <c:ptCount val="6"/>
                <c:pt idx="0">
                  <c:v>Ingresos corrientes-Gastos corrientes / Gastos corrientes</c:v>
                </c:pt>
                <c:pt idx="1">
                  <c:v>RESULTADO PRESUPUESTARIO</c:v>
                </c:pt>
                <c:pt idx="2">
                  <c:v>REMANENTE DE TESORERIA</c:v>
                </c:pt>
                <c:pt idx="3">
                  <c:v>SEGURIDAD DEL REMANENTE</c:v>
                </c:pt>
                <c:pt idx="4">
                  <c:v>COMPOSICIÓN DEL REMANENTE</c:v>
                </c:pt>
                <c:pt idx="5">
                  <c:v>CONTRIBUCION DEL PRESUPUESTO AL REMANENTE DE TESORERIA</c:v>
                </c:pt>
              </c:strCache>
            </c:strRef>
          </c:cat>
          <c:val>
            <c:numRef>
              <c:f>'Resultado-remanente'!$N$32:$N$37</c:f>
              <c:numCache>
                <c:formatCode>#,##0.00</c:formatCode>
                <c:ptCount val="6"/>
                <c:pt idx="0">
                  <c:v>31.81</c:v>
                </c:pt>
                <c:pt idx="1">
                  <c:v>6.9</c:v>
                </c:pt>
                <c:pt idx="2">
                  <c:v>10.98</c:v>
                </c:pt>
                <c:pt idx="3">
                  <c:v>167.48</c:v>
                </c:pt>
                <c:pt idx="4">
                  <c:v>68.13</c:v>
                </c:pt>
                <c:pt idx="5">
                  <c:v>62.83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8992"/>
        <c:axId val="93417856"/>
        <c:axId val="91685760"/>
      </c:bar3DChart>
      <c:catAx>
        <c:axId val="9174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58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800" b="0" i="0" u="none" strike="noStrike" kern="900" spc="-8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34178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3417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1748992"/>
        <c:crosses val="autoZero"/>
        <c:crossBetween val="between"/>
      </c:valAx>
      <c:serAx>
        <c:axId val="9168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3417856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147161964853782"/>
          <c:y val="8.5482640077599023E-2"/>
          <c:w val="0.10622406639004149"/>
          <c:h val="7.51043115438108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3774560496380547E-2"/>
          <c:y val="1.1864406779661022E-2"/>
          <c:w val="0.73733195449844902"/>
          <c:h val="0.822033898305085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2019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'Transf.Otras adm.'!$C$44:$C$48</c:f>
              <c:strCache>
                <c:ptCount val="5"/>
                <c:pt idx="0">
                  <c:v>Transf.por participación en tributos del Estado / Ingresos totales</c:v>
                </c:pt>
                <c:pt idx="1">
                  <c:v>Otras transferencias del Estado / Ingresos totales</c:v>
                </c:pt>
                <c:pt idx="2">
                  <c:v>Transferencias de la Unión Europea / Ingresos totales</c:v>
                </c:pt>
                <c:pt idx="3">
                  <c:v>Transferencias de la Comunidad Autónoma / Ingresos totales</c:v>
                </c:pt>
                <c:pt idx="4">
                  <c:v>Transferencias de Entidades Locales / Ingresos totales</c:v>
                </c:pt>
              </c:strCache>
            </c:strRef>
          </c:cat>
          <c:val>
            <c:numRef>
              <c:f>'Transf.Otras adm.'!$H$44:$H$48</c:f>
              <c:numCache>
                <c:formatCode>#,##0.00</c:formatCode>
                <c:ptCount val="5"/>
                <c:pt idx="0">
                  <c:v>13.09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33.229999999999997</c:v>
                </c:pt>
                <c:pt idx="4">
                  <c:v>0.66</c:v>
                </c:pt>
              </c:numCache>
            </c:numRef>
          </c:val>
        </c:ser>
        <c:ser>
          <c:idx val="1"/>
          <c:order val="1"/>
          <c:tx>
            <c:v>Ejercicio 2018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'Transf.Otras adm.'!$C$44:$C$48</c:f>
              <c:strCache>
                <c:ptCount val="5"/>
                <c:pt idx="0">
                  <c:v>Transf.por participación en tributos del Estado / Ingresos totales</c:v>
                </c:pt>
                <c:pt idx="1">
                  <c:v>Otras transferencias del Estado / Ingresos totales</c:v>
                </c:pt>
                <c:pt idx="2">
                  <c:v>Transferencias de la Unión Europea / Ingresos totales</c:v>
                </c:pt>
                <c:pt idx="3">
                  <c:v>Transferencias de la Comunidad Autónoma / Ingresos totales</c:v>
                </c:pt>
                <c:pt idx="4">
                  <c:v>Transferencias de Entidades Locales / Ingresos totales</c:v>
                </c:pt>
              </c:strCache>
            </c:strRef>
          </c:cat>
          <c:val>
            <c:numRef>
              <c:f>'Transf.Otras adm.'!$N$44:$N$48</c:f>
              <c:numCache>
                <c:formatCode>#,##0.00</c:formatCode>
                <c:ptCount val="5"/>
                <c:pt idx="0">
                  <c:v>12.91</c:v>
                </c:pt>
                <c:pt idx="1">
                  <c:v>0.17</c:v>
                </c:pt>
                <c:pt idx="2">
                  <c:v>0.18</c:v>
                </c:pt>
                <c:pt idx="3">
                  <c:v>26.05</c:v>
                </c:pt>
                <c:pt idx="4">
                  <c:v>0.74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004352"/>
        <c:axId val="94005888"/>
        <c:axId val="91688448"/>
      </c:bar3DChart>
      <c:catAx>
        <c:axId val="940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40058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400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4004352"/>
        <c:crosses val="autoZero"/>
        <c:crossBetween val="between"/>
      </c:valAx>
      <c:serAx>
        <c:axId val="9168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4005888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502074688796642"/>
          <c:y val="0.15438108484005575"/>
          <c:w val="0.10622406639004149"/>
          <c:h val="7.51043115438108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9979317476732158E-2"/>
          <c:y val="1.3559322033898301E-2"/>
          <c:w val="0.76143139298663853"/>
          <c:h val="0.73723135730501133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2019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'Auto.finan. '!$C$34:$C$39</c:f>
              <c:strCache>
                <c:ptCount val="6"/>
                <c:pt idx="0">
                  <c:v>DEPENDENCIA FINANCIERA GENERAL</c:v>
                </c:pt>
                <c:pt idx="1">
                  <c:v>DEPENDENCIA FINANCIERA DE INVERSIONES</c:v>
                </c:pt>
                <c:pt idx="2">
                  <c:v>DEPENDENCIA FINANCIERA DE OTRAS ADMIN.</c:v>
                </c:pt>
                <c:pt idx="3">
                  <c:v>Remanente de Tesorería al cierre del ejercicio / Ingresos Totales</c:v>
                </c:pt>
                <c:pt idx="4">
                  <c:v>Remanente de Tesorería (Artículo 87) / Modificaciones de Crédito</c:v>
                </c:pt>
                <c:pt idx="5">
                  <c:v>Fondos líquidos / Oblig.ptes.de pago</c:v>
                </c:pt>
              </c:strCache>
            </c:strRef>
          </c:cat>
          <c:val>
            <c:numRef>
              <c:f>'Auto.finan. '!$H$34:$H$39</c:f>
              <c:numCache>
                <c:formatCode>#,##0.00</c:formatCode>
                <c:ptCount val="6"/>
                <c:pt idx="0">
                  <c:v>47.2</c:v>
                </c:pt>
                <c:pt idx="1">
                  <c:v>6.79</c:v>
                </c:pt>
                <c:pt idx="2">
                  <c:v>47.2</c:v>
                </c:pt>
                <c:pt idx="3">
                  <c:v>17.989999999999998</c:v>
                </c:pt>
                <c:pt idx="4">
                  <c:v>82.18</c:v>
                </c:pt>
                <c:pt idx="5">
                  <c:v>201.75</c:v>
                </c:pt>
              </c:numCache>
            </c:numRef>
          </c:val>
        </c:ser>
        <c:ser>
          <c:idx val="1"/>
          <c:order val="1"/>
          <c:tx>
            <c:v>Ejercicio 2018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'Auto.finan. '!$C$34:$C$39</c:f>
              <c:strCache>
                <c:ptCount val="6"/>
                <c:pt idx="0">
                  <c:v>DEPENDENCIA FINANCIERA GENERAL</c:v>
                </c:pt>
                <c:pt idx="1">
                  <c:v>DEPENDENCIA FINANCIERA DE INVERSIONES</c:v>
                </c:pt>
                <c:pt idx="2">
                  <c:v>DEPENDENCIA FINANCIERA DE OTRAS ADMIN.</c:v>
                </c:pt>
                <c:pt idx="3">
                  <c:v>Remanente de Tesorería al cierre del ejercicio / Ingresos Totales</c:v>
                </c:pt>
                <c:pt idx="4">
                  <c:v>Remanente de Tesorería (Artículo 87) / Modificaciones de Crédito</c:v>
                </c:pt>
                <c:pt idx="5">
                  <c:v>Fondos líquidos / Oblig.ptes.de pago</c:v>
                </c:pt>
              </c:strCache>
            </c:strRef>
          </c:cat>
          <c:val>
            <c:numRef>
              <c:f>'Auto.finan. '!$N$34:$N$39</c:f>
              <c:numCache>
                <c:formatCode>#,##0.00</c:formatCode>
                <c:ptCount val="6"/>
                <c:pt idx="0">
                  <c:v>39.4</c:v>
                </c:pt>
                <c:pt idx="1">
                  <c:v>7.66</c:v>
                </c:pt>
                <c:pt idx="2">
                  <c:v>39.4</c:v>
                </c:pt>
                <c:pt idx="3">
                  <c:v>16.12</c:v>
                </c:pt>
                <c:pt idx="4">
                  <c:v>74.2</c:v>
                </c:pt>
                <c:pt idx="5">
                  <c:v>157.85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103040"/>
        <c:axId val="94104576"/>
        <c:axId val="90293568"/>
      </c:bar3DChart>
      <c:catAx>
        <c:axId val="9410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0" b="0" i="0" u="none" strike="noStrike" spc="-7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41045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4104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4103040"/>
        <c:crosses val="autoZero"/>
        <c:crossBetween val="between"/>
      </c:valAx>
      <c:serAx>
        <c:axId val="9029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4104576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124481327800881"/>
          <c:y val="0.13212795549374132"/>
          <c:w val="0.10622406639004149"/>
          <c:h val="7.51043115438108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9979317476732158E-2"/>
          <c:y val="1.3559322033898301E-2"/>
          <c:w val="0.73009307135470558"/>
          <c:h val="0.84915254237288162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2019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'eficacia fin.'!$C$21:$C$24</c:f>
              <c:strCache>
                <c:ptCount val="4"/>
                <c:pt idx="0">
                  <c:v>EFICACIA EN INGRESOS</c:v>
                </c:pt>
                <c:pt idx="1">
                  <c:v>EFICACIA EN GASTOS</c:v>
                </c:pt>
                <c:pt idx="2">
                  <c:v>COHERENCIA PRESUPUESTARIA</c:v>
                </c:pt>
                <c:pt idx="3">
                  <c:v>Dchos.reconocidos netos / Prev.Inic.Ingresos</c:v>
                </c:pt>
              </c:strCache>
            </c:strRef>
          </c:cat>
          <c:val>
            <c:numRef>
              <c:f>'eficacia fin.'!$H$21:$H$24</c:f>
              <c:numCache>
                <c:formatCode>#,##0.00</c:formatCode>
                <c:ptCount val="4"/>
                <c:pt idx="0">
                  <c:v>92.9</c:v>
                </c:pt>
                <c:pt idx="1">
                  <c:v>85.82</c:v>
                </c:pt>
                <c:pt idx="2">
                  <c:v>10.94</c:v>
                </c:pt>
                <c:pt idx="3">
                  <c:v>87.61</c:v>
                </c:pt>
              </c:numCache>
            </c:numRef>
          </c:val>
        </c:ser>
        <c:ser>
          <c:idx val="1"/>
          <c:order val="1"/>
          <c:tx>
            <c:v>Ejercicio 2018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'eficacia fin.'!$C$21:$C$24</c:f>
              <c:strCache>
                <c:ptCount val="4"/>
                <c:pt idx="0">
                  <c:v>EFICACIA EN INGRESOS</c:v>
                </c:pt>
                <c:pt idx="1">
                  <c:v>EFICACIA EN GASTOS</c:v>
                </c:pt>
                <c:pt idx="2">
                  <c:v>COHERENCIA PRESUPUESTARIA</c:v>
                </c:pt>
                <c:pt idx="3">
                  <c:v>Dchos.reconocidos netos / Prev.Inic.Ingresos</c:v>
                </c:pt>
              </c:strCache>
            </c:strRef>
          </c:cat>
          <c:val>
            <c:numRef>
              <c:f>'eficacia fin.'!$N$21:$N$24</c:f>
              <c:numCache>
                <c:formatCode>#,##0.00</c:formatCode>
                <c:ptCount val="4"/>
                <c:pt idx="0">
                  <c:v>98.7</c:v>
                </c:pt>
                <c:pt idx="1">
                  <c:v>88.56</c:v>
                </c:pt>
                <c:pt idx="2">
                  <c:v>13.82</c:v>
                </c:pt>
                <c:pt idx="3">
                  <c:v>87.62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100864"/>
        <c:axId val="92102656"/>
        <c:axId val="90295808"/>
      </c:bar3DChart>
      <c:catAx>
        <c:axId val="921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21026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210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2100864"/>
        <c:crosses val="autoZero"/>
        <c:crossBetween val="between"/>
      </c:valAx>
      <c:serAx>
        <c:axId val="902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2102656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84647302904584"/>
          <c:y val="0.14742698191933246"/>
          <c:w val="0.10622406639004149"/>
          <c:h val="7.51043115438108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685625646328857"/>
          <c:y val="1.3559322033898301E-2"/>
          <c:w val="0.66080661840744592"/>
          <c:h val="0.79491525423728815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2019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'capac.nec.finan.'!$C$8:$C$14</c:f>
              <c:strCache>
                <c:ptCount val="7"/>
                <c:pt idx="0">
                  <c:v>Ingresos corrientes + Ing. Capital no financieros</c:v>
                </c:pt>
                <c:pt idx="1">
                  <c:v>- ( Gastos corrientes + Gastos Capital no financieros)</c:v>
                </c:pt>
                <c:pt idx="2">
                  <c:v>Superávit o Déficit no financiero</c:v>
                </c:pt>
                <c:pt idx="4">
                  <c:v>Obligac. Recon. Cap. VIII a IX</c:v>
                </c:pt>
                <c:pt idx="5">
                  <c:v>-Dchos. Recon. Cap. VIII a IX</c:v>
                </c:pt>
                <c:pt idx="6">
                  <c:v>Superávit o Déficit financiero</c:v>
                </c:pt>
              </c:strCache>
            </c:strRef>
          </c:cat>
          <c:val>
            <c:numRef>
              <c:f>'capac.nec.finan.'!$F$8:$F$14</c:f>
              <c:numCache>
                <c:formatCode>#,##0.00</c:formatCode>
                <c:ptCount val="7"/>
                <c:pt idx="0">
                  <c:v>884326839.75999999</c:v>
                </c:pt>
                <c:pt idx="1">
                  <c:v>768888468.62</c:v>
                </c:pt>
                <c:pt idx="2">
                  <c:v>115438371.14</c:v>
                </c:pt>
                <c:pt idx="4">
                  <c:v>98681754.5</c:v>
                </c:pt>
                <c:pt idx="5">
                  <c:v>1313528.82</c:v>
                </c:pt>
                <c:pt idx="6">
                  <c:v>97368225.680000007</c:v>
                </c:pt>
              </c:numCache>
            </c:numRef>
          </c:val>
        </c:ser>
        <c:ser>
          <c:idx val="1"/>
          <c:order val="1"/>
          <c:tx>
            <c:v>Ejercicio 2018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'capac.nec.finan.'!$C$8:$C$14</c:f>
              <c:strCache>
                <c:ptCount val="7"/>
                <c:pt idx="0">
                  <c:v>Ingresos corrientes + Ing. Capital no financieros</c:v>
                </c:pt>
                <c:pt idx="1">
                  <c:v>- ( Gastos corrientes + Gastos Capital no financieros)</c:v>
                </c:pt>
                <c:pt idx="2">
                  <c:v>Superávit o Déficit no financiero</c:v>
                </c:pt>
                <c:pt idx="4">
                  <c:v>Obligac. Recon. Cap. VIII a IX</c:v>
                </c:pt>
                <c:pt idx="5">
                  <c:v>-Dchos. Recon. Cap. VIII a IX</c:v>
                </c:pt>
                <c:pt idx="6">
                  <c:v>Superávit o Déficit financiero</c:v>
                </c:pt>
              </c:strCache>
            </c:strRef>
          </c:cat>
          <c:val>
            <c:numRef>
              <c:f>'capac.nec.finan.'!$I$8:$I$14</c:f>
              <c:numCache>
                <c:formatCode>#,##0.00</c:formatCode>
                <c:ptCount val="7"/>
                <c:pt idx="0">
                  <c:v>874865729.01999998</c:v>
                </c:pt>
                <c:pt idx="1">
                  <c:v>805771292.89999998</c:v>
                </c:pt>
                <c:pt idx="2">
                  <c:v>69094436.120000005</c:v>
                </c:pt>
                <c:pt idx="4">
                  <c:v>80141378.379999995</c:v>
                </c:pt>
                <c:pt idx="5">
                  <c:v>1624959.81</c:v>
                </c:pt>
                <c:pt idx="6">
                  <c:v>78516418.569999993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216768"/>
        <c:axId val="95218304"/>
        <c:axId val="94373632"/>
      </c:bar3DChart>
      <c:catAx>
        <c:axId val="9521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2183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521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216768"/>
        <c:crosses val="autoZero"/>
        <c:crossBetween val="between"/>
      </c:valAx>
      <c:serAx>
        <c:axId val="943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21830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89211618257293"/>
          <c:y val="0.17663421418637004"/>
          <c:w val="0.10622406639004149"/>
          <c:h val="7.51043115438108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2740434332988674E-2"/>
          <c:y val="1.3559322033898301E-2"/>
          <c:w val="0.73733195449844902"/>
          <c:h val="0.822033898305085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2019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Incobrables!$C$23:$C$26</c:f>
              <c:strCache>
                <c:ptCount val="4"/>
                <c:pt idx="0">
                  <c:v>COBERTURA TOTAL</c:v>
                </c:pt>
                <c:pt idx="1">
                  <c:v>COBERTURA EJERCICIOS CERRADOS</c:v>
                </c:pt>
                <c:pt idx="2">
                  <c:v>INDICE BAJAS Y ANULACIONES EJERCICIO CORRIENTE</c:v>
                </c:pt>
                <c:pt idx="3">
                  <c:v>INDICE BAJAS Y ANULACIONES EJERCICIO CERRADOS</c:v>
                </c:pt>
              </c:strCache>
            </c:strRef>
          </c:cat>
          <c:val>
            <c:numRef>
              <c:f>Incobrables!$H$23:$H$26</c:f>
              <c:numCache>
                <c:formatCode>#,##0.00</c:formatCode>
                <c:ptCount val="4"/>
                <c:pt idx="0">
                  <c:v>34.22</c:v>
                </c:pt>
                <c:pt idx="1">
                  <c:v>83.14</c:v>
                </c:pt>
                <c:pt idx="2">
                  <c:v>3.15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Ejercicio 2018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Incobrables!$C$23:$C$26</c:f>
              <c:strCache>
                <c:ptCount val="4"/>
                <c:pt idx="0">
                  <c:v>COBERTURA TOTAL</c:v>
                </c:pt>
                <c:pt idx="1">
                  <c:v>COBERTURA EJERCICIOS CERRADOS</c:v>
                </c:pt>
                <c:pt idx="2">
                  <c:v>INDICE BAJAS Y ANULACIONES EJERCICIO CORRIENTE</c:v>
                </c:pt>
                <c:pt idx="3">
                  <c:v>INDICE BAJAS Y ANULACIONES EJERCICIO CERRADOS</c:v>
                </c:pt>
              </c:strCache>
            </c:strRef>
          </c:cat>
          <c:val>
            <c:numRef>
              <c:f>Incobrables!$N$23:$N$26</c:f>
              <c:numCache>
                <c:formatCode>#,##0.00</c:formatCode>
                <c:ptCount val="4"/>
                <c:pt idx="0">
                  <c:v>63.51</c:v>
                </c:pt>
                <c:pt idx="1">
                  <c:v>80.540000000000006</c:v>
                </c:pt>
                <c:pt idx="2">
                  <c:v>1.46</c:v>
                </c:pt>
                <c:pt idx="3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983680"/>
        <c:axId val="94985216"/>
        <c:axId val="94994432"/>
      </c:bar3DChart>
      <c:catAx>
        <c:axId val="949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49852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498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4983680"/>
        <c:crosses val="autoZero"/>
        <c:crossBetween val="between"/>
      </c:valAx>
      <c:serAx>
        <c:axId val="949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4985216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58921161825752"/>
          <c:y val="0.14603616133518776"/>
          <c:w val="0.10622406639004149"/>
          <c:h val="7.51043115438108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3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73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03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33130</xdr:colOff>
      <xdr:row>1</xdr:row>
      <xdr:rowOff>14578</xdr:rowOff>
    </xdr:from>
    <xdr:to>
      <xdr:col>0</xdr:col>
      <xdr:colOff>927651</xdr:colOff>
      <xdr:row>1</xdr:row>
      <xdr:rowOff>703426</xdr:rowOff>
    </xdr:to>
    <xdr:pic>
      <xdr:nvPicPr>
        <xdr:cNvPr id="2" name="Picture 1" descr="Cabildo de Teneri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3130" y="163665"/>
          <a:ext cx="894521" cy="6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2535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</xdr:row>
      <xdr:rowOff>15240</xdr:rowOff>
    </xdr:from>
    <xdr:to>
      <xdr:col>0</xdr:col>
      <xdr:colOff>1059179</xdr:colOff>
      <xdr:row>2</xdr:row>
      <xdr:rowOff>32364</xdr:rowOff>
    </xdr:to>
    <xdr:pic>
      <xdr:nvPicPr>
        <xdr:cNvPr id="2" name="Picture 1" descr="Cabildo de Teneri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13360" y="167640"/>
          <a:ext cx="845819" cy="66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19830" cy="562252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0</xdr:rowOff>
    </xdr:from>
    <xdr:to>
      <xdr:col>0</xdr:col>
      <xdr:colOff>1188719</xdr:colOff>
      <xdr:row>2</xdr:row>
      <xdr:rowOff>17124</xdr:rowOff>
    </xdr:to>
    <xdr:pic>
      <xdr:nvPicPr>
        <xdr:cNvPr id="2" name="Picture 1" descr="Cabildo de Teneri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42900" y="152400"/>
          <a:ext cx="845819" cy="66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2535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1</xdr:row>
      <xdr:rowOff>7620</xdr:rowOff>
    </xdr:from>
    <xdr:to>
      <xdr:col>0</xdr:col>
      <xdr:colOff>1013459</xdr:colOff>
      <xdr:row>2</xdr:row>
      <xdr:rowOff>24744</xdr:rowOff>
    </xdr:to>
    <xdr:pic>
      <xdr:nvPicPr>
        <xdr:cNvPr id="2" name="Picture 1" descr="Cabildo de Teneri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7640" y="182880"/>
          <a:ext cx="845819" cy="66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198801" cy="561061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350520</xdr:colOff>
      <xdr:row>1</xdr:row>
      <xdr:rowOff>0</xdr:rowOff>
    </xdr:from>
    <xdr:to>
      <xdr:col>0</xdr:col>
      <xdr:colOff>1196339</xdr:colOff>
      <xdr:row>2</xdr:row>
      <xdr:rowOff>17124</xdr:rowOff>
    </xdr:to>
    <xdr:pic>
      <xdr:nvPicPr>
        <xdr:cNvPr id="2" name="Picture 1" descr="Cabildo de Teneri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50520" y="152400"/>
          <a:ext cx="845819" cy="66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19830" cy="562252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</xdr:colOff>
      <xdr:row>1</xdr:row>
      <xdr:rowOff>35334</xdr:rowOff>
    </xdr:from>
    <xdr:to>
      <xdr:col>0</xdr:col>
      <xdr:colOff>1051559</xdr:colOff>
      <xdr:row>2</xdr:row>
      <xdr:rowOff>1883</xdr:rowOff>
    </xdr:to>
    <xdr:pic>
      <xdr:nvPicPr>
        <xdr:cNvPr id="2" name="Picture 1" descr="Cabildo de Teneri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89560" y="187734"/>
          <a:ext cx="761999" cy="667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578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</xdr:colOff>
      <xdr:row>1</xdr:row>
      <xdr:rowOff>91440</xdr:rowOff>
    </xdr:from>
    <xdr:to>
      <xdr:col>0</xdr:col>
      <xdr:colOff>1135379</xdr:colOff>
      <xdr:row>1</xdr:row>
      <xdr:rowOff>840084</xdr:rowOff>
    </xdr:to>
    <xdr:pic>
      <xdr:nvPicPr>
        <xdr:cNvPr id="3" name="Picture 1" descr="Cabildo de Teneri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89560" y="243840"/>
          <a:ext cx="845819" cy="748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578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152400</xdr:rowOff>
    </xdr:from>
    <xdr:to>
      <xdr:col>0</xdr:col>
      <xdr:colOff>1303019</xdr:colOff>
      <xdr:row>1</xdr:row>
      <xdr:rowOff>641964</xdr:rowOff>
    </xdr:to>
    <xdr:pic>
      <xdr:nvPicPr>
        <xdr:cNvPr id="3" name="Picture 1" descr="Cabildo de Teneri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57200" y="152400"/>
          <a:ext cx="845819" cy="66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578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303562</xdr:colOff>
      <xdr:row>1</xdr:row>
      <xdr:rowOff>60960</xdr:rowOff>
    </xdr:from>
    <xdr:to>
      <xdr:col>0</xdr:col>
      <xdr:colOff>1211579</xdr:colOff>
      <xdr:row>1</xdr:row>
      <xdr:rowOff>596244</xdr:rowOff>
    </xdr:to>
    <xdr:pic>
      <xdr:nvPicPr>
        <xdr:cNvPr id="2" name="Picture 1" descr="Cabildo de Teneri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03562" y="236220"/>
          <a:ext cx="908017" cy="535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1</xdr:row>
      <xdr:rowOff>0</xdr:rowOff>
    </xdr:from>
    <xdr:to>
      <xdr:col>0</xdr:col>
      <xdr:colOff>1219199</xdr:colOff>
      <xdr:row>2</xdr:row>
      <xdr:rowOff>17124</xdr:rowOff>
    </xdr:to>
    <xdr:pic>
      <xdr:nvPicPr>
        <xdr:cNvPr id="2" name="Picture 1" descr="Cabildo de Teneri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73380" y="175260"/>
          <a:ext cx="845819" cy="66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41"/>
  <sheetViews>
    <sheetView tabSelected="1" zoomScale="115" zoomScaleNormal="115" workbookViewId="0">
      <selection activeCell="U2" sqref="U2"/>
    </sheetView>
  </sheetViews>
  <sheetFormatPr baseColWidth="10" defaultColWidth="11.5703125" defaultRowHeight="12" x14ac:dyDescent="0.2"/>
  <cols>
    <col min="1" max="1" width="14.28515625" style="42" customWidth="1"/>
    <col min="2" max="2" width="1.140625" style="114" customWidth="1"/>
    <col min="3" max="3" width="43.42578125" style="42" customWidth="1"/>
    <col min="4" max="5" width="1.140625" style="42" customWidth="1"/>
    <col min="6" max="6" width="14.140625" style="86" bestFit="1" customWidth="1"/>
    <col min="7" max="7" width="2" style="42" customWidth="1"/>
    <col min="8" max="8" width="6.140625" style="44" customWidth="1"/>
    <col min="9" max="9" width="2.42578125" style="85" bestFit="1" customWidth="1"/>
    <col min="10" max="11" width="1.140625" style="42" customWidth="1"/>
    <col min="12" max="12" width="14.140625" style="86" bestFit="1" customWidth="1"/>
    <col min="13" max="13" width="2" style="42" bestFit="1" customWidth="1"/>
    <col min="14" max="14" width="6" style="42" bestFit="1" customWidth="1"/>
    <col min="15" max="15" width="2.42578125" style="85" bestFit="1" customWidth="1"/>
    <col min="16" max="16" width="1.140625" style="42" customWidth="1"/>
    <col min="17" max="18" width="5.5703125" style="42" customWidth="1"/>
    <col min="19" max="19" width="11.5703125" style="42"/>
    <col min="20" max="20" width="11.5703125" style="44"/>
    <col min="21" max="16384" width="11.5703125" style="42"/>
  </cols>
  <sheetData>
    <row r="2" spans="1:20" ht="59.45" customHeight="1" x14ac:dyDescent="0.2">
      <c r="A2" s="118"/>
      <c r="B2" s="118"/>
      <c r="C2" s="110" t="s">
        <v>134</v>
      </c>
    </row>
    <row r="4" spans="1:20" x14ac:dyDescent="0.2">
      <c r="A4" s="119"/>
      <c r="B4" s="119"/>
      <c r="C4" s="178" t="s">
        <v>138</v>
      </c>
      <c r="D4" s="178"/>
      <c r="E4" s="178"/>
      <c r="F4" s="178"/>
      <c r="G4" s="178"/>
      <c r="H4" s="178"/>
      <c r="I4" s="178"/>
      <c r="J4" s="178"/>
      <c r="K4" s="178"/>
    </row>
    <row r="6" spans="1:20" ht="13.15" customHeight="1" x14ac:dyDescent="0.2">
      <c r="B6" s="179" t="s">
        <v>0</v>
      </c>
      <c r="C6" s="180"/>
      <c r="D6" s="181"/>
      <c r="E6" s="184" t="s">
        <v>137</v>
      </c>
      <c r="F6" s="185"/>
      <c r="G6" s="185"/>
      <c r="H6" s="185"/>
      <c r="I6" s="185"/>
      <c r="J6" s="186"/>
      <c r="K6" s="184" t="s">
        <v>133</v>
      </c>
      <c r="L6" s="185"/>
      <c r="M6" s="185"/>
      <c r="N6" s="185"/>
      <c r="O6" s="185"/>
      <c r="P6" s="186"/>
      <c r="Q6" s="96" t="s">
        <v>1</v>
      </c>
      <c r="R6" s="75"/>
    </row>
    <row r="7" spans="1:20" ht="13.15" customHeight="1" x14ac:dyDescent="0.2">
      <c r="B7" s="137"/>
      <c r="C7" s="145" t="s">
        <v>61</v>
      </c>
      <c r="D7" s="138"/>
      <c r="E7" s="187"/>
      <c r="F7" s="188"/>
      <c r="G7" s="188"/>
      <c r="H7" s="188"/>
      <c r="I7" s="188"/>
      <c r="J7" s="188"/>
      <c r="K7" s="187"/>
      <c r="L7" s="188"/>
      <c r="M7" s="188"/>
      <c r="N7" s="188"/>
      <c r="O7" s="188"/>
      <c r="P7" s="188"/>
      <c r="Q7" s="4"/>
      <c r="R7" s="76"/>
    </row>
    <row r="8" spans="1:20" x14ac:dyDescent="0.2">
      <c r="A8" s="80"/>
      <c r="B8" s="80"/>
      <c r="C8" s="90" t="s">
        <v>62</v>
      </c>
      <c r="D8" s="91"/>
      <c r="E8" s="80"/>
      <c r="F8" s="122">
        <v>126485260.48</v>
      </c>
      <c r="G8" s="169" t="s">
        <v>3</v>
      </c>
      <c r="H8" s="171">
        <f>F8/F9*100</f>
        <v>14.3</v>
      </c>
      <c r="I8" s="173" t="s">
        <v>4</v>
      </c>
      <c r="J8" s="87"/>
      <c r="K8" s="80"/>
      <c r="L8" s="122">
        <v>153797167.81</v>
      </c>
      <c r="M8" s="169" t="s">
        <v>3</v>
      </c>
      <c r="N8" s="171">
        <f>L8/L9*100</f>
        <v>18.170000000000002</v>
      </c>
      <c r="O8" s="173" t="s">
        <v>4</v>
      </c>
      <c r="P8" s="88"/>
      <c r="Q8" s="182">
        <f>H8-N8</f>
        <v>-3.87</v>
      </c>
      <c r="R8" s="108"/>
    </row>
    <row r="9" spans="1:20" x14ac:dyDescent="0.2">
      <c r="A9" s="91"/>
      <c r="B9" s="82"/>
      <c r="C9" s="90" t="s">
        <v>63</v>
      </c>
      <c r="D9" s="92"/>
      <c r="E9" s="82"/>
      <c r="F9" s="122">
        <v>884450900.65999997</v>
      </c>
      <c r="G9" s="170"/>
      <c r="H9" s="172"/>
      <c r="I9" s="174"/>
      <c r="J9" s="18"/>
      <c r="K9" s="82"/>
      <c r="L9" s="122">
        <v>846518000</v>
      </c>
      <c r="M9" s="170"/>
      <c r="N9" s="172"/>
      <c r="O9" s="174"/>
      <c r="P9" s="18"/>
      <c r="Q9" s="183"/>
      <c r="R9" s="108"/>
    </row>
    <row r="10" spans="1:20" ht="12" customHeight="1" x14ac:dyDescent="0.2">
      <c r="A10" s="66"/>
      <c r="B10" s="139"/>
      <c r="C10" s="123" t="s">
        <v>66</v>
      </c>
      <c r="D10" s="140"/>
      <c r="E10" s="175"/>
      <c r="F10" s="176"/>
      <c r="G10" s="176"/>
      <c r="H10" s="176"/>
      <c r="I10" s="176"/>
      <c r="J10" s="177"/>
      <c r="K10" s="175"/>
      <c r="L10" s="176"/>
      <c r="M10" s="176"/>
      <c r="N10" s="176"/>
      <c r="O10" s="176"/>
      <c r="P10" s="177"/>
      <c r="Q10" s="4"/>
      <c r="R10" s="76"/>
    </row>
    <row r="11" spans="1:20" x14ac:dyDescent="0.2">
      <c r="A11" s="91"/>
      <c r="B11" s="80"/>
      <c r="C11" s="90" t="s">
        <v>33</v>
      </c>
      <c r="D11" s="91"/>
      <c r="E11" s="80"/>
      <c r="F11" s="122">
        <v>867570223.12</v>
      </c>
      <c r="G11" s="169" t="s">
        <v>3</v>
      </c>
      <c r="H11" s="171">
        <f>F11*100/F12</f>
        <v>85.82</v>
      </c>
      <c r="I11" s="173" t="s">
        <v>4</v>
      </c>
      <c r="J11" s="81"/>
      <c r="K11" s="80"/>
      <c r="L11" s="122">
        <v>885912671.27999997</v>
      </c>
      <c r="M11" s="169" t="s">
        <v>3</v>
      </c>
      <c r="N11" s="171">
        <f>L11*100/L12</f>
        <v>88.56</v>
      </c>
      <c r="O11" s="173" t="s">
        <v>4</v>
      </c>
      <c r="P11" s="81"/>
      <c r="Q11" s="182">
        <f>H11-N11</f>
        <v>-2.74</v>
      </c>
      <c r="R11" s="108"/>
    </row>
    <row r="12" spans="1:20" x14ac:dyDescent="0.2">
      <c r="A12" s="91"/>
      <c r="B12" s="82"/>
      <c r="C12" s="90" t="s">
        <v>67</v>
      </c>
      <c r="D12" s="92"/>
      <c r="E12" s="82"/>
      <c r="F12" s="122">
        <v>1010936161.14</v>
      </c>
      <c r="G12" s="170"/>
      <c r="H12" s="172"/>
      <c r="I12" s="174"/>
      <c r="J12" s="83"/>
      <c r="K12" s="82"/>
      <c r="L12" s="122">
        <v>1000315167.8099999</v>
      </c>
      <c r="M12" s="170"/>
      <c r="N12" s="172"/>
      <c r="O12" s="174"/>
      <c r="P12" s="83"/>
      <c r="Q12" s="183"/>
      <c r="R12" s="108"/>
    </row>
    <row r="13" spans="1:20" s="97" customFormat="1" ht="12.75" x14ac:dyDescent="0.2">
      <c r="A13" s="143"/>
      <c r="B13" s="139"/>
      <c r="C13" s="123" t="s">
        <v>91</v>
      </c>
      <c r="D13" s="140"/>
      <c r="E13" s="175"/>
      <c r="F13" s="176"/>
      <c r="G13" s="176"/>
      <c r="H13" s="176"/>
      <c r="I13" s="176"/>
      <c r="J13" s="177"/>
      <c r="K13" s="175"/>
      <c r="L13" s="176"/>
      <c r="M13" s="176"/>
      <c r="N13" s="176"/>
      <c r="O13" s="176"/>
      <c r="P13" s="177"/>
      <c r="Q13" s="94"/>
      <c r="R13" s="109"/>
      <c r="S13" s="21"/>
      <c r="T13" s="98"/>
    </row>
    <row r="14" spans="1:20" s="97" customFormat="1" x14ac:dyDescent="0.2">
      <c r="A14" s="91"/>
      <c r="B14" s="80"/>
      <c r="C14" s="90" t="s">
        <v>69</v>
      </c>
      <c r="D14" s="91"/>
      <c r="E14" s="80"/>
      <c r="F14" s="122">
        <v>810752419.48000002</v>
      </c>
      <c r="G14" s="169" t="s">
        <v>3</v>
      </c>
      <c r="H14" s="171">
        <f>F14*100/F15</f>
        <v>93.45</v>
      </c>
      <c r="I14" s="173" t="s">
        <v>4</v>
      </c>
      <c r="J14" s="81"/>
      <c r="K14" s="80"/>
      <c r="L14" s="122">
        <v>744576612.24000001</v>
      </c>
      <c r="M14" s="169" t="s">
        <v>3</v>
      </c>
      <c r="N14" s="171">
        <f>L14*100/L15</f>
        <v>84.05</v>
      </c>
      <c r="O14" s="173" t="s">
        <v>4</v>
      </c>
      <c r="P14" s="81"/>
      <c r="Q14" s="189">
        <f>H14-N14</f>
        <v>9.4</v>
      </c>
      <c r="R14" s="107"/>
      <c r="S14" s="42"/>
      <c r="T14" s="98"/>
    </row>
    <row r="15" spans="1:20" s="97" customFormat="1" x14ac:dyDescent="0.2">
      <c r="A15" s="91"/>
      <c r="B15" s="82"/>
      <c r="C15" s="90" t="s">
        <v>33</v>
      </c>
      <c r="D15" s="92"/>
      <c r="E15" s="82"/>
      <c r="F15" s="18">
        <f>F11</f>
        <v>867570223.12</v>
      </c>
      <c r="G15" s="170"/>
      <c r="H15" s="172"/>
      <c r="I15" s="174"/>
      <c r="J15" s="83"/>
      <c r="K15" s="82"/>
      <c r="L15" s="122">
        <f>L11</f>
        <v>885912671.27999997</v>
      </c>
      <c r="M15" s="170"/>
      <c r="N15" s="172"/>
      <c r="O15" s="174"/>
      <c r="P15" s="83"/>
      <c r="Q15" s="190"/>
      <c r="R15" s="107"/>
      <c r="S15" s="42"/>
      <c r="T15" s="98"/>
    </row>
    <row r="16" spans="1:20" s="97" customFormat="1" x14ac:dyDescent="0.2">
      <c r="A16" s="143"/>
      <c r="B16" s="139"/>
      <c r="C16" s="123" t="s">
        <v>70</v>
      </c>
      <c r="D16" s="140"/>
      <c r="E16" s="175"/>
      <c r="F16" s="176"/>
      <c r="G16" s="176"/>
      <c r="H16" s="176"/>
      <c r="I16" s="176"/>
      <c r="J16" s="177"/>
      <c r="K16" s="175"/>
      <c r="L16" s="176"/>
      <c r="M16" s="176"/>
      <c r="N16" s="176"/>
      <c r="O16" s="176"/>
      <c r="P16" s="177"/>
      <c r="Q16" s="94"/>
      <c r="R16" s="109"/>
      <c r="S16" s="42"/>
      <c r="T16" s="98"/>
    </row>
    <row r="17" spans="1:20" s="97" customFormat="1" x14ac:dyDescent="0.2">
      <c r="A17" s="91"/>
      <c r="B17" s="80"/>
      <c r="C17" s="90" t="s">
        <v>71</v>
      </c>
      <c r="D17" s="91"/>
      <c r="E17" s="80"/>
      <c r="F17" s="122">
        <v>78059631.879999995</v>
      </c>
      <c r="G17" s="169" t="s">
        <v>3</v>
      </c>
      <c r="H17" s="171">
        <f>F17*100/F18</f>
        <v>9</v>
      </c>
      <c r="I17" s="173" t="s">
        <v>4</v>
      </c>
      <c r="J17" s="81"/>
      <c r="K17" s="80"/>
      <c r="L17" s="122">
        <v>75302484.379999995</v>
      </c>
      <c r="M17" s="169" t="s">
        <v>3</v>
      </c>
      <c r="N17" s="171">
        <f>L17*100/L18</f>
        <v>8.5</v>
      </c>
      <c r="O17" s="173" t="s">
        <v>4</v>
      </c>
      <c r="P17" s="81"/>
      <c r="Q17" s="189">
        <f>H17-N17</f>
        <v>0.5</v>
      </c>
      <c r="R17" s="107"/>
      <c r="S17" s="42"/>
      <c r="T17" s="98"/>
    </row>
    <row r="18" spans="1:20" s="97" customFormat="1" x14ac:dyDescent="0.2">
      <c r="A18" s="91"/>
      <c r="B18" s="82"/>
      <c r="C18" s="90" t="s">
        <v>33</v>
      </c>
      <c r="D18" s="92"/>
      <c r="E18" s="82"/>
      <c r="F18" s="18">
        <f>F11</f>
        <v>867570223.12</v>
      </c>
      <c r="G18" s="170"/>
      <c r="H18" s="172"/>
      <c r="I18" s="174"/>
      <c r="J18" s="83"/>
      <c r="K18" s="82"/>
      <c r="L18" s="122">
        <f>L11</f>
        <v>885912671.27999997</v>
      </c>
      <c r="M18" s="170"/>
      <c r="N18" s="172"/>
      <c r="O18" s="174"/>
      <c r="P18" s="83"/>
      <c r="Q18" s="190"/>
      <c r="R18" s="107"/>
      <c r="S18" s="42"/>
      <c r="T18" s="98"/>
    </row>
    <row r="19" spans="1:20" s="97" customFormat="1" ht="12" customHeight="1" x14ac:dyDescent="0.2">
      <c r="A19" s="143"/>
      <c r="B19" s="139"/>
      <c r="C19" s="123" t="s">
        <v>93</v>
      </c>
      <c r="D19" s="140"/>
      <c r="E19" s="175"/>
      <c r="F19" s="176"/>
      <c r="G19" s="176"/>
      <c r="H19" s="176"/>
      <c r="I19" s="176"/>
      <c r="J19" s="177"/>
      <c r="K19" s="175"/>
      <c r="L19" s="176"/>
      <c r="M19" s="176"/>
      <c r="N19" s="176"/>
      <c r="O19" s="176"/>
      <c r="P19" s="177"/>
      <c r="Q19" s="94"/>
      <c r="R19" s="109"/>
      <c r="S19" s="42"/>
      <c r="T19" s="98"/>
    </row>
    <row r="20" spans="1:20" s="97" customFormat="1" x14ac:dyDescent="0.2">
      <c r="A20" s="91"/>
      <c r="B20" s="80"/>
      <c r="C20" s="90" t="s">
        <v>94</v>
      </c>
      <c r="D20" s="91"/>
      <c r="E20" s="80"/>
      <c r="F20" s="18">
        <f>F15</f>
        <v>867570223.12</v>
      </c>
      <c r="G20" s="169" t="s">
        <v>3</v>
      </c>
      <c r="H20" s="171">
        <f>F20/F21</f>
        <v>945.23</v>
      </c>
      <c r="I20" s="173"/>
      <c r="J20" s="81"/>
      <c r="K20" s="80"/>
      <c r="L20" s="122">
        <f>L15</f>
        <v>885912671.27999997</v>
      </c>
      <c r="M20" s="169" t="s">
        <v>3</v>
      </c>
      <c r="N20" s="171">
        <f>L20/L21</f>
        <v>979.22</v>
      </c>
      <c r="O20" s="173"/>
      <c r="P20" s="81"/>
      <c r="Q20" s="189">
        <f>H20-N20</f>
        <v>-33.99</v>
      </c>
      <c r="R20" s="107"/>
      <c r="T20" s="98"/>
    </row>
    <row r="21" spans="1:20" s="97" customFormat="1" x14ac:dyDescent="0.2">
      <c r="A21" s="91"/>
      <c r="B21" s="82"/>
      <c r="C21" s="90" t="s">
        <v>10</v>
      </c>
      <c r="D21" s="92"/>
      <c r="E21" s="82"/>
      <c r="F21" s="19">
        <v>917841</v>
      </c>
      <c r="G21" s="170"/>
      <c r="H21" s="172"/>
      <c r="I21" s="174"/>
      <c r="J21" s="83"/>
      <c r="K21" s="82"/>
      <c r="L21" s="19">
        <v>904713</v>
      </c>
      <c r="M21" s="170"/>
      <c r="N21" s="172"/>
      <c r="O21" s="174"/>
      <c r="P21" s="83"/>
      <c r="Q21" s="190"/>
      <c r="R21" s="107"/>
      <c r="T21" s="98"/>
    </row>
    <row r="22" spans="1:20" s="97" customFormat="1" ht="12" customHeight="1" x14ac:dyDescent="0.2">
      <c r="A22" s="143"/>
      <c r="B22" s="139"/>
      <c r="C22" s="123" t="s">
        <v>95</v>
      </c>
      <c r="D22" s="140"/>
      <c r="E22" s="175"/>
      <c r="F22" s="176"/>
      <c r="G22" s="176"/>
      <c r="H22" s="176"/>
      <c r="I22" s="176"/>
      <c r="J22" s="177"/>
      <c r="K22" s="175"/>
      <c r="L22" s="176"/>
      <c r="M22" s="176"/>
      <c r="N22" s="176"/>
      <c r="O22" s="176"/>
      <c r="P22" s="177"/>
      <c r="Q22" s="94"/>
      <c r="R22" s="109"/>
      <c r="T22" s="98"/>
    </row>
    <row r="23" spans="1:20" s="97" customFormat="1" x14ac:dyDescent="0.2">
      <c r="A23" s="91"/>
      <c r="B23" s="80"/>
      <c r="C23" s="90" t="s">
        <v>72</v>
      </c>
      <c r="D23" s="91"/>
      <c r="E23" s="80"/>
      <c r="F23" s="122">
        <v>140739176.50999999</v>
      </c>
      <c r="G23" s="169" t="s">
        <v>3</v>
      </c>
      <c r="H23" s="171">
        <f>F23/F24</f>
        <v>153.34</v>
      </c>
      <c r="I23" s="173"/>
      <c r="J23" s="81"/>
      <c r="K23" s="80"/>
      <c r="L23" s="122">
        <f>86482078.34+113758700.12</f>
        <v>200240778.46000001</v>
      </c>
      <c r="M23" s="169" t="s">
        <v>3</v>
      </c>
      <c r="N23" s="171">
        <f>L23/L24</f>
        <v>221.33</v>
      </c>
      <c r="O23" s="173"/>
      <c r="P23" s="81"/>
      <c r="Q23" s="189">
        <f>H23-N23</f>
        <v>-67.989999999999995</v>
      </c>
      <c r="R23" s="107"/>
      <c r="T23" s="98"/>
    </row>
    <row r="24" spans="1:20" s="97" customFormat="1" x14ac:dyDescent="0.2">
      <c r="A24" s="91"/>
      <c r="B24" s="82"/>
      <c r="C24" s="90" t="s">
        <v>10</v>
      </c>
      <c r="D24" s="92"/>
      <c r="E24" s="82"/>
      <c r="F24" s="20">
        <f>F21</f>
        <v>917841</v>
      </c>
      <c r="G24" s="170"/>
      <c r="H24" s="172"/>
      <c r="I24" s="174"/>
      <c r="J24" s="83"/>
      <c r="K24" s="82"/>
      <c r="L24" s="20">
        <f>L21</f>
        <v>904713</v>
      </c>
      <c r="M24" s="170"/>
      <c r="N24" s="172"/>
      <c r="O24" s="174"/>
      <c r="P24" s="83"/>
      <c r="Q24" s="190"/>
      <c r="R24" s="107"/>
      <c r="T24" s="98"/>
    </row>
    <row r="25" spans="1:20" s="97" customFormat="1" x14ac:dyDescent="0.2">
      <c r="A25" s="143"/>
      <c r="B25" s="139"/>
      <c r="C25" s="123" t="s">
        <v>90</v>
      </c>
      <c r="D25" s="140"/>
      <c r="E25" s="175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7"/>
      <c r="Q25" s="94"/>
      <c r="R25" s="109"/>
      <c r="T25" s="98"/>
    </row>
    <row r="26" spans="1:20" s="97" customFormat="1" x14ac:dyDescent="0.2">
      <c r="A26" s="91"/>
      <c r="B26" s="80"/>
      <c r="C26" s="90" t="s">
        <v>72</v>
      </c>
      <c r="D26" s="91"/>
      <c r="E26" s="80"/>
      <c r="F26" s="18">
        <f>F23</f>
        <v>140739176.50999999</v>
      </c>
      <c r="G26" s="169" t="s">
        <v>3</v>
      </c>
      <c r="H26" s="171">
        <f>F26*100/F27</f>
        <v>16.22</v>
      </c>
      <c r="I26" s="173" t="s">
        <v>4</v>
      </c>
      <c r="J26" s="81"/>
      <c r="K26" s="80"/>
      <c r="L26" s="122">
        <f>L23</f>
        <v>200240778.46000001</v>
      </c>
      <c r="M26" s="169" t="s">
        <v>3</v>
      </c>
      <c r="N26" s="171">
        <f>L26*100/L27</f>
        <v>22.6</v>
      </c>
      <c r="O26" s="173" t="s">
        <v>4</v>
      </c>
      <c r="P26" s="81"/>
      <c r="Q26" s="189">
        <f>H26-N26</f>
        <v>-6.38</v>
      </c>
      <c r="R26" s="107"/>
      <c r="T26" s="98"/>
    </row>
    <row r="27" spans="1:20" s="97" customFormat="1" x14ac:dyDescent="0.2">
      <c r="A27" s="91"/>
      <c r="B27" s="82"/>
      <c r="C27" s="90" t="s">
        <v>33</v>
      </c>
      <c r="D27" s="92"/>
      <c r="E27" s="82"/>
      <c r="F27" s="18">
        <f>F11</f>
        <v>867570223.12</v>
      </c>
      <c r="G27" s="170"/>
      <c r="H27" s="172"/>
      <c r="I27" s="174"/>
      <c r="J27" s="83"/>
      <c r="K27" s="82"/>
      <c r="L27" s="122">
        <f>L11</f>
        <v>885912671.27999997</v>
      </c>
      <c r="M27" s="170"/>
      <c r="N27" s="172"/>
      <c r="O27" s="174"/>
      <c r="P27" s="83"/>
      <c r="Q27" s="190"/>
      <c r="R27" s="107"/>
      <c r="T27" s="98"/>
    </row>
    <row r="28" spans="1:20" s="97" customFormat="1" ht="12" customHeight="1" x14ac:dyDescent="0.2">
      <c r="A28" s="143"/>
      <c r="B28" s="139"/>
      <c r="C28" s="123" t="s">
        <v>96</v>
      </c>
      <c r="D28" s="140"/>
      <c r="E28" s="175"/>
      <c r="F28" s="176"/>
      <c r="G28" s="176"/>
      <c r="H28" s="176"/>
      <c r="I28" s="176"/>
      <c r="J28" s="177"/>
      <c r="K28" s="175"/>
      <c r="L28" s="176"/>
      <c r="M28" s="176"/>
      <c r="N28" s="176"/>
      <c r="O28" s="176"/>
      <c r="P28" s="177"/>
      <c r="Q28" s="94"/>
      <c r="R28" s="109"/>
      <c r="T28" s="98"/>
    </row>
    <row r="29" spans="1:20" s="97" customFormat="1" x14ac:dyDescent="0.2">
      <c r="A29" s="91"/>
      <c r="B29" s="80"/>
      <c r="C29" s="90" t="s">
        <v>97</v>
      </c>
      <c r="D29" s="91"/>
      <c r="E29" s="80"/>
      <c r="F29" s="18">
        <f>(66055122.37-53507116.24+80160174.88-68969753.26)*365</f>
        <v>8664526128.75</v>
      </c>
      <c r="G29" s="169" t="s">
        <v>3</v>
      </c>
      <c r="H29" s="171">
        <f>F29/F30</f>
        <v>59.26</v>
      </c>
      <c r="I29" s="173"/>
      <c r="J29" s="81"/>
      <c r="K29" s="80"/>
      <c r="L29" s="122">
        <f>(65935334.8-52812664.42+86482078.34-64365470.01)*365</f>
        <v>12862336729.15</v>
      </c>
      <c r="M29" s="169" t="s">
        <v>3</v>
      </c>
      <c r="N29" s="171">
        <f>L29/L30</f>
        <v>84.39</v>
      </c>
      <c r="O29" s="173"/>
      <c r="P29" s="81"/>
      <c r="Q29" s="189">
        <f>H29-N29</f>
        <v>-25.13</v>
      </c>
      <c r="R29" s="107"/>
      <c r="T29" s="98"/>
    </row>
    <row r="30" spans="1:20" s="97" customFormat="1" x14ac:dyDescent="0.2">
      <c r="A30" s="91"/>
      <c r="B30" s="82"/>
      <c r="C30" s="90" t="s">
        <v>116</v>
      </c>
      <c r="D30" s="92"/>
      <c r="E30" s="82"/>
      <c r="F30" s="18">
        <f>66055122.37+80160174.88</f>
        <v>146215297.25</v>
      </c>
      <c r="G30" s="170"/>
      <c r="H30" s="172"/>
      <c r="I30" s="174"/>
      <c r="J30" s="83"/>
      <c r="K30" s="82"/>
      <c r="L30" s="122">
        <f>65935334.8+86482078.34</f>
        <v>152417413.13999999</v>
      </c>
      <c r="M30" s="170"/>
      <c r="N30" s="172"/>
      <c r="O30" s="174"/>
      <c r="P30" s="83"/>
      <c r="Q30" s="190"/>
      <c r="R30" s="107"/>
      <c r="T30" s="98"/>
    </row>
    <row r="31" spans="1:20" x14ac:dyDescent="0.2">
      <c r="S31" s="97"/>
    </row>
    <row r="32" spans="1:20" x14ac:dyDescent="0.2">
      <c r="S32" s="97"/>
    </row>
    <row r="33" spans="3:19" x14ac:dyDescent="0.2">
      <c r="S33" s="97"/>
    </row>
    <row r="34" spans="3:19" x14ac:dyDescent="0.2">
      <c r="S34" s="97"/>
    </row>
    <row r="35" spans="3:19" x14ac:dyDescent="0.2">
      <c r="S35" s="97"/>
    </row>
    <row r="36" spans="3:19" x14ac:dyDescent="0.2">
      <c r="S36" s="97"/>
    </row>
    <row r="37" spans="3:19" x14ac:dyDescent="0.2">
      <c r="C37" s="22" t="s">
        <v>61</v>
      </c>
      <c r="H37" s="44">
        <f>H8</f>
        <v>14.3</v>
      </c>
      <c r="N37" s="43">
        <f>N8</f>
        <v>18.170000000000002</v>
      </c>
      <c r="S37" s="97"/>
    </row>
    <row r="38" spans="3:19" x14ac:dyDescent="0.2">
      <c r="C38" s="22" t="s">
        <v>66</v>
      </c>
      <c r="H38" s="44">
        <f>H11</f>
        <v>85.82</v>
      </c>
      <c r="N38" s="43">
        <f>N11</f>
        <v>88.56</v>
      </c>
    </row>
    <row r="39" spans="3:19" x14ac:dyDescent="0.2">
      <c r="C39" s="22" t="s">
        <v>107</v>
      </c>
      <c r="H39" s="44">
        <f>H14</f>
        <v>93.45</v>
      </c>
      <c r="N39" s="43">
        <f>N14</f>
        <v>84.05</v>
      </c>
    </row>
    <row r="40" spans="3:19" x14ac:dyDescent="0.2">
      <c r="C40" s="22" t="s">
        <v>70</v>
      </c>
      <c r="H40" s="44">
        <f>H17</f>
        <v>9</v>
      </c>
      <c r="N40" s="43">
        <f>N17</f>
        <v>8.5</v>
      </c>
    </row>
    <row r="41" spans="3:19" x14ac:dyDescent="0.2">
      <c r="C41" s="22" t="s">
        <v>90</v>
      </c>
      <c r="H41" s="44">
        <f>H26</f>
        <v>16.22</v>
      </c>
      <c r="N41" s="43">
        <f>N26</f>
        <v>22.6</v>
      </c>
    </row>
  </sheetData>
  <mergeCells count="76">
    <mergeCell ref="Q29:Q30"/>
    <mergeCell ref="G20:G21"/>
    <mergeCell ref="H20:H21"/>
    <mergeCell ref="I20:I21"/>
    <mergeCell ref="M20:M21"/>
    <mergeCell ref="K25:P25"/>
    <mergeCell ref="Q20:Q21"/>
    <mergeCell ref="I23:I24"/>
    <mergeCell ref="N29:N30"/>
    <mergeCell ref="E28:J28"/>
    <mergeCell ref="E22:J22"/>
    <mergeCell ref="K22:P22"/>
    <mergeCell ref="G23:G24"/>
    <mergeCell ref="N20:N21"/>
    <mergeCell ref="N26:N27"/>
    <mergeCell ref="O26:O27"/>
    <mergeCell ref="Q11:Q12"/>
    <mergeCell ref="N11:N12"/>
    <mergeCell ref="Q14:Q15"/>
    <mergeCell ref="O14:O15"/>
    <mergeCell ref="Q17:Q18"/>
    <mergeCell ref="O17:O18"/>
    <mergeCell ref="E10:J10"/>
    <mergeCell ref="E7:J7"/>
    <mergeCell ref="Q26:Q27"/>
    <mergeCell ref="Q23:Q24"/>
    <mergeCell ref="K16:P16"/>
    <mergeCell ref="K13:P13"/>
    <mergeCell ref="O20:O21"/>
    <mergeCell ref="N14:N15"/>
    <mergeCell ref="M17:M18"/>
    <mergeCell ref="N17:N18"/>
    <mergeCell ref="M26:M27"/>
    <mergeCell ref="M23:M24"/>
    <mergeCell ref="N23:N24"/>
    <mergeCell ref="M14:M15"/>
    <mergeCell ref="K19:P19"/>
    <mergeCell ref="O23:O24"/>
    <mergeCell ref="Q8:Q9"/>
    <mergeCell ref="G8:G9"/>
    <mergeCell ref="H8:H9"/>
    <mergeCell ref="I8:I9"/>
    <mergeCell ref="M8:M9"/>
    <mergeCell ref="N8:N9"/>
    <mergeCell ref="O8:O9"/>
    <mergeCell ref="C4:K4"/>
    <mergeCell ref="G14:G15"/>
    <mergeCell ref="H14:H15"/>
    <mergeCell ref="I14:I15"/>
    <mergeCell ref="G17:G18"/>
    <mergeCell ref="H17:H18"/>
    <mergeCell ref="B6:D6"/>
    <mergeCell ref="E6:J6"/>
    <mergeCell ref="K6:P6"/>
    <mergeCell ref="M11:M12"/>
    <mergeCell ref="K7:P7"/>
    <mergeCell ref="H11:H12"/>
    <mergeCell ref="I11:I12"/>
    <mergeCell ref="K10:P10"/>
    <mergeCell ref="O11:O12"/>
    <mergeCell ref="G11:G12"/>
    <mergeCell ref="K28:P28"/>
    <mergeCell ref="G29:G30"/>
    <mergeCell ref="H29:H30"/>
    <mergeCell ref="I29:I30"/>
    <mergeCell ref="M29:M30"/>
    <mergeCell ref="O29:O30"/>
    <mergeCell ref="G26:G27"/>
    <mergeCell ref="H26:H27"/>
    <mergeCell ref="I26:I27"/>
    <mergeCell ref="E16:J16"/>
    <mergeCell ref="E13:J13"/>
    <mergeCell ref="E25:J25"/>
    <mergeCell ref="I17:I18"/>
    <mergeCell ref="H23:H24"/>
    <mergeCell ref="E19:J19"/>
  </mergeCells>
  <phoneticPr fontId="1" type="noConversion"/>
  <pageMargins left="0.75" right="0.75" top="1" bottom="1" header="0" footer="0"/>
  <pageSetup paperSize="9" scale="80" orientation="landscape" horizontalDpi="1200" verticalDpi="12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"/>
  <sheetViews>
    <sheetView zoomScale="115" zoomScaleNormal="115" workbookViewId="0">
      <selection activeCell="B6" sqref="B6:Q24"/>
    </sheetView>
  </sheetViews>
  <sheetFormatPr baseColWidth="10" defaultColWidth="11.5703125" defaultRowHeight="12" x14ac:dyDescent="0.2"/>
  <cols>
    <col min="1" max="1" width="15.85546875" style="42" customWidth="1"/>
    <col min="2" max="2" width="1.140625" style="114" customWidth="1"/>
    <col min="3" max="3" width="31.85546875" style="42" customWidth="1"/>
    <col min="4" max="5" width="1.140625" style="42" customWidth="1"/>
    <col min="6" max="6" width="13.85546875" style="42" bestFit="1" customWidth="1"/>
    <col min="7" max="7" width="2" style="42" bestFit="1" customWidth="1"/>
    <col min="8" max="8" width="7" style="42" customWidth="1"/>
    <col min="9" max="9" width="2.42578125" style="42" bestFit="1" customWidth="1"/>
    <col min="10" max="11" width="1.140625" style="42" customWidth="1"/>
    <col min="12" max="12" width="13.85546875" style="42" bestFit="1" customWidth="1"/>
    <col min="13" max="13" width="2" style="42" bestFit="1" customWidth="1"/>
    <col min="14" max="14" width="6.5703125" style="42" bestFit="1" customWidth="1"/>
    <col min="15" max="15" width="2.42578125" style="42" bestFit="1" customWidth="1"/>
    <col min="16" max="16" width="1.140625" style="42" customWidth="1"/>
    <col min="17" max="17" width="7.7109375" style="42" bestFit="1" customWidth="1"/>
    <col min="18" max="16384" width="11.5703125" style="42"/>
  </cols>
  <sheetData>
    <row r="1" spans="1:17" s="114" customFormat="1" x14ac:dyDescent="0.2"/>
    <row r="2" spans="1:17" s="114" customFormat="1" ht="55.15" customHeight="1" x14ac:dyDescent="0.2">
      <c r="C2" s="118" t="s">
        <v>134</v>
      </c>
    </row>
    <row r="3" spans="1:17" s="114" customFormat="1" x14ac:dyDescent="0.2"/>
    <row r="4" spans="1:17" s="114" customFormat="1" x14ac:dyDescent="0.2">
      <c r="C4" s="178" t="s">
        <v>147</v>
      </c>
      <c r="D4" s="178"/>
      <c r="E4" s="178"/>
      <c r="F4" s="178"/>
      <c r="G4" s="178"/>
      <c r="H4" s="178"/>
      <c r="I4" s="178"/>
      <c r="J4" s="178"/>
      <c r="K4" s="178"/>
      <c r="L4" s="178"/>
    </row>
    <row r="5" spans="1:17" s="114" customFormat="1" x14ac:dyDescent="0.2"/>
    <row r="6" spans="1:17" ht="13.15" customHeight="1" x14ac:dyDescent="0.2">
      <c r="A6" s="66"/>
      <c r="B6" s="141"/>
      <c r="C6" s="144" t="s">
        <v>0</v>
      </c>
      <c r="D6" s="142"/>
      <c r="E6" s="184" t="s">
        <v>137</v>
      </c>
      <c r="F6" s="185"/>
      <c r="G6" s="185"/>
      <c r="H6" s="185"/>
      <c r="I6" s="185"/>
      <c r="J6" s="186"/>
      <c r="K6" s="184" t="s">
        <v>133</v>
      </c>
      <c r="L6" s="185"/>
      <c r="M6" s="185"/>
      <c r="N6" s="185"/>
      <c r="O6" s="185"/>
      <c r="P6" s="186"/>
      <c r="Q6" s="96" t="s">
        <v>1</v>
      </c>
    </row>
    <row r="7" spans="1:17" ht="13.15" customHeight="1" x14ac:dyDescent="0.2">
      <c r="A7" s="66"/>
      <c r="B7" s="147"/>
      <c r="C7" s="126" t="s">
        <v>86</v>
      </c>
      <c r="D7" s="148"/>
      <c r="E7" s="2"/>
      <c r="F7" s="3"/>
      <c r="G7" s="3"/>
      <c r="H7" s="3"/>
      <c r="I7" s="3"/>
      <c r="J7" s="1"/>
      <c r="K7" s="2"/>
      <c r="L7" s="3"/>
      <c r="M7" s="3"/>
      <c r="N7" s="3"/>
      <c r="O7" s="3"/>
      <c r="P7" s="1"/>
      <c r="Q7" s="4"/>
    </row>
    <row r="8" spans="1:17" x14ac:dyDescent="0.2">
      <c r="A8" s="7"/>
      <c r="B8" s="5"/>
      <c r="C8" s="27" t="s">
        <v>25</v>
      </c>
      <c r="D8" s="7"/>
      <c r="E8" s="5"/>
      <c r="F8" s="8">
        <v>132771544.55</v>
      </c>
      <c r="G8" s="191" t="s">
        <v>3</v>
      </c>
      <c r="H8" s="191">
        <f>F8*100/F9</f>
        <v>126.64</v>
      </c>
      <c r="I8" s="191" t="s">
        <v>4</v>
      </c>
      <c r="J8" s="15"/>
      <c r="K8" s="5"/>
      <c r="L8" s="125">
        <v>238957021.38</v>
      </c>
      <c r="M8" s="191" t="s">
        <v>3</v>
      </c>
      <c r="N8" s="191">
        <f>L8*100/L9</f>
        <v>130.41999999999999</v>
      </c>
      <c r="O8" s="191" t="s">
        <v>4</v>
      </c>
      <c r="P8" s="15"/>
      <c r="Q8" s="182">
        <f>H8-N8</f>
        <v>-3.78</v>
      </c>
    </row>
    <row r="9" spans="1:17" x14ac:dyDescent="0.2">
      <c r="A9" s="7"/>
      <c r="B9" s="11"/>
      <c r="C9" s="27" t="s">
        <v>124</v>
      </c>
      <c r="D9" s="12"/>
      <c r="E9" s="11"/>
      <c r="F9" s="9">
        <v>104845038.23</v>
      </c>
      <c r="G9" s="192"/>
      <c r="H9" s="192"/>
      <c r="I9" s="192"/>
      <c r="J9" s="17"/>
      <c r="K9" s="11"/>
      <c r="L9" s="124">
        <v>183227161.83000001</v>
      </c>
      <c r="M9" s="192"/>
      <c r="N9" s="192"/>
      <c r="O9" s="192"/>
      <c r="P9" s="17"/>
      <c r="Q9" s="183"/>
    </row>
    <row r="10" spans="1:17" ht="13.15" customHeight="1" x14ac:dyDescent="0.2">
      <c r="A10" s="66"/>
      <c r="B10" s="147"/>
      <c r="C10" s="126" t="s">
        <v>125</v>
      </c>
      <c r="D10" s="148"/>
      <c r="E10" s="46"/>
      <c r="F10" s="37"/>
      <c r="G10" s="37"/>
      <c r="H10" s="37"/>
      <c r="I10" s="37"/>
      <c r="J10" s="38"/>
      <c r="K10" s="46"/>
      <c r="L10" s="37"/>
      <c r="M10" s="37"/>
      <c r="N10" s="37"/>
      <c r="O10" s="37"/>
      <c r="P10" s="38"/>
      <c r="Q10" s="47"/>
    </row>
    <row r="11" spans="1:17" ht="24" x14ac:dyDescent="0.2">
      <c r="A11" s="7"/>
      <c r="B11" s="5"/>
      <c r="C11" s="27" t="s">
        <v>87</v>
      </c>
      <c r="D11" s="7"/>
      <c r="E11" s="5"/>
      <c r="F11" s="8">
        <f>F8+110354638.68</f>
        <v>243126183.22999999</v>
      </c>
      <c r="G11" s="191" t="s">
        <v>3</v>
      </c>
      <c r="H11" s="191">
        <f>F11*100/F12</f>
        <v>231.89</v>
      </c>
      <c r="I11" s="191" t="s">
        <v>4</v>
      </c>
      <c r="J11" s="15"/>
      <c r="K11" s="5"/>
      <c r="L11" s="125">
        <f>L8+57469284.14</f>
        <v>296426305.51999998</v>
      </c>
      <c r="M11" s="191" t="s">
        <v>3</v>
      </c>
      <c r="N11" s="191">
        <f>L11*100/L12</f>
        <v>161.78</v>
      </c>
      <c r="O11" s="191" t="s">
        <v>4</v>
      </c>
      <c r="P11" s="15"/>
      <c r="Q11" s="182">
        <f>H11-N11</f>
        <v>70.11</v>
      </c>
    </row>
    <row r="12" spans="1:17" x14ac:dyDescent="0.2">
      <c r="A12" s="7"/>
      <c r="B12" s="11"/>
      <c r="C12" s="27" t="s">
        <v>124</v>
      </c>
      <c r="D12" s="12"/>
      <c r="E12" s="11"/>
      <c r="F12" s="8">
        <f>F9</f>
        <v>104845038.23</v>
      </c>
      <c r="G12" s="192"/>
      <c r="H12" s="192"/>
      <c r="I12" s="192"/>
      <c r="J12" s="17"/>
      <c r="K12" s="11"/>
      <c r="L12" s="125">
        <f>L9</f>
        <v>183227161.83000001</v>
      </c>
      <c r="M12" s="192"/>
      <c r="N12" s="192"/>
      <c r="O12" s="192"/>
      <c r="P12" s="17"/>
      <c r="Q12" s="183"/>
    </row>
    <row r="13" spans="1:17" ht="13.15" customHeight="1" x14ac:dyDescent="0.2">
      <c r="A13" s="66"/>
      <c r="B13" s="147"/>
      <c r="C13" s="126" t="s">
        <v>122</v>
      </c>
      <c r="D13" s="148"/>
      <c r="E13" s="2"/>
      <c r="F13" s="3"/>
      <c r="G13" s="3"/>
      <c r="H13" s="3"/>
      <c r="I13" s="3"/>
      <c r="J13" s="1"/>
      <c r="K13" s="2"/>
      <c r="L13" s="3"/>
      <c r="M13" s="3"/>
      <c r="N13" s="3"/>
      <c r="O13" s="3"/>
      <c r="P13" s="1"/>
      <c r="Q13" s="4"/>
    </row>
    <row r="14" spans="1:17" x14ac:dyDescent="0.2">
      <c r="A14" s="7"/>
      <c r="B14" s="5"/>
      <c r="C14" s="27" t="s">
        <v>123</v>
      </c>
      <c r="D14" s="7"/>
      <c r="E14" s="5"/>
      <c r="F14" s="8">
        <v>327931792.75999999</v>
      </c>
      <c r="G14" s="191" t="s">
        <v>3</v>
      </c>
      <c r="H14" s="191">
        <f>F14*100/F15</f>
        <v>312.77999999999997</v>
      </c>
      <c r="I14" s="191" t="s">
        <v>4</v>
      </c>
      <c r="J14" s="15"/>
      <c r="K14" s="5"/>
      <c r="L14" s="125">
        <v>350234977.64999998</v>
      </c>
      <c r="M14" s="191" t="s">
        <v>3</v>
      </c>
      <c r="N14" s="191">
        <f>L14*100/L15</f>
        <v>191.15</v>
      </c>
      <c r="O14" s="191" t="s">
        <v>4</v>
      </c>
      <c r="P14" s="15"/>
      <c r="Q14" s="182">
        <f>H14-N14</f>
        <v>121.63</v>
      </c>
    </row>
    <row r="15" spans="1:17" x14ac:dyDescent="0.2">
      <c r="A15" s="7"/>
      <c r="B15" s="11"/>
      <c r="C15" s="27" t="s">
        <v>124</v>
      </c>
      <c r="D15" s="12"/>
      <c r="E15" s="11"/>
      <c r="F15" s="9">
        <f>F9</f>
        <v>104845038.23</v>
      </c>
      <c r="G15" s="192"/>
      <c r="H15" s="192"/>
      <c r="I15" s="192"/>
      <c r="J15" s="17"/>
      <c r="K15" s="11"/>
      <c r="L15" s="124">
        <f>L9</f>
        <v>183227161.83000001</v>
      </c>
      <c r="M15" s="192"/>
      <c r="N15" s="192"/>
      <c r="O15" s="192"/>
      <c r="P15" s="17"/>
      <c r="Q15" s="183"/>
    </row>
    <row r="16" spans="1:17" ht="13.15" customHeight="1" x14ac:dyDescent="0.2">
      <c r="A16" s="66"/>
      <c r="B16" s="139"/>
      <c r="C16" s="123" t="s">
        <v>88</v>
      </c>
      <c r="D16" s="140"/>
      <c r="E16" s="175"/>
      <c r="F16" s="176"/>
      <c r="G16" s="176"/>
      <c r="H16" s="176"/>
      <c r="I16" s="176"/>
      <c r="J16" s="177"/>
      <c r="K16" s="175"/>
      <c r="L16" s="176"/>
      <c r="M16" s="176"/>
      <c r="N16" s="176"/>
      <c r="O16" s="176"/>
      <c r="P16" s="177"/>
      <c r="Q16" s="94"/>
    </row>
    <row r="17" spans="1:17" x14ac:dyDescent="0.2">
      <c r="A17" s="91"/>
      <c r="B17" s="80"/>
      <c r="C17" s="99" t="s">
        <v>126</v>
      </c>
      <c r="D17" s="91"/>
      <c r="E17" s="80"/>
      <c r="F17" s="18">
        <f>F9+9641528.89</f>
        <v>114486567.12</v>
      </c>
      <c r="G17" s="169" t="s">
        <v>3</v>
      </c>
      <c r="H17" s="169">
        <f>F17/F18</f>
        <v>124.73</v>
      </c>
      <c r="I17" s="169"/>
      <c r="J17" s="81"/>
      <c r="K17" s="80"/>
      <c r="L17" s="122">
        <f>L9+99698639.62</f>
        <v>282925801.44999999</v>
      </c>
      <c r="M17" s="169" t="s">
        <v>3</v>
      </c>
      <c r="N17" s="169">
        <f>L17/L18</f>
        <v>312.72000000000003</v>
      </c>
      <c r="O17" s="169"/>
      <c r="P17" s="81"/>
      <c r="Q17" s="189">
        <f>H17-N17</f>
        <v>-187.99</v>
      </c>
    </row>
    <row r="18" spans="1:17" x14ac:dyDescent="0.2">
      <c r="A18" s="91"/>
      <c r="B18" s="82"/>
      <c r="C18" s="99" t="s">
        <v>89</v>
      </c>
      <c r="D18" s="92"/>
      <c r="E18" s="82"/>
      <c r="F18" s="20">
        <v>917841</v>
      </c>
      <c r="G18" s="170"/>
      <c r="H18" s="170"/>
      <c r="I18" s="170"/>
      <c r="J18" s="83"/>
      <c r="K18" s="82"/>
      <c r="L18" s="20">
        <v>904713</v>
      </c>
      <c r="M18" s="170"/>
      <c r="N18" s="170"/>
      <c r="O18" s="170"/>
      <c r="P18" s="83"/>
      <c r="Q18" s="190"/>
    </row>
    <row r="19" spans="1:17" ht="13.15" customHeight="1" x14ac:dyDescent="0.2">
      <c r="A19" s="66"/>
      <c r="B19" s="139"/>
      <c r="C19" s="123" t="s">
        <v>127</v>
      </c>
      <c r="D19" s="140"/>
      <c r="E19" s="175"/>
      <c r="F19" s="176"/>
      <c r="G19" s="176"/>
      <c r="H19" s="176"/>
      <c r="I19" s="176"/>
      <c r="J19" s="177"/>
      <c r="K19" s="175"/>
      <c r="L19" s="176"/>
      <c r="M19" s="176"/>
      <c r="N19" s="176"/>
      <c r="O19" s="176"/>
      <c r="P19" s="177"/>
      <c r="Q19" s="94"/>
    </row>
    <row r="20" spans="1:17" x14ac:dyDescent="0.2">
      <c r="A20" s="91"/>
      <c r="B20" s="80"/>
      <c r="C20" s="99" t="s">
        <v>126</v>
      </c>
      <c r="D20" s="91"/>
      <c r="E20" s="80"/>
      <c r="F20" s="18">
        <f>F17</f>
        <v>114486567.12</v>
      </c>
      <c r="G20" s="169" t="s">
        <v>3</v>
      </c>
      <c r="H20" s="169">
        <f>F20*100/F21</f>
        <v>7.72</v>
      </c>
      <c r="I20" s="169" t="s">
        <v>4</v>
      </c>
      <c r="J20" s="81"/>
      <c r="K20" s="80"/>
      <c r="L20" s="122">
        <f>L17</f>
        <v>282925801.44999999</v>
      </c>
      <c r="M20" s="169" t="s">
        <v>3</v>
      </c>
      <c r="N20" s="169">
        <f>L20*100/L21</f>
        <v>18.739999999999998</v>
      </c>
      <c r="O20" s="169" t="s">
        <v>4</v>
      </c>
      <c r="P20" s="81"/>
      <c r="Q20" s="189">
        <f>H20-N20</f>
        <v>-11.02</v>
      </c>
    </row>
    <row r="21" spans="1:17" x14ac:dyDescent="0.2">
      <c r="A21" s="91"/>
      <c r="B21" s="82"/>
      <c r="C21" s="99" t="s">
        <v>128</v>
      </c>
      <c r="D21" s="92"/>
      <c r="E21" s="82"/>
      <c r="F21" s="18">
        <v>1483741524.8099999</v>
      </c>
      <c r="G21" s="170"/>
      <c r="H21" s="170"/>
      <c r="I21" s="170"/>
      <c r="J21" s="83"/>
      <c r="K21" s="82"/>
      <c r="L21" s="122">
        <v>1509728920.22</v>
      </c>
      <c r="M21" s="170"/>
      <c r="N21" s="170"/>
      <c r="O21" s="170"/>
      <c r="P21" s="83"/>
      <c r="Q21" s="190"/>
    </row>
    <row r="22" spans="1:17" ht="13.15" customHeight="1" x14ac:dyDescent="0.2">
      <c r="A22" s="66"/>
      <c r="B22" s="139"/>
      <c r="C22" s="123" t="s">
        <v>129</v>
      </c>
      <c r="D22" s="140"/>
      <c r="E22" s="175"/>
      <c r="F22" s="176"/>
      <c r="G22" s="176"/>
      <c r="H22" s="176"/>
      <c r="I22" s="176"/>
      <c r="J22" s="177"/>
      <c r="K22" s="175"/>
      <c r="L22" s="176"/>
      <c r="M22" s="176"/>
      <c r="N22" s="176"/>
      <c r="O22" s="176"/>
      <c r="P22" s="177"/>
      <c r="Q22" s="94"/>
    </row>
    <row r="23" spans="1:17" x14ac:dyDescent="0.2">
      <c r="A23" s="91"/>
      <c r="B23" s="80"/>
      <c r="C23" s="99" t="s">
        <v>124</v>
      </c>
      <c r="D23" s="91"/>
      <c r="E23" s="80"/>
      <c r="F23" s="18">
        <f>F9</f>
        <v>104845038.23</v>
      </c>
      <c r="G23" s="169" t="s">
        <v>3</v>
      </c>
      <c r="H23" s="169">
        <f>F23*100/F24</f>
        <v>1087.43</v>
      </c>
      <c r="I23" s="169" t="s">
        <v>4</v>
      </c>
      <c r="J23" s="81"/>
      <c r="K23" s="80"/>
      <c r="L23" s="122">
        <f>L9</f>
        <v>183227161.83000001</v>
      </c>
      <c r="M23" s="169" t="s">
        <v>3</v>
      </c>
      <c r="N23" s="169">
        <f>L23*100/L24</f>
        <v>183.78</v>
      </c>
      <c r="O23" s="169" t="s">
        <v>4</v>
      </c>
      <c r="P23" s="81"/>
      <c r="Q23" s="189">
        <f>H23-N23</f>
        <v>903.65</v>
      </c>
    </row>
    <row r="24" spans="1:17" x14ac:dyDescent="0.2">
      <c r="A24" s="91"/>
      <c r="B24" s="82"/>
      <c r="C24" s="99" t="s">
        <v>130</v>
      </c>
      <c r="D24" s="92"/>
      <c r="E24" s="82"/>
      <c r="F24" s="18">
        <v>9641528.8900000006</v>
      </c>
      <c r="G24" s="170"/>
      <c r="H24" s="170"/>
      <c r="I24" s="170"/>
      <c r="J24" s="83"/>
      <c r="K24" s="82"/>
      <c r="L24" s="122">
        <v>99698639.620000005</v>
      </c>
      <c r="M24" s="170"/>
      <c r="N24" s="170"/>
      <c r="O24" s="170"/>
      <c r="P24" s="83"/>
      <c r="Q24" s="190"/>
    </row>
    <row r="25" spans="1:17" x14ac:dyDescent="0.2">
      <c r="A25" s="26"/>
      <c r="B25" s="26"/>
      <c r="C25" s="104"/>
      <c r="D25" s="26"/>
      <c r="E25" s="26"/>
      <c r="F25" s="87"/>
      <c r="G25" s="87"/>
      <c r="H25" s="87"/>
      <c r="I25" s="87"/>
      <c r="J25" s="87"/>
      <c r="K25" s="26"/>
      <c r="L25" s="87"/>
      <c r="M25" s="87"/>
      <c r="N25" s="87"/>
      <c r="O25" s="87"/>
      <c r="P25" s="87"/>
      <c r="Q25" s="103"/>
    </row>
    <row r="28" spans="1:17" x14ac:dyDescent="0.2">
      <c r="C28" s="100" t="s">
        <v>86</v>
      </c>
      <c r="H28" s="43">
        <f>H8</f>
        <v>126.64</v>
      </c>
      <c r="N28" s="43">
        <f>N8</f>
        <v>130.41999999999999</v>
      </c>
    </row>
    <row r="29" spans="1:17" x14ac:dyDescent="0.2">
      <c r="C29" s="100" t="s">
        <v>125</v>
      </c>
      <c r="H29" s="43">
        <f>H11</f>
        <v>231.89</v>
      </c>
      <c r="N29" s="43">
        <f>N11</f>
        <v>161.78</v>
      </c>
    </row>
    <row r="30" spans="1:17" x14ac:dyDescent="0.2">
      <c r="C30" s="100" t="s">
        <v>122</v>
      </c>
      <c r="H30" s="43">
        <f>H14</f>
        <v>312.77999999999997</v>
      </c>
      <c r="N30" s="43">
        <f>N14</f>
        <v>191.15</v>
      </c>
    </row>
    <row r="31" spans="1:17" x14ac:dyDescent="0.2">
      <c r="C31" s="100" t="s">
        <v>88</v>
      </c>
      <c r="H31" s="43">
        <f>H17</f>
        <v>124.73</v>
      </c>
      <c r="N31" s="43">
        <f>N17</f>
        <v>312.72000000000003</v>
      </c>
    </row>
    <row r="32" spans="1:17" x14ac:dyDescent="0.2">
      <c r="C32" s="101" t="s">
        <v>127</v>
      </c>
      <c r="H32" s="43">
        <f>H20</f>
        <v>7.72</v>
      </c>
      <c r="N32" s="43">
        <f>N20</f>
        <v>18.739999999999998</v>
      </c>
    </row>
    <row r="33" spans="3:14" x14ac:dyDescent="0.2">
      <c r="C33" s="101" t="s">
        <v>129</v>
      </c>
      <c r="H33" s="43">
        <f>H23</f>
        <v>1087.43</v>
      </c>
      <c r="N33" s="43">
        <f>N23</f>
        <v>183.78</v>
      </c>
    </row>
    <row r="36" spans="3:14" x14ac:dyDescent="0.2">
      <c r="F36" s="44"/>
    </row>
    <row r="37" spans="3:14" x14ac:dyDescent="0.2">
      <c r="F37" s="44"/>
    </row>
    <row r="38" spans="3:14" x14ac:dyDescent="0.2">
      <c r="F38" s="44"/>
    </row>
    <row r="39" spans="3:14" x14ac:dyDescent="0.2">
      <c r="F39" s="44"/>
    </row>
    <row r="40" spans="3:14" x14ac:dyDescent="0.2">
      <c r="F40" s="44"/>
    </row>
  </sheetData>
  <mergeCells count="51">
    <mergeCell ref="C4:L4"/>
    <mergeCell ref="Q23:Q24"/>
    <mergeCell ref="E22:J22"/>
    <mergeCell ref="K22:P22"/>
    <mergeCell ref="G23:G24"/>
    <mergeCell ref="H23:H24"/>
    <mergeCell ref="I23:I24"/>
    <mergeCell ref="M23:M24"/>
    <mergeCell ref="N23:N24"/>
    <mergeCell ref="O23:O24"/>
    <mergeCell ref="E6:J6"/>
    <mergeCell ref="K6:P6"/>
    <mergeCell ref="N17:N18"/>
    <mergeCell ref="G8:G9"/>
    <mergeCell ref="H8:H9"/>
    <mergeCell ref="I8:I9"/>
    <mergeCell ref="M8:M9"/>
    <mergeCell ref="G11:G12"/>
    <mergeCell ref="H11:H12"/>
    <mergeCell ref="I11:I12"/>
    <mergeCell ref="M11:M12"/>
    <mergeCell ref="Q17:Q18"/>
    <mergeCell ref="G17:G18"/>
    <mergeCell ref="H17:H18"/>
    <mergeCell ref="I17:I18"/>
    <mergeCell ref="M17:M18"/>
    <mergeCell ref="Q11:Q12"/>
    <mergeCell ref="Q8:Q9"/>
    <mergeCell ref="N8:N9"/>
    <mergeCell ref="O8:O9"/>
    <mergeCell ref="Q14:Q15"/>
    <mergeCell ref="O11:O12"/>
    <mergeCell ref="N14:N15"/>
    <mergeCell ref="O14:O15"/>
    <mergeCell ref="N11:N12"/>
    <mergeCell ref="E19:J19"/>
    <mergeCell ref="K19:P19"/>
    <mergeCell ref="G14:G15"/>
    <mergeCell ref="H14:H15"/>
    <mergeCell ref="I14:I15"/>
    <mergeCell ref="M14:M15"/>
    <mergeCell ref="E16:J16"/>
    <mergeCell ref="K16:P16"/>
    <mergeCell ref="O17:O18"/>
    <mergeCell ref="N20:N21"/>
    <mergeCell ref="O20:O21"/>
    <mergeCell ref="Q20:Q21"/>
    <mergeCell ref="G20:G21"/>
    <mergeCell ref="H20:H21"/>
    <mergeCell ref="I20:I21"/>
    <mergeCell ref="M20:M21"/>
  </mergeCells>
  <phoneticPr fontId="1" type="noConversion"/>
  <pageMargins left="0.75" right="0.75" top="1" bottom="1" header="0" footer="0"/>
  <pageSetup paperSize="9" orientation="portrait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"/>
  <sheetViews>
    <sheetView workbookViewId="0">
      <selection activeCell="G3" sqref="G3"/>
    </sheetView>
  </sheetViews>
  <sheetFormatPr baseColWidth="10" defaultRowHeight="15.75" x14ac:dyDescent="0.25"/>
  <cols>
    <col min="1" max="1" width="22.7109375" style="132" bestFit="1" customWidth="1"/>
    <col min="2" max="2" width="2.140625" style="132" bestFit="1" customWidth="1"/>
    <col min="3" max="3" width="22.7109375" style="132" bestFit="1" customWidth="1"/>
    <col min="4" max="4" width="2.140625" style="132" bestFit="1" customWidth="1"/>
    <col min="5" max="5" width="15.28515625" style="132" bestFit="1" customWidth="1"/>
    <col min="6" max="6" width="2.140625" style="132" bestFit="1" customWidth="1"/>
    <col min="7" max="7" width="15.28515625" style="132" bestFit="1" customWidth="1"/>
    <col min="8" max="8" width="2.140625" style="132" bestFit="1" customWidth="1"/>
    <col min="9" max="9" width="5.7109375" style="134" bestFit="1" customWidth="1"/>
    <col min="10" max="10" width="2.140625" style="132" bestFit="1" customWidth="1"/>
    <col min="11" max="11" width="5.7109375" style="134" bestFit="1" customWidth="1"/>
    <col min="12" max="12" width="2.140625" style="132" bestFit="1" customWidth="1"/>
    <col min="13" max="13" width="5.7109375" style="132" bestFit="1" customWidth="1"/>
    <col min="14" max="16384" width="11.42578125" style="132"/>
  </cols>
  <sheetData>
    <row r="2" spans="1:14" x14ac:dyDescent="0.25">
      <c r="A2" s="128" t="s">
        <v>130</v>
      </c>
      <c r="B2" s="215" t="s">
        <v>135</v>
      </c>
      <c r="C2" s="128" t="s">
        <v>124</v>
      </c>
      <c r="D2" s="215" t="s">
        <v>3</v>
      </c>
      <c r="E2" s="130">
        <v>9641528.8900000006</v>
      </c>
      <c r="F2" s="217" t="s">
        <v>135</v>
      </c>
      <c r="G2" s="130">
        <v>104845038.23</v>
      </c>
      <c r="H2" s="215" t="s">
        <v>3</v>
      </c>
      <c r="I2" s="216" t="e">
        <f>E2/E3</f>
        <v>#DIV/0!</v>
      </c>
      <c r="J2" s="215" t="s">
        <v>135</v>
      </c>
      <c r="K2" s="216" t="e">
        <f>G2/G3</f>
        <v>#DIV/0!</v>
      </c>
      <c r="L2" s="215" t="s">
        <v>3</v>
      </c>
      <c r="M2" s="216" t="e">
        <f>I2+K2</f>
        <v>#DIV/0!</v>
      </c>
      <c r="N2" s="131"/>
    </row>
    <row r="3" spans="1:14" x14ac:dyDescent="0.25">
      <c r="A3" s="129" t="s">
        <v>136</v>
      </c>
      <c r="B3" s="215"/>
      <c r="C3" s="129" t="s">
        <v>136</v>
      </c>
      <c r="D3" s="215"/>
      <c r="E3" s="133"/>
      <c r="F3" s="217"/>
      <c r="G3" s="133"/>
      <c r="H3" s="215"/>
      <c r="I3" s="216"/>
      <c r="J3" s="215"/>
      <c r="K3" s="216"/>
      <c r="L3" s="215"/>
      <c r="M3" s="217"/>
      <c r="N3" s="131"/>
    </row>
  </sheetData>
  <mergeCells count="9">
    <mergeCell ref="L2:L3"/>
    <mergeCell ref="M2:M3"/>
    <mergeCell ref="F2:F3"/>
    <mergeCell ref="B2:B3"/>
    <mergeCell ref="D2:D3"/>
    <mergeCell ref="H2:H3"/>
    <mergeCell ref="I2:I3"/>
    <mergeCell ref="J2:J3"/>
    <mergeCell ref="K2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9"/>
  <sheetViews>
    <sheetView zoomScale="115" zoomScaleNormal="115" workbookViewId="0">
      <selection activeCell="B6" sqref="B6:Q36"/>
    </sheetView>
  </sheetViews>
  <sheetFormatPr baseColWidth="10" defaultColWidth="11.5703125" defaultRowHeight="12" x14ac:dyDescent="0.2"/>
  <cols>
    <col min="1" max="1" width="17" style="42" customWidth="1"/>
    <col min="2" max="2" width="1.140625" style="114" customWidth="1"/>
    <col min="3" max="3" width="42.28515625" style="42" customWidth="1"/>
    <col min="4" max="5" width="1.140625" style="42" customWidth="1"/>
    <col min="6" max="6" width="13" style="86" bestFit="1" customWidth="1"/>
    <col min="7" max="7" width="2" style="42" bestFit="1" customWidth="1"/>
    <col min="8" max="8" width="6.28515625" style="44" bestFit="1" customWidth="1"/>
    <col min="9" max="9" width="2.42578125" style="85" bestFit="1" customWidth="1"/>
    <col min="10" max="11" width="1.140625" style="42" customWidth="1"/>
    <col min="12" max="12" width="13" style="86" bestFit="1" customWidth="1"/>
    <col min="13" max="13" width="2" style="42" bestFit="1" customWidth="1"/>
    <col min="14" max="14" width="6" style="42" bestFit="1" customWidth="1"/>
    <col min="15" max="15" width="2.42578125" style="85" bestFit="1" customWidth="1"/>
    <col min="16" max="16" width="1.140625" style="42" customWidth="1"/>
    <col min="17" max="17" width="6.140625" style="42" customWidth="1"/>
    <col min="18" max="18" width="11.5703125" style="42"/>
    <col min="19" max="19" width="11.5703125" style="44"/>
    <col min="20" max="16384" width="11.5703125" style="42"/>
  </cols>
  <sheetData>
    <row r="1" spans="1:21" s="114" customFormat="1" x14ac:dyDescent="0.2">
      <c r="F1" s="117"/>
      <c r="H1" s="115"/>
      <c r="I1" s="116"/>
      <c r="L1" s="117"/>
      <c r="O1" s="116"/>
      <c r="S1" s="115"/>
    </row>
    <row r="2" spans="1:21" s="114" customFormat="1" ht="59.45" customHeight="1" x14ac:dyDescent="0.2">
      <c r="C2" s="118" t="s">
        <v>134</v>
      </c>
      <c r="F2" s="117"/>
      <c r="H2" s="115"/>
      <c r="I2" s="116"/>
      <c r="L2" s="117"/>
      <c r="O2" s="116"/>
      <c r="S2" s="115"/>
    </row>
    <row r="3" spans="1:21" s="114" customFormat="1" x14ac:dyDescent="0.2">
      <c r="F3" s="117"/>
      <c r="H3" s="115"/>
      <c r="I3" s="116"/>
      <c r="L3" s="117"/>
      <c r="O3" s="116"/>
      <c r="S3" s="115"/>
    </row>
    <row r="4" spans="1:21" s="114" customFormat="1" x14ac:dyDescent="0.2">
      <c r="C4" s="178" t="s">
        <v>139</v>
      </c>
      <c r="D4" s="178"/>
      <c r="E4" s="178"/>
      <c r="F4" s="178"/>
      <c r="G4" s="178"/>
      <c r="H4" s="178"/>
      <c r="I4" s="178"/>
      <c r="J4" s="178"/>
      <c r="K4" s="178"/>
      <c r="L4" s="117"/>
      <c r="O4" s="116"/>
      <c r="S4" s="115"/>
    </row>
    <row r="5" spans="1:21" s="114" customFormat="1" x14ac:dyDescent="0.2">
      <c r="F5" s="117"/>
      <c r="H5" s="115"/>
      <c r="I5" s="116"/>
      <c r="L5" s="117"/>
      <c r="O5" s="116"/>
      <c r="S5" s="115"/>
    </row>
    <row r="6" spans="1:21" ht="13.15" customHeight="1" x14ac:dyDescent="0.2">
      <c r="B6" s="141"/>
      <c r="C6" s="144" t="s">
        <v>0</v>
      </c>
      <c r="D6" s="142"/>
      <c r="E6" s="184" t="s">
        <v>137</v>
      </c>
      <c r="F6" s="185"/>
      <c r="G6" s="185"/>
      <c r="H6" s="185"/>
      <c r="I6" s="185"/>
      <c r="J6" s="186"/>
      <c r="K6" s="184" t="s">
        <v>133</v>
      </c>
      <c r="L6" s="185"/>
      <c r="M6" s="185"/>
      <c r="N6" s="185"/>
      <c r="O6" s="185"/>
      <c r="P6" s="186"/>
      <c r="Q6" s="96" t="s">
        <v>1</v>
      </c>
    </row>
    <row r="7" spans="1:21" ht="12" customHeight="1" x14ac:dyDescent="0.2">
      <c r="B7" s="139"/>
      <c r="C7" s="123" t="s">
        <v>64</v>
      </c>
      <c r="D7" s="140"/>
      <c r="E7" s="175"/>
      <c r="F7" s="176"/>
      <c r="G7" s="176"/>
      <c r="H7" s="176"/>
      <c r="I7" s="176"/>
      <c r="J7" s="177"/>
      <c r="K7" s="175"/>
      <c r="L7" s="176"/>
      <c r="M7" s="176"/>
      <c r="N7" s="176"/>
      <c r="O7" s="176"/>
      <c r="P7" s="177"/>
      <c r="Q7" s="4"/>
    </row>
    <row r="8" spans="1:21" x14ac:dyDescent="0.2">
      <c r="A8" s="80"/>
      <c r="B8" s="80"/>
      <c r="C8" s="90" t="s">
        <v>31</v>
      </c>
      <c r="D8" s="91"/>
      <c r="E8" s="80"/>
      <c r="F8" s="122">
        <v>885640368.58000004</v>
      </c>
      <c r="G8" s="169" t="s">
        <v>3</v>
      </c>
      <c r="H8" s="171">
        <f>F8*100/F9</f>
        <v>87.61</v>
      </c>
      <c r="I8" s="173" t="s">
        <v>4</v>
      </c>
      <c r="J8" s="81"/>
      <c r="K8" s="80"/>
      <c r="L8" s="106">
        <v>876490688.83000004</v>
      </c>
      <c r="M8" s="169" t="s">
        <v>3</v>
      </c>
      <c r="N8" s="171">
        <f>L8*100/L9</f>
        <v>87.62</v>
      </c>
      <c r="O8" s="173" t="s">
        <v>4</v>
      </c>
      <c r="P8" s="81"/>
      <c r="Q8" s="182">
        <f>H8-N8</f>
        <v>-0.01</v>
      </c>
    </row>
    <row r="9" spans="1:21" x14ac:dyDescent="0.2">
      <c r="A9" s="91"/>
      <c r="B9" s="82"/>
      <c r="C9" s="90" t="s">
        <v>65</v>
      </c>
      <c r="D9" s="92"/>
      <c r="E9" s="82"/>
      <c r="F9" s="122">
        <v>1010936161.14</v>
      </c>
      <c r="G9" s="170"/>
      <c r="H9" s="172"/>
      <c r="I9" s="174"/>
      <c r="J9" s="83"/>
      <c r="K9" s="82"/>
      <c r="L9" s="106">
        <v>1000315167.8099999</v>
      </c>
      <c r="M9" s="170"/>
      <c r="N9" s="172"/>
      <c r="O9" s="174"/>
      <c r="P9" s="83"/>
      <c r="Q9" s="183"/>
    </row>
    <row r="10" spans="1:21" s="97" customFormat="1" ht="12" customHeight="1" x14ac:dyDescent="0.2">
      <c r="A10" s="143"/>
      <c r="B10" s="139"/>
      <c r="C10" s="123" t="s">
        <v>92</v>
      </c>
      <c r="D10" s="140"/>
      <c r="E10" s="175"/>
      <c r="F10" s="176"/>
      <c r="G10" s="176"/>
      <c r="H10" s="176"/>
      <c r="I10" s="176"/>
      <c r="J10" s="177"/>
      <c r="K10" s="175"/>
      <c r="L10" s="176"/>
      <c r="M10" s="176"/>
      <c r="N10" s="176"/>
      <c r="O10" s="176"/>
      <c r="P10" s="177"/>
      <c r="Q10" s="94"/>
      <c r="S10" s="98"/>
    </row>
    <row r="11" spans="1:21" s="97" customFormat="1" x14ac:dyDescent="0.2">
      <c r="A11" s="91"/>
      <c r="B11" s="80"/>
      <c r="C11" s="90" t="s">
        <v>68</v>
      </c>
      <c r="D11" s="91"/>
      <c r="E11" s="80"/>
      <c r="F11" s="122">
        <v>822779443.16999996</v>
      </c>
      <c r="G11" s="169" t="s">
        <v>3</v>
      </c>
      <c r="H11" s="171">
        <f>F11*100/F12</f>
        <v>92.9</v>
      </c>
      <c r="I11" s="173" t="s">
        <v>4</v>
      </c>
      <c r="J11" s="81"/>
      <c r="K11" s="80"/>
      <c r="L11" s="106">
        <v>865059826.94000006</v>
      </c>
      <c r="M11" s="169" t="s">
        <v>3</v>
      </c>
      <c r="N11" s="171">
        <f>L11*100/L12</f>
        <v>98.7</v>
      </c>
      <c r="O11" s="173" t="s">
        <v>4</v>
      </c>
      <c r="P11" s="81"/>
      <c r="Q11" s="189">
        <f>H11-N11</f>
        <v>-5.8</v>
      </c>
      <c r="S11" s="98"/>
    </row>
    <row r="12" spans="1:21" s="97" customFormat="1" x14ac:dyDescent="0.2">
      <c r="A12" s="91"/>
      <c r="B12" s="82"/>
      <c r="C12" s="90" t="s">
        <v>31</v>
      </c>
      <c r="D12" s="92"/>
      <c r="E12" s="82"/>
      <c r="F12" s="18">
        <f>F8</f>
        <v>885640368.58000004</v>
      </c>
      <c r="G12" s="170"/>
      <c r="H12" s="172"/>
      <c r="I12" s="174"/>
      <c r="J12" s="83"/>
      <c r="K12" s="82"/>
      <c r="L12" s="106">
        <v>876490688.83000004</v>
      </c>
      <c r="M12" s="170"/>
      <c r="N12" s="172"/>
      <c r="O12" s="174"/>
      <c r="P12" s="83"/>
      <c r="Q12" s="190"/>
      <c r="S12" s="98"/>
    </row>
    <row r="13" spans="1:21" s="97" customFormat="1" x14ac:dyDescent="0.2">
      <c r="A13" s="143"/>
      <c r="B13" s="139"/>
      <c r="C13" s="123" t="s">
        <v>98</v>
      </c>
      <c r="D13" s="140"/>
      <c r="E13" s="175"/>
      <c r="F13" s="176"/>
      <c r="G13" s="176"/>
      <c r="H13" s="176"/>
      <c r="I13" s="176"/>
      <c r="J13" s="177"/>
      <c r="K13" s="175"/>
      <c r="L13" s="176"/>
      <c r="M13" s="176"/>
      <c r="N13" s="176"/>
      <c r="O13" s="176"/>
      <c r="P13" s="177"/>
      <c r="Q13" s="94"/>
      <c r="S13" s="98"/>
    </row>
    <row r="14" spans="1:21" s="97" customFormat="1" ht="24" x14ac:dyDescent="0.2">
      <c r="A14" s="91"/>
      <c r="B14" s="80"/>
      <c r="C14" s="90" t="s">
        <v>117</v>
      </c>
      <c r="D14" s="91"/>
      <c r="E14" s="80"/>
      <c r="F14" s="106">
        <f>11816720.53+409643817.15+48984830.22+2366282.8+2038459.58+1313528.82+267502318.81</f>
        <v>743665957.90999997</v>
      </c>
      <c r="G14" s="169" t="s">
        <v>3</v>
      </c>
      <c r="H14" s="171">
        <f>F14*100/F15</f>
        <v>83.97</v>
      </c>
      <c r="I14" s="173" t="s">
        <v>4</v>
      </c>
      <c r="J14" s="81"/>
      <c r="K14" s="80"/>
      <c r="L14" s="122">
        <f>10700188.62+459064599.19+43726096.98+3453607.91+8858823.99+1624959.81+235666387.6</f>
        <v>763094664.10000002</v>
      </c>
      <c r="M14" s="169" t="s">
        <v>3</v>
      </c>
      <c r="N14" s="171">
        <f>L14*100/L15</f>
        <v>87.06</v>
      </c>
      <c r="O14" s="173" t="s">
        <v>4</v>
      </c>
      <c r="P14" s="81"/>
      <c r="Q14" s="189">
        <f>H14-N14</f>
        <v>-3.09</v>
      </c>
      <c r="S14" s="98"/>
      <c r="T14" s="87"/>
      <c r="U14" s="105"/>
    </row>
    <row r="15" spans="1:21" s="97" customFormat="1" x14ac:dyDescent="0.2">
      <c r="A15" s="91"/>
      <c r="B15" s="82"/>
      <c r="C15" s="90" t="s">
        <v>99</v>
      </c>
      <c r="D15" s="92"/>
      <c r="E15" s="82"/>
      <c r="F15" s="18">
        <f>F12</f>
        <v>885640368.58000004</v>
      </c>
      <c r="G15" s="170"/>
      <c r="H15" s="172"/>
      <c r="I15" s="174"/>
      <c r="J15" s="83"/>
      <c r="K15" s="82"/>
      <c r="L15" s="122">
        <f>L12</f>
        <v>876490688.83000004</v>
      </c>
      <c r="M15" s="170"/>
      <c r="N15" s="172"/>
      <c r="O15" s="174"/>
      <c r="P15" s="83"/>
      <c r="Q15" s="190"/>
      <c r="S15" s="98"/>
    </row>
    <row r="16" spans="1:21" s="97" customFormat="1" x14ac:dyDescent="0.2">
      <c r="A16" s="143"/>
      <c r="B16" s="139"/>
      <c r="C16" s="123" t="s">
        <v>100</v>
      </c>
      <c r="D16" s="140"/>
      <c r="E16" s="175"/>
      <c r="F16" s="176"/>
      <c r="G16" s="176"/>
      <c r="H16" s="176"/>
      <c r="I16" s="176"/>
      <c r="J16" s="177"/>
      <c r="K16" s="175"/>
      <c r="L16" s="176"/>
      <c r="M16" s="176"/>
      <c r="N16" s="176"/>
      <c r="O16" s="176"/>
      <c r="P16" s="177"/>
      <c r="Q16" s="94"/>
      <c r="S16" s="98"/>
    </row>
    <row r="17" spans="1:19" s="97" customFormat="1" x14ac:dyDescent="0.2">
      <c r="A17" s="91"/>
      <c r="B17" s="80"/>
      <c r="C17" s="90" t="s">
        <v>101</v>
      </c>
      <c r="D17" s="91"/>
      <c r="E17" s="80"/>
      <c r="F17" s="18">
        <v>448043434.25</v>
      </c>
      <c r="G17" s="169" t="s">
        <v>3</v>
      </c>
      <c r="H17" s="171">
        <f>F17*100/F18</f>
        <v>50.59</v>
      </c>
      <c r="I17" s="173" t="s">
        <v>4</v>
      </c>
      <c r="J17" s="81"/>
      <c r="K17" s="80"/>
      <c r="L17" s="122">
        <v>496472381.58999997</v>
      </c>
      <c r="M17" s="169" t="s">
        <v>3</v>
      </c>
      <c r="N17" s="171">
        <f>L17*100/L18</f>
        <v>56.64</v>
      </c>
      <c r="O17" s="173" t="s">
        <v>4</v>
      </c>
      <c r="P17" s="81"/>
      <c r="Q17" s="189">
        <f>H17-N17</f>
        <v>-6.05</v>
      </c>
      <c r="S17" s="98"/>
    </row>
    <row r="18" spans="1:19" s="97" customFormat="1" x14ac:dyDescent="0.2">
      <c r="A18" s="91"/>
      <c r="B18" s="82"/>
      <c r="C18" s="90" t="s">
        <v>99</v>
      </c>
      <c r="D18" s="92"/>
      <c r="E18" s="82"/>
      <c r="F18" s="18">
        <f>F15</f>
        <v>885640368.58000004</v>
      </c>
      <c r="G18" s="170"/>
      <c r="H18" s="172"/>
      <c r="I18" s="174"/>
      <c r="J18" s="83"/>
      <c r="K18" s="82"/>
      <c r="L18" s="122">
        <f>L15</f>
        <v>876490688.83000004</v>
      </c>
      <c r="M18" s="170"/>
      <c r="N18" s="172"/>
      <c r="O18" s="174"/>
      <c r="P18" s="83"/>
      <c r="Q18" s="190"/>
      <c r="S18" s="98"/>
    </row>
    <row r="19" spans="1:19" s="97" customFormat="1" ht="12" customHeight="1" x14ac:dyDescent="0.2">
      <c r="A19" s="143"/>
      <c r="B19" s="139"/>
      <c r="C19" s="123" t="s">
        <v>102</v>
      </c>
      <c r="D19" s="140"/>
      <c r="E19" s="175"/>
      <c r="F19" s="176"/>
      <c r="G19" s="176"/>
      <c r="H19" s="176"/>
      <c r="I19" s="176"/>
      <c r="J19" s="177"/>
      <c r="K19" s="175"/>
      <c r="L19" s="176"/>
      <c r="M19" s="176"/>
      <c r="N19" s="176"/>
      <c r="O19" s="176"/>
      <c r="P19" s="177"/>
      <c r="Q19" s="94"/>
      <c r="S19" s="98"/>
    </row>
    <row r="20" spans="1:19" s="97" customFormat="1" x14ac:dyDescent="0.2">
      <c r="A20" s="91"/>
      <c r="B20" s="80"/>
      <c r="C20" s="90" t="s">
        <v>103</v>
      </c>
      <c r="D20" s="91"/>
      <c r="E20" s="80"/>
      <c r="F20" s="18">
        <v>98498432.560000002</v>
      </c>
      <c r="G20" s="169" t="s">
        <v>3</v>
      </c>
      <c r="H20" s="171">
        <f>F20/F21</f>
        <v>107.32</v>
      </c>
      <c r="I20" s="173"/>
      <c r="J20" s="81"/>
      <c r="K20" s="80"/>
      <c r="L20" s="122">
        <v>60477259.689999998</v>
      </c>
      <c r="M20" s="169" t="s">
        <v>3</v>
      </c>
      <c r="N20" s="171">
        <f>L20/L21</f>
        <v>66.849999999999994</v>
      </c>
      <c r="O20" s="173"/>
      <c r="P20" s="81"/>
      <c r="Q20" s="189">
        <f>H20-N20</f>
        <v>40.47</v>
      </c>
      <c r="S20" s="98"/>
    </row>
    <row r="21" spans="1:19" s="97" customFormat="1" x14ac:dyDescent="0.2">
      <c r="A21" s="91"/>
      <c r="B21" s="82"/>
      <c r="C21" s="90" t="s">
        <v>10</v>
      </c>
      <c r="D21" s="92"/>
      <c r="E21" s="82"/>
      <c r="F21" s="20">
        <v>917841</v>
      </c>
      <c r="G21" s="170"/>
      <c r="H21" s="172"/>
      <c r="I21" s="174"/>
      <c r="J21" s="83"/>
      <c r="K21" s="82"/>
      <c r="L21" s="20">
        <v>904713</v>
      </c>
      <c r="M21" s="170"/>
      <c r="N21" s="172"/>
      <c r="O21" s="174"/>
      <c r="P21" s="83"/>
      <c r="Q21" s="190"/>
      <c r="S21" s="98"/>
    </row>
    <row r="22" spans="1:19" s="97" customFormat="1" x14ac:dyDescent="0.2">
      <c r="A22" s="143"/>
      <c r="B22" s="139"/>
      <c r="C22" s="123" t="s">
        <v>115</v>
      </c>
      <c r="D22" s="140"/>
      <c r="E22" s="175"/>
      <c r="F22" s="176"/>
      <c r="G22" s="176"/>
      <c r="H22" s="176"/>
      <c r="I22" s="176"/>
      <c r="J22" s="177"/>
      <c r="K22" s="175"/>
      <c r="L22" s="176"/>
      <c r="M22" s="176"/>
      <c r="N22" s="176"/>
      <c r="O22" s="176"/>
      <c r="P22" s="177"/>
      <c r="Q22" s="94"/>
      <c r="S22" s="98"/>
    </row>
    <row r="23" spans="1:19" s="97" customFormat="1" x14ac:dyDescent="0.2">
      <c r="A23" s="91"/>
      <c r="B23" s="80"/>
      <c r="C23" s="90" t="s">
        <v>101</v>
      </c>
      <c r="D23" s="91"/>
      <c r="E23" s="80"/>
      <c r="F23" s="18">
        <f>F17</f>
        <v>448043434.25</v>
      </c>
      <c r="G23" s="169" t="s">
        <v>3</v>
      </c>
      <c r="H23" s="171">
        <f>F23/F24</f>
        <v>488.15</v>
      </c>
      <c r="I23" s="173"/>
      <c r="J23" s="81"/>
      <c r="K23" s="80"/>
      <c r="L23" s="122">
        <f>L17</f>
        <v>496472381.58999997</v>
      </c>
      <c r="M23" s="169" t="s">
        <v>3</v>
      </c>
      <c r="N23" s="171">
        <f>L23/L24</f>
        <v>548.76</v>
      </c>
      <c r="O23" s="173"/>
      <c r="P23" s="81"/>
      <c r="Q23" s="189">
        <f>H23-N23</f>
        <v>-60.61</v>
      </c>
      <c r="S23" s="98"/>
    </row>
    <row r="24" spans="1:19" s="97" customFormat="1" x14ac:dyDescent="0.2">
      <c r="A24" s="91"/>
      <c r="B24" s="82"/>
      <c r="C24" s="90" t="s">
        <v>10</v>
      </c>
      <c r="D24" s="92"/>
      <c r="E24" s="82"/>
      <c r="F24" s="20">
        <f>F21</f>
        <v>917841</v>
      </c>
      <c r="G24" s="170"/>
      <c r="H24" s="172"/>
      <c r="I24" s="174"/>
      <c r="J24" s="83"/>
      <c r="K24" s="82"/>
      <c r="L24" s="20">
        <f>L21</f>
        <v>904713</v>
      </c>
      <c r="M24" s="170"/>
      <c r="N24" s="172"/>
      <c r="O24" s="174"/>
      <c r="P24" s="83"/>
      <c r="Q24" s="190"/>
      <c r="S24" s="98"/>
    </row>
    <row r="25" spans="1:19" s="97" customFormat="1" ht="12" customHeight="1" x14ac:dyDescent="0.2">
      <c r="A25" s="143"/>
      <c r="B25" s="139"/>
      <c r="C25" s="123" t="s">
        <v>73</v>
      </c>
      <c r="D25" s="140"/>
      <c r="E25" s="175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7"/>
      <c r="Q25" s="94"/>
      <c r="S25" s="98"/>
    </row>
    <row r="26" spans="1:19" s="97" customFormat="1" x14ac:dyDescent="0.2">
      <c r="A26" s="91"/>
      <c r="B26" s="80"/>
      <c r="C26" s="90" t="s">
        <v>74</v>
      </c>
      <c r="D26" s="91"/>
      <c r="E26" s="80"/>
      <c r="F26" s="18">
        <f>624951.51+97363043.5</f>
        <v>97987995.010000005</v>
      </c>
      <c r="G26" s="169" t="s">
        <v>3</v>
      </c>
      <c r="H26" s="171">
        <f>F26*100/F27</f>
        <v>11.9</v>
      </c>
      <c r="I26" s="173" t="s">
        <v>4</v>
      </c>
      <c r="J26" s="81"/>
      <c r="K26" s="80"/>
      <c r="L26" s="122">
        <f>13634205.45+78918421.38</f>
        <v>92552626.829999998</v>
      </c>
      <c r="M26" s="169" t="s">
        <v>3</v>
      </c>
      <c r="N26" s="171">
        <f>L26*100/L27</f>
        <v>11.6</v>
      </c>
      <c r="O26" s="173" t="s">
        <v>4</v>
      </c>
      <c r="P26" s="81"/>
      <c r="Q26" s="189">
        <f>H26-N26</f>
        <v>0.3</v>
      </c>
      <c r="S26" s="98"/>
    </row>
    <row r="27" spans="1:19" s="97" customFormat="1" x14ac:dyDescent="0.2">
      <c r="A27" s="91"/>
      <c r="B27" s="82"/>
      <c r="C27" s="90" t="s">
        <v>75</v>
      </c>
      <c r="D27" s="92"/>
      <c r="E27" s="82"/>
      <c r="F27" s="18">
        <v>823362587.60000002</v>
      </c>
      <c r="G27" s="170"/>
      <c r="H27" s="172"/>
      <c r="I27" s="174"/>
      <c r="J27" s="83"/>
      <c r="K27" s="82"/>
      <c r="L27" s="122">
        <v>798135841.51999998</v>
      </c>
      <c r="M27" s="170"/>
      <c r="N27" s="172"/>
      <c r="O27" s="174"/>
      <c r="P27" s="83"/>
      <c r="Q27" s="190"/>
      <c r="S27" s="98"/>
    </row>
    <row r="28" spans="1:19" s="97" customFormat="1" x14ac:dyDescent="0.2">
      <c r="A28" s="143"/>
      <c r="B28" s="139"/>
      <c r="C28" s="123" t="s">
        <v>76</v>
      </c>
      <c r="D28" s="140"/>
      <c r="E28" s="175"/>
      <c r="F28" s="176"/>
      <c r="G28" s="176"/>
      <c r="H28" s="176"/>
      <c r="I28" s="176"/>
      <c r="J28" s="177"/>
      <c r="K28" s="175"/>
      <c r="L28" s="176"/>
      <c r="M28" s="176"/>
      <c r="N28" s="176"/>
      <c r="O28" s="176"/>
      <c r="P28" s="177"/>
      <c r="Q28" s="94"/>
      <c r="S28" s="98"/>
    </row>
    <row r="29" spans="1:19" s="97" customFormat="1" x14ac:dyDescent="0.2">
      <c r="A29" s="91"/>
      <c r="B29" s="80"/>
      <c r="C29" s="90" t="s">
        <v>77</v>
      </c>
      <c r="D29" s="91"/>
      <c r="E29" s="80"/>
      <c r="F29" s="18">
        <v>195213295.49000001</v>
      </c>
      <c r="G29" s="169" t="s">
        <v>3</v>
      </c>
      <c r="H29" s="171">
        <f>F29*100/F30</f>
        <v>23.71</v>
      </c>
      <c r="I29" s="173" t="s">
        <v>4</v>
      </c>
      <c r="J29" s="81"/>
      <c r="K29" s="80"/>
      <c r="L29" s="122">
        <v>192605327.08000001</v>
      </c>
      <c r="M29" s="169" t="s">
        <v>3</v>
      </c>
      <c r="N29" s="171">
        <f>L29*100/L30</f>
        <v>24.13</v>
      </c>
      <c r="O29" s="173" t="s">
        <v>4</v>
      </c>
      <c r="P29" s="81"/>
      <c r="Q29" s="189">
        <f>H29-N29</f>
        <v>-0.42</v>
      </c>
      <c r="S29" s="98"/>
    </row>
    <row r="30" spans="1:19" s="97" customFormat="1" x14ac:dyDescent="0.2">
      <c r="A30" s="91"/>
      <c r="B30" s="82"/>
      <c r="C30" s="90" t="s">
        <v>75</v>
      </c>
      <c r="D30" s="92"/>
      <c r="E30" s="82"/>
      <c r="F30" s="18">
        <f>F27</f>
        <v>823362587.60000002</v>
      </c>
      <c r="G30" s="170"/>
      <c r="H30" s="172"/>
      <c r="I30" s="174"/>
      <c r="J30" s="83"/>
      <c r="K30" s="82"/>
      <c r="L30" s="122">
        <f>L27</f>
        <v>798135841.51999998</v>
      </c>
      <c r="M30" s="170"/>
      <c r="N30" s="172"/>
      <c r="O30" s="174"/>
      <c r="P30" s="83"/>
      <c r="Q30" s="190"/>
      <c r="S30" s="98"/>
    </row>
    <row r="31" spans="1:19" s="97" customFormat="1" x14ac:dyDescent="0.2">
      <c r="A31" s="143"/>
      <c r="B31" s="139"/>
      <c r="C31" s="123" t="s">
        <v>78</v>
      </c>
      <c r="D31" s="140"/>
      <c r="E31" s="175"/>
      <c r="F31" s="176"/>
      <c r="G31" s="176"/>
      <c r="H31" s="176"/>
      <c r="I31" s="176"/>
      <c r="J31" s="177"/>
      <c r="K31" s="175"/>
      <c r="L31" s="176"/>
      <c r="M31" s="176"/>
      <c r="N31" s="176"/>
      <c r="O31" s="176"/>
      <c r="P31" s="177"/>
      <c r="Q31" s="94"/>
      <c r="S31" s="98"/>
    </row>
    <row r="32" spans="1:19" s="97" customFormat="1" ht="24" x14ac:dyDescent="0.2">
      <c r="A32" s="91"/>
      <c r="B32" s="80"/>
      <c r="C32" s="90" t="s">
        <v>79</v>
      </c>
      <c r="D32" s="91"/>
      <c r="E32" s="80"/>
      <c r="F32" s="18">
        <f>F29-97363043.5</f>
        <v>97850251.989999995</v>
      </c>
      <c r="G32" s="169" t="s">
        <v>3</v>
      </c>
      <c r="H32" s="171">
        <f>F32*100/F33</f>
        <v>11.88</v>
      </c>
      <c r="I32" s="173" t="s">
        <v>4</v>
      </c>
      <c r="J32" s="81"/>
      <c r="K32" s="80"/>
      <c r="L32" s="122">
        <f>L29-78918421.38</f>
        <v>113686905.7</v>
      </c>
      <c r="M32" s="169" t="s">
        <v>3</v>
      </c>
      <c r="N32" s="171">
        <f>L32*100/L33</f>
        <v>14.24</v>
      </c>
      <c r="O32" s="173" t="s">
        <v>4</v>
      </c>
      <c r="P32" s="81"/>
      <c r="Q32" s="189">
        <f>H32-N32</f>
        <v>-2.36</v>
      </c>
      <c r="S32" s="98"/>
    </row>
    <row r="33" spans="1:19" s="97" customFormat="1" x14ac:dyDescent="0.2">
      <c r="A33" s="91"/>
      <c r="B33" s="82"/>
      <c r="C33" s="93" t="s">
        <v>75</v>
      </c>
      <c r="D33" s="92"/>
      <c r="E33" s="82"/>
      <c r="F33" s="18">
        <f>F30</f>
        <v>823362587.60000002</v>
      </c>
      <c r="G33" s="170"/>
      <c r="H33" s="172"/>
      <c r="I33" s="174"/>
      <c r="J33" s="83"/>
      <c r="K33" s="82"/>
      <c r="L33" s="122">
        <f>L30</f>
        <v>798135841.51999998</v>
      </c>
      <c r="M33" s="170"/>
      <c r="N33" s="172"/>
      <c r="O33" s="174"/>
      <c r="P33" s="83"/>
      <c r="Q33" s="190"/>
      <c r="S33" s="98"/>
    </row>
    <row r="34" spans="1:19" s="97" customFormat="1" ht="12" customHeight="1" x14ac:dyDescent="0.2">
      <c r="A34" s="143"/>
      <c r="B34" s="139"/>
      <c r="C34" s="123" t="s">
        <v>120</v>
      </c>
      <c r="D34" s="140"/>
      <c r="E34" s="175"/>
      <c r="F34" s="176"/>
      <c r="G34" s="176"/>
      <c r="H34" s="176"/>
      <c r="I34" s="176"/>
      <c r="J34" s="177"/>
      <c r="K34" s="175"/>
      <c r="L34" s="176"/>
      <c r="M34" s="176"/>
      <c r="N34" s="176"/>
      <c r="O34" s="176"/>
      <c r="P34" s="177"/>
      <c r="Q34" s="94"/>
      <c r="S34" s="98"/>
    </row>
    <row r="35" spans="1:19" s="97" customFormat="1" ht="24" x14ac:dyDescent="0.2">
      <c r="A35" s="91"/>
      <c r="B35" s="80"/>
      <c r="C35" s="90" t="s">
        <v>119</v>
      </c>
      <c r="D35" s="91"/>
      <c r="E35" s="80"/>
      <c r="F35" s="18">
        <f>(4937281.06+209.9+36571.49)*365</f>
        <v>1815532794.25</v>
      </c>
      <c r="G35" s="169" t="s">
        <v>3</v>
      </c>
      <c r="H35" s="171">
        <f>F35/F36</f>
        <v>3.84</v>
      </c>
      <c r="I35" s="173"/>
      <c r="J35" s="81"/>
      <c r="K35" s="80"/>
      <c r="L35" s="122">
        <f>(2849004.45+196728.19)*365</f>
        <v>1111692413.5999999</v>
      </c>
      <c r="M35" s="169" t="s">
        <v>3</v>
      </c>
      <c r="N35" s="171">
        <f>L35/L36</f>
        <v>2.15</v>
      </c>
      <c r="O35" s="173"/>
      <c r="P35" s="81"/>
      <c r="Q35" s="189">
        <f>H35-N35</f>
        <v>1.69</v>
      </c>
      <c r="S35" s="98"/>
    </row>
    <row r="36" spans="1:19" s="97" customFormat="1" x14ac:dyDescent="0.2">
      <c r="A36" s="91"/>
      <c r="B36" s="82"/>
      <c r="C36" s="90" t="s">
        <v>131</v>
      </c>
      <c r="D36" s="92"/>
      <c r="E36" s="82"/>
      <c r="F36" s="18">
        <f>11816720.53+409643817.15+48984830.22+2366282.8</f>
        <v>472811650.69999999</v>
      </c>
      <c r="G36" s="170"/>
      <c r="H36" s="172"/>
      <c r="I36" s="174"/>
      <c r="J36" s="83"/>
      <c r="K36" s="82"/>
      <c r="L36" s="122">
        <f>10700188.62+459064599.19+43726096.98+3453607.91</f>
        <v>516944492.69999999</v>
      </c>
      <c r="M36" s="170"/>
      <c r="N36" s="172"/>
      <c r="O36" s="174"/>
      <c r="P36" s="83"/>
      <c r="Q36" s="190"/>
      <c r="S36" s="98"/>
    </row>
    <row r="43" spans="1:19" x14ac:dyDescent="0.2">
      <c r="C43" s="22" t="s">
        <v>64</v>
      </c>
      <c r="H43" s="44">
        <f>H8</f>
        <v>87.61</v>
      </c>
      <c r="N43" s="43">
        <f>N8</f>
        <v>87.62</v>
      </c>
    </row>
    <row r="44" spans="1:19" x14ac:dyDescent="0.2">
      <c r="C44" s="22" t="s">
        <v>106</v>
      </c>
      <c r="H44" s="44">
        <f>H11</f>
        <v>92.9</v>
      </c>
      <c r="N44" s="43">
        <f>N11</f>
        <v>98.7</v>
      </c>
    </row>
    <row r="45" spans="1:19" x14ac:dyDescent="0.2">
      <c r="C45" s="26" t="s">
        <v>98</v>
      </c>
      <c r="H45" s="44">
        <f>H14</f>
        <v>83.97</v>
      </c>
      <c r="N45" s="43">
        <f>N14</f>
        <v>87.06</v>
      </c>
    </row>
    <row r="46" spans="1:19" x14ac:dyDescent="0.2">
      <c r="C46" s="26" t="s">
        <v>100</v>
      </c>
      <c r="H46" s="44">
        <f>H17</f>
        <v>50.59</v>
      </c>
      <c r="N46" s="43">
        <f>N17</f>
        <v>56.64</v>
      </c>
    </row>
    <row r="47" spans="1:19" x14ac:dyDescent="0.2">
      <c r="C47" s="22" t="s">
        <v>73</v>
      </c>
      <c r="H47" s="44">
        <f>H26</f>
        <v>11.9</v>
      </c>
      <c r="N47" s="43">
        <f>N26</f>
        <v>11.6</v>
      </c>
    </row>
    <row r="48" spans="1:19" x14ac:dyDescent="0.2">
      <c r="C48" s="22" t="s">
        <v>76</v>
      </c>
      <c r="H48" s="44">
        <f>H29</f>
        <v>23.71</v>
      </c>
      <c r="N48" s="43">
        <f>N29</f>
        <v>24.13</v>
      </c>
    </row>
    <row r="49" spans="3:14" x14ac:dyDescent="0.2">
      <c r="C49" s="22" t="s">
        <v>78</v>
      </c>
      <c r="H49" s="44">
        <f>H32</f>
        <v>11.88</v>
      </c>
      <c r="N49" s="43">
        <f>N32</f>
        <v>14.24</v>
      </c>
    </row>
  </sheetData>
  <mergeCells count="93">
    <mergeCell ref="E25:J25"/>
    <mergeCell ref="K25:P25"/>
    <mergeCell ref="E10:J10"/>
    <mergeCell ref="Q20:Q21"/>
    <mergeCell ref="Q17:Q18"/>
    <mergeCell ref="Q14:Q15"/>
    <mergeCell ref="E16:J16"/>
    <mergeCell ref="E13:J13"/>
    <mergeCell ref="G14:G15"/>
    <mergeCell ref="H14:H15"/>
    <mergeCell ref="I14:I15"/>
    <mergeCell ref="E19:J19"/>
    <mergeCell ref="G20:G21"/>
    <mergeCell ref="I20:I21"/>
    <mergeCell ref="H20:H21"/>
    <mergeCell ref="K19:P19"/>
    <mergeCell ref="E7:J7"/>
    <mergeCell ref="G8:G9"/>
    <mergeCell ref="H8:H9"/>
    <mergeCell ref="Q11:Q12"/>
    <mergeCell ref="Q8:Q9"/>
    <mergeCell ref="K7:P7"/>
    <mergeCell ref="M8:M9"/>
    <mergeCell ref="K10:P10"/>
    <mergeCell ref="M11:M12"/>
    <mergeCell ref="N11:N12"/>
    <mergeCell ref="I8:I9"/>
    <mergeCell ref="G11:G12"/>
    <mergeCell ref="H11:H12"/>
    <mergeCell ref="I11:I12"/>
    <mergeCell ref="K13:P13"/>
    <mergeCell ref="O14:O15"/>
    <mergeCell ref="O11:O12"/>
    <mergeCell ref="K16:P16"/>
    <mergeCell ref="M14:M15"/>
    <mergeCell ref="N14:N15"/>
    <mergeCell ref="E28:J28"/>
    <mergeCell ref="K28:P28"/>
    <mergeCell ref="G26:G27"/>
    <mergeCell ref="H26:H27"/>
    <mergeCell ref="M17:M18"/>
    <mergeCell ref="N17:N18"/>
    <mergeCell ref="O17:O18"/>
    <mergeCell ref="H17:H18"/>
    <mergeCell ref="I17:I18"/>
    <mergeCell ref="E22:J22"/>
    <mergeCell ref="K22:P22"/>
    <mergeCell ref="G23:G24"/>
    <mergeCell ref="G17:G18"/>
    <mergeCell ref="N20:N21"/>
    <mergeCell ref="O20:O21"/>
    <mergeCell ref="M20:M21"/>
    <mergeCell ref="Q35:Q36"/>
    <mergeCell ref="M23:M24"/>
    <mergeCell ref="N23:N24"/>
    <mergeCell ref="O23:O24"/>
    <mergeCell ref="Q32:Q33"/>
    <mergeCell ref="M32:M33"/>
    <mergeCell ref="Q26:Q27"/>
    <mergeCell ref="N29:N30"/>
    <mergeCell ref="O29:O30"/>
    <mergeCell ref="G32:G33"/>
    <mergeCell ref="Q29:Q30"/>
    <mergeCell ref="Q23:Q24"/>
    <mergeCell ref="G35:G36"/>
    <mergeCell ref="H35:H36"/>
    <mergeCell ref="I35:I36"/>
    <mergeCell ref="M35:M36"/>
    <mergeCell ref="H32:H33"/>
    <mergeCell ref="N35:N36"/>
    <mergeCell ref="O35:O36"/>
    <mergeCell ref="H23:H24"/>
    <mergeCell ref="E34:J34"/>
    <mergeCell ref="K34:P34"/>
    <mergeCell ref="N32:N33"/>
    <mergeCell ref="O32:O33"/>
    <mergeCell ref="I32:I33"/>
    <mergeCell ref="C4:K4"/>
    <mergeCell ref="E31:J31"/>
    <mergeCell ref="K31:P31"/>
    <mergeCell ref="G29:G30"/>
    <mergeCell ref="H29:H30"/>
    <mergeCell ref="I29:I30"/>
    <mergeCell ref="M29:M30"/>
    <mergeCell ref="I26:I27"/>
    <mergeCell ref="M26:M27"/>
    <mergeCell ref="N26:N27"/>
    <mergeCell ref="O26:O27"/>
    <mergeCell ref="I23:I24"/>
    <mergeCell ref="E6:J6"/>
    <mergeCell ref="K6:P6"/>
    <mergeCell ref="N8:N9"/>
    <mergeCell ref="O8:O9"/>
  </mergeCells>
  <phoneticPr fontId="1" type="noConversion"/>
  <pageMargins left="0.75" right="0.75" top="1" bottom="1" header="0" footer="0"/>
  <pageSetup paperSize="9" scale="80" orientation="landscape" horizontalDpi="1200" verticalDpi="1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0"/>
  <sheetViews>
    <sheetView zoomScale="115" zoomScaleNormal="115" workbookViewId="0">
      <selection activeCell="C16" sqref="C16"/>
    </sheetView>
  </sheetViews>
  <sheetFormatPr baseColWidth="10" defaultColWidth="11.5703125" defaultRowHeight="12.75" x14ac:dyDescent="0.2"/>
  <cols>
    <col min="1" max="1" width="19.28515625" style="21" customWidth="1"/>
    <col min="2" max="2" width="1.140625" style="111" customWidth="1"/>
    <col min="3" max="3" width="44.7109375" style="21" bestFit="1" customWidth="1"/>
    <col min="4" max="5" width="1.140625" style="21" customWidth="1"/>
    <col min="6" max="6" width="11.7109375" style="23" bestFit="1" customWidth="1"/>
    <col min="7" max="7" width="1.7109375" style="21" customWidth="1"/>
    <col min="8" max="8" width="5.42578125" style="21" bestFit="1" customWidth="1"/>
    <col min="9" max="9" width="1.7109375" style="25" customWidth="1"/>
    <col min="10" max="11" width="1.140625" style="21" customWidth="1"/>
    <col min="12" max="12" width="11.85546875" style="23" customWidth="1"/>
    <col min="13" max="13" width="1.5703125" style="21" bestFit="1" customWidth="1"/>
    <col min="14" max="14" width="5.42578125" style="21" bestFit="1" customWidth="1"/>
    <col min="15" max="15" width="2" style="25" bestFit="1" customWidth="1"/>
    <col min="16" max="16" width="1.140625" style="21" customWidth="1"/>
    <col min="17" max="17" width="6.140625" style="21" customWidth="1"/>
    <col min="18" max="16384" width="11.5703125" style="21"/>
  </cols>
  <sheetData>
    <row r="1" spans="1:17" s="111" customFormat="1" x14ac:dyDescent="0.2">
      <c r="F1" s="112"/>
      <c r="I1" s="113"/>
      <c r="L1" s="112"/>
      <c r="O1" s="113"/>
    </row>
    <row r="2" spans="1:17" s="111" customFormat="1" ht="50.25" x14ac:dyDescent="0.2">
      <c r="C2" s="146" t="s">
        <v>134</v>
      </c>
      <c r="F2" s="112"/>
      <c r="I2" s="113"/>
      <c r="L2" s="112"/>
      <c r="O2" s="113"/>
    </row>
    <row r="3" spans="1:17" s="111" customFormat="1" x14ac:dyDescent="0.2">
      <c r="F3" s="112"/>
      <c r="I3" s="113"/>
      <c r="L3" s="112"/>
      <c r="O3" s="113"/>
    </row>
    <row r="4" spans="1:17" s="111" customFormat="1" x14ac:dyDescent="0.2">
      <c r="C4" s="198" t="s">
        <v>140</v>
      </c>
      <c r="D4" s="198"/>
      <c r="E4" s="198"/>
      <c r="F4" s="198"/>
      <c r="G4" s="198"/>
      <c r="H4" s="198"/>
      <c r="I4" s="113"/>
      <c r="L4" s="112"/>
      <c r="O4" s="113"/>
    </row>
    <row r="5" spans="1:17" s="111" customFormat="1" x14ac:dyDescent="0.2">
      <c r="F5" s="112"/>
      <c r="I5" s="113"/>
      <c r="L5" s="112"/>
      <c r="O5" s="113"/>
    </row>
    <row r="6" spans="1:17" ht="12.75" customHeight="1" x14ac:dyDescent="0.2">
      <c r="B6" s="141"/>
      <c r="C6" s="144" t="s">
        <v>0</v>
      </c>
      <c r="D6" s="142"/>
      <c r="E6" s="199" t="s">
        <v>137</v>
      </c>
      <c r="F6" s="199"/>
      <c r="G6" s="199"/>
      <c r="H6" s="199"/>
      <c r="I6" s="199"/>
      <c r="J6" s="199"/>
      <c r="K6" s="199" t="s">
        <v>133</v>
      </c>
      <c r="L6" s="199"/>
      <c r="M6" s="199"/>
      <c r="N6" s="199"/>
      <c r="O6" s="199"/>
      <c r="P6" s="199"/>
      <c r="Q6" s="96" t="s">
        <v>1</v>
      </c>
    </row>
    <row r="7" spans="1:17" ht="13.15" customHeight="1" x14ac:dyDescent="0.2">
      <c r="B7" s="149"/>
      <c r="C7" s="126" t="s">
        <v>91</v>
      </c>
      <c r="D7" s="148"/>
      <c r="E7" s="187"/>
      <c r="F7" s="188"/>
      <c r="G7" s="188"/>
      <c r="H7" s="188"/>
      <c r="I7" s="188"/>
      <c r="J7" s="188"/>
      <c r="K7" s="187"/>
      <c r="L7" s="188"/>
      <c r="M7" s="188"/>
      <c r="N7" s="188"/>
      <c r="O7" s="188"/>
      <c r="P7" s="188"/>
      <c r="Q7" s="4"/>
    </row>
    <row r="8" spans="1:17" x14ac:dyDescent="0.2">
      <c r="A8" s="5"/>
      <c r="B8" s="5"/>
      <c r="C8" s="27" t="s">
        <v>108</v>
      </c>
      <c r="D8" s="7"/>
      <c r="E8" s="5"/>
      <c r="F8" s="8">
        <v>142521526.16</v>
      </c>
      <c r="G8" s="191" t="s">
        <v>3</v>
      </c>
      <c r="H8" s="191">
        <f>F8/F9*100</f>
        <v>99.1</v>
      </c>
      <c r="I8" s="193" t="s">
        <v>4</v>
      </c>
      <c r="J8" s="9"/>
      <c r="K8" s="5"/>
      <c r="L8" s="125">
        <v>135015806.03999999</v>
      </c>
      <c r="M8" s="191" t="s">
        <v>3</v>
      </c>
      <c r="N8" s="191">
        <f>L8/L9*100</f>
        <v>98.18</v>
      </c>
      <c r="O8" s="193" t="s">
        <v>4</v>
      </c>
      <c r="P8" s="9"/>
      <c r="Q8" s="182">
        <f>H8-N8</f>
        <v>0.92</v>
      </c>
    </row>
    <row r="9" spans="1:17" ht="24" x14ac:dyDescent="0.2">
      <c r="A9" s="7"/>
      <c r="B9" s="5"/>
      <c r="C9" s="6" t="s">
        <v>109</v>
      </c>
      <c r="D9" s="12"/>
      <c r="E9" s="11"/>
      <c r="F9" s="8">
        <f>134375145.48+9446571.79</f>
        <v>143821717.27000001</v>
      </c>
      <c r="G9" s="192"/>
      <c r="H9" s="192"/>
      <c r="I9" s="194"/>
      <c r="J9" s="8"/>
      <c r="K9" s="11"/>
      <c r="L9" s="125">
        <f>133077615+4440423.04</f>
        <v>137518038.03999999</v>
      </c>
      <c r="M9" s="192"/>
      <c r="N9" s="192"/>
      <c r="O9" s="194"/>
      <c r="P9" s="8"/>
      <c r="Q9" s="183"/>
    </row>
    <row r="10" spans="1:17" ht="12.75" customHeight="1" x14ac:dyDescent="0.2">
      <c r="A10" s="150"/>
      <c r="B10" s="149"/>
      <c r="C10" s="126" t="s">
        <v>92</v>
      </c>
      <c r="D10" s="148"/>
      <c r="E10" s="195"/>
      <c r="F10" s="196"/>
      <c r="G10" s="196"/>
      <c r="H10" s="196"/>
      <c r="I10" s="196"/>
      <c r="J10" s="197"/>
      <c r="K10" s="195"/>
      <c r="L10" s="196"/>
      <c r="M10" s="196"/>
      <c r="N10" s="196"/>
      <c r="O10" s="196"/>
      <c r="P10" s="197"/>
      <c r="Q10" s="4"/>
    </row>
    <row r="11" spans="1:17" x14ac:dyDescent="0.2">
      <c r="A11" s="7"/>
      <c r="B11" s="5"/>
      <c r="C11" s="27" t="s">
        <v>110</v>
      </c>
      <c r="D11" s="7"/>
      <c r="E11" s="5"/>
      <c r="F11" s="8">
        <v>10059156.98</v>
      </c>
      <c r="G11" s="191" t="s">
        <v>3</v>
      </c>
      <c r="H11" s="191">
        <f>F11*100/F12</f>
        <v>18.61</v>
      </c>
      <c r="I11" s="193" t="s">
        <v>4</v>
      </c>
      <c r="J11" s="15"/>
      <c r="K11" s="5"/>
      <c r="L11" s="125">
        <v>32861812.260000002</v>
      </c>
      <c r="M11" s="191" t="s">
        <v>3</v>
      </c>
      <c r="N11" s="191">
        <f>L11*100/L12</f>
        <v>43.53</v>
      </c>
      <c r="O11" s="193" t="s">
        <v>4</v>
      </c>
      <c r="P11" s="15"/>
      <c r="Q11" s="182">
        <f>H11-N11</f>
        <v>-24.92</v>
      </c>
    </row>
    <row r="12" spans="1:17" ht="24" x14ac:dyDescent="0.2">
      <c r="A12" s="7"/>
      <c r="B12" s="11"/>
      <c r="C12" s="6" t="s">
        <v>111</v>
      </c>
      <c r="D12" s="12"/>
      <c r="E12" s="11"/>
      <c r="F12" s="8">
        <v>54041697.450000003</v>
      </c>
      <c r="G12" s="192"/>
      <c r="H12" s="192"/>
      <c r="I12" s="194"/>
      <c r="J12" s="17"/>
      <c r="K12" s="11"/>
      <c r="L12" s="125">
        <v>75489864.459999993</v>
      </c>
      <c r="M12" s="192"/>
      <c r="N12" s="192"/>
      <c r="O12" s="194"/>
      <c r="P12" s="17"/>
      <c r="Q12" s="183"/>
    </row>
    <row r="14" spans="1:17" x14ac:dyDescent="0.2">
      <c r="F14" s="28"/>
    </row>
    <row r="19" spans="3:14" x14ac:dyDescent="0.2">
      <c r="C19" s="22" t="s">
        <v>107</v>
      </c>
      <c r="D19" s="42"/>
      <c r="E19" s="42"/>
      <c r="F19" s="86"/>
      <c r="G19" s="42"/>
      <c r="H19" s="43">
        <f>H8</f>
        <v>99.1</v>
      </c>
      <c r="I19" s="85"/>
      <c r="J19" s="42"/>
      <c r="K19" s="42"/>
      <c r="L19" s="86"/>
      <c r="M19" s="42"/>
      <c r="N19" s="43">
        <f>N8</f>
        <v>98.18</v>
      </c>
    </row>
    <row r="20" spans="3:14" x14ac:dyDescent="0.2">
      <c r="C20" s="22" t="s">
        <v>106</v>
      </c>
      <c r="D20" s="42"/>
      <c r="E20" s="42"/>
      <c r="F20" s="86"/>
      <c r="G20" s="42"/>
      <c r="H20" s="43">
        <f>H11</f>
        <v>18.61</v>
      </c>
      <c r="I20" s="85"/>
      <c r="J20" s="42"/>
      <c r="K20" s="42"/>
      <c r="L20" s="86"/>
      <c r="M20" s="42"/>
      <c r="N20" s="43">
        <f>N11</f>
        <v>43.53</v>
      </c>
    </row>
  </sheetData>
  <mergeCells count="21">
    <mergeCell ref="E10:J10"/>
    <mergeCell ref="K10:P10"/>
    <mergeCell ref="C4:H4"/>
    <mergeCell ref="Q11:Q12"/>
    <mergeCell ref="E7:J7"/>
    <mergeCell ref="G11:G12"/>
    <mergeCell ref="H11:H12"/>
    <mergeCell ref="I11:I12"/>
    <mergeCell ref="M11:M12"/>
    <mergeCell ref="Q8:Q9"/>
    <mergeCell ref="G8:G9"/>
    <mergeCell ref="K7:P7"/>
    <mergeCell ref="E6:J6"/>
    <mergeCell ref="K6:P6"/>
    <mergeCell ref="N11:N12"/>
    <mergeCell ref="O11:O12"/>
    <mergeCell ref="H8:H9"/>
    <mergeCell ref="I8:I9"/>
    <mergeCell ref="M8:M9"/>
    <mergeCell ref="N8:N9"/>
    <mergeCell ref="O8:O9"/>
  </mergeCells>
  <phoneticPr fontId="1" type="noConversion"/>
  <pageMargins left="0.75" right="0.75" top="1" bottom="1" header="0" footer="0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Normal="100" workbookViewId="0">
      <selection activeCell="B6" sqref="B6:Q27"/>
    </sheetView>
  </sheetViews>
  <sheetFormatPr baseColWidth="10" defaultColWidth="11.5703125" defaultRowHeight="12.75" x14ac:dyDescent="0.2"/>
  <cols>
    <col min="1" max="1" width="18.28515625" style="21" customWidth="1"/>
    <col min="2" max="2" width="1.140625" style="111" customWidth="1"/>
    <col min="3" max="3" width="39" style="21" customWidth="1"/>
    <col min="4" max="5" width="1.140625" style="21" customWidth="1"/>
    <col min="6" max="6" width="13.85546875" style="21" bestFit="1" customWidth="1"/>
    <col min="7" max="7" width="2" style="21" bestFit="1" customWidth="1"/>
    <col min="8" max="8" width="6.42578125" style="21" bestFit="1" customWidth="1"/>
    <col min="9" max="9" width="2.42578125" style="21" bestFit="1" customWidth="1"/>
    <col min="10" max="11" width="1.140625" style="21" customWidth="1"/>
    <col min="12" max="12" width="13.85546875" style="21" bestFit="1" customWidth="1"/>
    <col min="13" max="13" width="2" style="21" bestFit="1" customWidth="1"/>
    <col min="14" max="14" width="6.7109375" style="21" bestFit="1" customWidth="1"/>
    <col min="15" max="15" width="2.42578125" style="21" bestFit="1" customWidth="1"/>
    <col min="16" max="16" width="1.140625" style="21" customWidth="1"/>
    <col min="17" max="17" width="7.7109375" style="21" bestFit="1" customWidth="1"/>
    <col min="18" max="16384" width="11.5703125" style="21"/>
  </cols>
  <sheetData>
    <row r="1" spans="1:18" s="111" customFormat="1" x14ac:dyDescent="0.2"/>
    <row r="2" spans="1:18" s="111" customFormat="1" ht="50.25" x14ac:dyDescent="0.2">
      <c r="C2" s="118" t="s">
        <v>134</v>
      </c>
    </row>
    <row r="3" spans="1:18" s="111" customFormat="1" x14ac:dyDescent="0.2"/>
    <row r="4" spans="1:18" s="111" customFormat="1" x14ac:dyDescent="0.2">
      <c r="C4" s="198" t="s">
        <v>141</v>
      </c>
      <c r="D4" s="201"/>
      <c r="E4" s="201"/>
      <c r="F4" s="201"/>
      <c r="G4" s="201"/>
      <c r="H4" s="201"/>
      <c r="I4" s="201"/>
    </row>
    <row r="5" spans="1:18" s="111" customFormat="1" x14ac:dyDescent="0.2"/>
    <row r="6" spans="1:18" ht="13.15" customHeight="1" x14ac:dyDescent="0.2">
      <c r="A6" s="150"/>
      <c r="B6" s="151"/>
      <c r="C6" s="127" t="s">
        <v>0</v>
      </c>
      <c r="D6" s="152"/>
      <c r="E6" s="200" t="s">
        <v>137</v>
      </c>
      <c r="F6" s="200"/>
      <c r="G6" s="200"/>
      <c r="H6" s="200"/>
      <c r="I6" s="200"/>
      <c r="J6" s="200"/>
      <c r="K6" s="200" t="s">
        <v>133</v>
      </c>
      <c r="L6" s="200"/>
      <c r="M6" s="200"/>
      <c r="N6" s="200"/>
      <c r="O6" s="200"/>
      <c r="P6" s="200"/>
      <c r="Q6" s="95" t="s">
        <v>1</v>
      </c>
      <c r="R6" s="111"/>
    </row>
    <row r="7" spans="1:18" x14ac:dyDescent="0.2">
      <c r="A7" s="7"/>
      <c r="B7" s="46"/>
      <c r="C7" s="36"/>
      <c r="D7" s="154"/>
      <c r="E7" s="2"/>
      <c r="F7" s="3"/>
      <c r="G7" s="3"/>
      <c r="H7" s="3"/>
      <c r="I7" s="3"/>
      <c r="J7" s="1"/>
      <c r="K7" s="2"/>
      <c r="L7" s="3"/>
      <c r="M7" s="3"/>
      <c r="N7" s="3"/>
      <c r="O7" s="3"/>
      <c r="P7" s="1"/>
      <c r="Q7" s="4"/>
      <c r="R7" s="111"/>
    </row>
    <row r="8" spans="1:18" x14ac:dyDescent="0.2">
      <c r="A8" s="7"/>
      <c r="B8" s="5"/>
      <c r="C8" s="6" t="s">
        <v>40</v>
      </c>
      <c r="D8" s="7"/>
      <c r="E8" s="5"/>
      <c r="F8" s="8">
        <v>195213295.49000001</v>
      </c>
      <c r="G8" s="191" t="s">
        <v>3</v>
      </c>
      <c r="H8" s="191">
        <f>F8/F9</f>
        <v>212.69</v>
      </c>
      <c r="I8" s="191"/>
      <c r="J8" s="15"/>
      <c r="K8" s="5"/>
      <c r="L8" s="125">
        <v>192605327.08000001</v>
      </c>
      <c r="M8" s="191" t="s">
        <v>3</v>
      </c>
      <c r="N8" s="191">
        <f>L8/L9</f>
        <v>212.89</v>
      </c>
      <c r="O8" s="191"/>
      <c r="P8" s="15"/>
      <c r="Q8" s="182">
        <f>H8-N8</f>
        <v>-0.2</v>
      </c>
      <c r="R8" s="111"/>
    </row>
    <row r="9" spans="1:18" x14ac:dyDescent="0.2">
      <c r="A9" s="7"/>
      <c r="B9" s="11"/>
      <c r="C9" s="6" t="s">
        <v>10</v>
      </c>
      <c r="D9" s="12"/>
      <c r="E9" s="11"/>
      <c r="F9" s="79">
        <v>917841</v>
      </c>
      <c r="G9" s="192"/>
      <c r="H9" s="192"/>
      <c r="I9" s="192"/>
      <c r="J9" s="17"/>
      <c r="K9" s="11"/>
      <c r="L9" s="79">
        <v>904713</v>
      </c>
      <c r="M9" s="192"/>
      <c r="N9" s="192"/>
      <c r="O9" s="192"/>
      <c r="P9" s="17"/>
      <c r="Q9" s="183"/>
      <c r="R9" s="111"/>
    </row>
    <row r="10" spans="1:18" x14ac:dyDescent="0.2">
      <c r="A10" s="7"/>
      <c r="B10" s="46"/>
      <c r="C10" s="36"/>
      <c r="D10" s="154"/>
      <c r="E10" s="2"/>
      <c r="F10" s="3"/>
      <c r="G10" s="3"/>
      <c r="H10" s="3"/>
      <c r="I10" s="3"/>
      <c r="J10" s="1"/>
      <c r="K10" s="2"/>
      <c r="L10" s="3"/>
      <c r="M10" s="3"/>
      <c r="N10" s="3"/>
      <c r="O10" s="3"/>
      <c r="P10" s="1"/>
      <c r="Q10" s="4"/>
      <c r="R10" s="111"/>
    </row>
    <row r="11" spans="1:18" x14ac:dyDescent="0.2">
      <c r="A11" s="7"/>
      <c r="B11" s="5"/>
      <c r="C11" s="6" t="s">
        <v>40</v>
      </c>
      <c r="D11" s="7"/>
      <c r="E11" s="5"/>
      <c r="F11" s="8">
        <f>F8</f>
        <v>195213295.49000001</v>
      </c>
      <c r="G11" s="191" t="s">
        <v>3</v>
      </c>
      <c r="H11" s="191">
        <f>F11*100/F12</f>
        <v>31.08</v>
      </c>
      <c r="I11" s="191" t="s">
        <v>4</v>
      </c>
      <c r="J11" s="15"/>
      <c r="K11" s="5"/>
      <c r="L11" s="125">
        <f>L8</f>
        <v>192605327.08000001</v>
      </c>
      <c r="M11" s="191" t="s">
        <v>3</v>
      </c>
      <c r="N11" s="191">
        <f>L11*100/L12</f>
        <v>31.81</v>
      </c>
      <c r="O11" s="191" t="s">
        <v>4</v>
      </c>
      <c r="P11" s="15"/>
      <c r="Q11" s="182">
        <f>H11-N11</f>
        <v>-0.73</v>
      </c>
      <c r="R11" s="111"/>
    </row>
    <row r="12" spans="1:18" x14ac:dyDescent="0.2">
      <c r="A12" s="7"/>
      <c r="B12" s="11"/>
      <c r="C12" s="6" t="s">
        <v>41</v>
      </c>
      <c r="D12" s="12"/>
      <c r="E12" s="11"/>
      <c r="F12" s="8">
        <v>628149292.11000001</v>
      </c>
      <c r="G12" s="192"/>
      <c r="H12" s="192"/>
      <c r="I12" s="192"/>
      <c r="J12" s="17"/>
      <c r="K12" s="11"/>
      <c r="L12" s="125">
        <v>605530514.44000006</v>
      </c>
      <c r="M12" s="192"/>
      <c r="N12" s="192"/>
      <c r="O12" s="192"/>
      <c r="P12" s="17"/>
      <c r="Q12" s="183"/>
    </row>
    <row r="13" spans="1:18" ht="12.75" customHeight="1" x14ac:dyDescent="0.2">
      <c r="A13" s="150"/>
      <c r="B13" s="147"/>
      <c r="C13" s="126" t="s">
        <v>42</v>
      </c>
      <c r="D13" s="153"/>
      <c r="E13" s="195"/>
      <c r="F13" s="196"/>
      <c r="G13" s="196"/>
      <c r="H13" s="196"/>
      <c r="I13" s="196"/>
      <c r="J13" s="197"/>
      <c r="K13" s="195"/>
      <c r="L13" s="196"/>
      <c r="M13" s="196"/>
      <c r="N13" s="196"/>
      <c r="O13" s="196"/>
      <c r="P13" s="197"/>
      <c r="Q13" s="4"/>
    </row>
    <row r="14" spans="1:18" x14ac:dyDescent="0.2">
      <c r="A14" s="7"/>
      <c r="B14" s="5"/>
      <c r="C14" s="6" t="s">
        <v>43</v>
      </c>
      <c r="D14" s="7"/>
      <c r="E14" s="80"/>
      <c r="F14" s="18">
        <v>98498432.560000002</v>
      </c>
      <c r="G14" s="169" t="s">
        <v>3</v>
      </c>
      <c r="H14" s="169">
        <f>F14*100/F15</f>
        <v>11.12</v>
      </c>
      <c r="I14" s="169" t="s">
        <v>4</v>
      </c>
      <c r="J14" s="81"/>
      <c r="K14" s="80"/>
      <c r="L14" s="122">
        <v>60477259.689999998</v>
      </c>
      <c r="M14" s="169" t="s">
        <v>3</v>
      </c>
      <c r="N14" s="169">
        <f>L14*100/L15</f>
        <v>6.9</v>
      </c>
      <c r="O14" s="169" t="s">
        <v>4</v>
      </c>
      <c r="P14" s="81"/>
      <c r="Q14" s="182">
        <f>H14-N14</f>
        <v>4.22</v>
      </c>
    </row>
    <row r="15" spans="1:18" x14ac:dyDescent="0.2">
      <c r="A15" s="7"/>
      <c r="B15" s="11"/>
      <c r="C15" s="6" t="s">
        <v>114</v>
      </c>
      <c r="D15" s="12"/>
      <c r="E15" s="82"/>
      <c r="F15" s="18">
        <v>885640368.58000004</v>
      </c>
      <c r="G15" s="170"/>
      <c r="H15" s="170"/>
      <c r="I15" s="170"/>
      <c r="J15" s="83"/>
      <c r="K15" s="82"/>
      <c r="L15" s="122">
        <v>876490688.83000004</v>
      </c>
      <c r="M15" s="170"/>
      <c r="N15" s="170"/>
      <c r="O15" s="170"/>
      <c r="P15" s="83"/>
      <c r="Q15" s="183"/>
    </row>
    <row r="16" spans="1:18" ht="12.75" customHeight="1" x14ac:dyDescent="0.2">
      <c r="A16" s="150"/>
      <c r="B16" s="147"/>
      <c r="C16" s="126" t="s">
        <v>44</v>
      </c>
      <c r="D16" s="148"/>
      <c r="E16" s="175"/>
      <c r="F16" s="176"/>
      <c r="G16" s="176"/>
      <c r="H16" s="176"/>
      <c r="I16" s="176"/>
      <c r="J16" s="177"/>
      <c r="K16" s="175"/>
      <c r="L16" s="176"/>
      <c r="M16" s="176"/>
      <c r="N16" s="176"/>
      <c r="O16" s="176"/>
      <c r="P16" s="177"/>
      <c r="Q16" s="4"/>
    </row>
    <row r="17" spans="1:19" x14ac:dyDescent="0.2">
      <c r="A17" s="7"/>
      <c r="B17" s="5"/>
      <c r="C17" s="6" t="s">
        <v>45</v>
      </c>
      <c r="D17" s="7"/>
      <c r="E17" s="80"/>
      <c r="F17" s="18">
        <v>97126018.870000005</v>
      </c>
      <c r="G17" s="169" t="s">
        <v>3</v>
      </c>
      <c r="H17" s="169">
        <f>F17*100/F18</f>
        <v>10.97</v>
      </c>
      <c r="I17" s="169" t="s">
        <v>4</v>
      </c>
      <c r="J17" s="81"/>
      <c r="K17" s="80"/>
      <c r="L17" s="122">
        <v>96248479.030000001</v>
      </c>
      <c r="M17" s="169" t="s">
        <v>3</v>
      </c>
      <c r="N17" s="169">
        <f>L17*100/L18</f>
        <v>10.98</v>
      </c>
      <c r="O17" s="169" t="s">
        <v>4</v>
      </c>
      <c r="P17" s="81"/>
      <c r="Q17" s="182">
        <f>H17-N17</f>
        <v>-0.01</v>
      </c>
    </row>
    <row r="18" spans="1:19" x14ac:dyDescent="0.2">
      <c r="A18" s="7"/>
      <c r="B18" s="11"/>
      <c r="C18" s="6" t="s">
        <v>114</v>
      </c>
      <c r="D18" s="12"/>
      <c r="E18" s="82"/>
      <c r="F18" s="18">
        <f>F15</f>
        <v>885640368.58000004</v>
      </c>
      <c r="G18" s="170"/>
      <c r="H18" s="170"/>
      <c r="I18" s="170"/>
      <c r="J18" s="83"/>
      <c r="K18" s="82"/>
      <c r="L18" s="122">
        <f>L15</f>
        <v>876490688.83000004</v>
      </c>
      <c r="M18" s="170"/>
      <c r="N18" s="170"/>
      <c r="O18" s="170"/>
      <c r="P18" s="83"/>
      <c r="Q18" s="183"/>
    </row>
    <row r="19" spans="1:19" ht="12.75" customHeight="1" x14ac:dyDescent="0.2">
      <c r="A19" s="150"/>
      <c r="B19" s="147"/>
      <c r="C19" s="126" t="s">
        <v>46</v>
      </c>
      <c r="D19" s="148"/>
      <c r="E19" s="175"/>
      <c r="F19" s="176"/>
      <c r="G19" s="176"/>
      <c r="H19" s="176"/>
      <c r="I19" s="176"/>
      <c r="J19" s="177"/>
      <c r="K19" s="175"/>
      <c r="L19" s="176"/>
      <c r="M19" s="176"/>
      <c r="N19" s="176"/>
      <c r="O19" s="176"/>
      <c r="P19" s="177"/>
      <c r="Q19" s="4"/>
    </row>
    <row r="20" spans="1:19" x14ac:dyDescent="0.2">
      <c r="A20" s="7"/>
      <c r="B20" s="5"/>
      <c r="C20" s="6" t="s">
        <v>45</v>
      </c>
      <c r="D20" s="7"/>
      <c r="E20" s="80"/>
      <c r="F20" s="18">
        <f>F17</f>
        <v>97126018.870000005</v>
      </c>
      <c r="G20" s="169" t="s">
        <v>3</v>
      </c>
      <c r="H20" s="169">
        <f>F20*100/F21</f>
        <v>88.01</v>
      </c>
      <c r="I20" s="169" t="s">
        <v>4</v>
      </c>
      <c r="J20" s="81"/>
      <c r="K20" s="80"/>
      <c r="L20" s="122">
        <f>L17</f>
        <v>96248479.030000001</v>
      </c>
      <c r="M20" s="169" t="s">
        <v>3</v>
      </c>
      <c r="N20" s="169">
        <f>L20*100/L21</f>
        <v>167.48</v>
      </c>
      <c r="O20" s="169" t="s">
        <v>4</v>
      </c>
      <c r="P20" s="81"/>
      <c r="Q20" s="182">
        <f>H20-N20</f>
        <v>-79.47</v>
      </c>
    </row>
    <row r="21" spans="1:19" x14ac:dyDescent="0.2">
      <c r="A21" s="7"/>
      <c r="B21" s="11"/>
      <c r="C21" s="6" t="s">
        <v>47</v>
      </c>
      <c r="D21" s="12"/>
      <c r="E21" s="82"/>
      <c r="F21" s="18">
        <v>110354638.68000001</v>
      </c>
      <c r="G21" s="170"/>
      <c r="H21" s="170"/>
      <c r="I21" s="170"/>
      <c r="J21" s="83"/>
      <c r="K21" s="82"/>
      <c r="L21" s="122">
        <v>57469284.140000001</v>
      </c>
      <c r="M21" s="170"/>
      <c r="N21" s="170"/>
      <c r="O21" s="170"/>
      <c r="P21" s="83"/>
      <c r="Q21" s="183"/>
    </row>
    <row r="22" spans="1:19" ht="12.75" customHeight="1" x14ac:dyDescent="0.2">
      <c r="A22" s="150"/>
      <c r="B22" s="147"/>
      <c r="C22" s="126" t="s">
        <v>48</v>
      </c>
      <c r="D22" s="148"/>
      <c r="E22" s="195"/>
      <c r="F22" s="196"/>
      <c r="G22" s="196"/>
      <c r="H22" s="196"/>
      <c r="I22" s="196"/>
      <c r="J22" s="197"/>
      <c r="K22" s="195"/>
      <c r="L22" s="196"/>
      <c r="M22" s="196"/>
      <c r="N22" s="196"/>
      <c r="O22" s="196"/>
      <c r="P22" s="197"/>
      <c r="Q22" s="4"/>
    </row>
    <row r="23" spans="1:19" x14ac:dyDescent="0.2">
      <c r="A23" s="7"/>
      <c r="B23" s="5"/>
      <c r="C23" s="6" t="s">
        <v>45</v>
      </c>
      <c r="D23" s="7"/>
      <c r="E23" s="5"/>
      <c r="F23" s="8">
        <f>F20</f>
        <v>97126018.870000005</v>
      </c>
      <c r="G23" s="191" t="s">
        <v>3</v>
      </c>
      <c r="H23" s="191">
        <f>F23*100/F24</f>
        <v>60.95</v>
      </c>
      <c r="I23" s="191" t="s">
        <v>4</v>
      </c>
      <c r="J23" s="15"/>
      <c r="K23" s="5"/>
      <c r="L23" s="125">
        <f>L20</f>
        <v>96248479.030000001</v>
      </c>
      <c r="M23" s="191" t="s">
        <v>3</v>
      </c>
      <c r="N23" s="191">
        <f>L23*100/L24</f>
        <v>68.13</v>
      </c>
      <c r="O23" s="191" t="s">
        <v>4</v>
      </c>
      <c r="P23" s="15"/>
      <c r="Q23" s="182">
        <f>H23-N23</f>
        <v>-7.18</v>
      </c>
    </row>
    <row r="24" spans="1:19" x14ac:dyDescent="0.2">
      <c r="A24" s="7"/>
      <c r="B24" s="11"/>
      <c r="C24" s="6" t="s">
        <v>49</v>
      </c>
      <c r="D24" s="12"/>
      <c r="E24" s="11"/>
      <c r="F24" s="8">
        <v>159351881.75</v>
      </c>
      <c r="G24" s="192"/>
      <c r="H24" s="192"/>
      <c r="I24" s="192"/>
      <c r="J24" s="17"/>
      <c r="K24" s="11"/>
      <c r="L24" s="125">
        <v>141265162.52000001</v>
      </c>
      <c r="M24" s="192"/>
      <c r="N24" s="192"/>
      <c r="O24" s="192"/>
      <c r="P24" s="17"/>
      <c r="Q24" s="183"/>
    </row>
    <row r="25" spans="1:19" s="97" customFormat="1" ht="23.45" customHeight="1" x14ac:dyDescent="0.2">
      <c r="A25" s="143"/>
      <c r="B25" s="139"/>
      <c r="C25" s="123" t="s">
        <v>104</v>
      </c>
      <c r="D25" s="140"/>
      <c r="E25" s="175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7"/>
      <c r="Q25" s="94"/>
      <c r="R25" s="21"/>
      <c r="S25" s="98"/>
    </row>
    <row r="26" spans="1:19" s="97" customFormat="1" x14ac:dyDescent="0.2">
      <c r="A26" s="91"/>
      <c r="B26" s="80"/>
      <c r="C26" s="90" t="s">
        <v>103</v>
      </c>
      <c r="D26" s="91"/>
      <c r="E26" s="80"/>
      <c r="F26" s="18">
        <f>F14</f>
        <v>98498432.560000002</v>
      </c>
      <c r="G26" s="169" t="s">
        <v>3</v>
      </c>
      <c r="H26" s="171">
        <f>F26*100/F27</f>
        <v>101.41</v>
      </c>
      <c r="I26" s="173" t="s">
        <v>4</v>
      </c>
      <c r="J26" s="81"/>
      <c r="K26" s="80"/>
      <c r="L26" s="106">
        <f>L14</f>
        <v>60477259.689999998</v>
      </c>
      <c r="M26" s="169" t="s">
        <v>3</v>
      </c>
      <c r="N26" s="171">
        <f>L26*100/L27</f>
        <v>62.83</v>
      </c>
      <c r="O26" s="173" t="s">
        <v>4</v>
      </c>
      <c r="P26" s="81"/>
      <c r="Q26" s="189">
        <f>H26-N26</f>
        <v>38.58</v>
      </c>
      <c r="R26" s="21"/>
      <c r="S26" s="98"/>
    </row>
    <row r="27" spans="1:19" s="97" customFormat="1" x14ac:dyDescent="0.2">
      <c r="A27" s="91"/>
      <c r="B27" s="82"/>
      <c r="C27" s="90" t="s">
        <v>105</v>
      </c>
      <c r="D27" s="92"/>
      <c r="E27" s="82"/>
      <c r="F27" s="18">
        <f>F23</f>
        <v>97126018.870000005</v>
      </c>
      <c r="G27" s="170"/>
      <c r="H27" s="172"/>
      <c r="I27" s="174"/>
      <c r="J27" s="83"/>
      <c r="K27" s="82"/>
      <c r="L27" s="106">
        <f>L23</f>
        <v>96248479.030000001</v>
      </c>
      <c r="M27" s="170"/>
      <c r="N27" s="172"/>
      <c r="O27" s="174"/>
      <c r="P27" s="83"/>
      <c r="Q27" s="190"/>
      <c r="R27" s="21"/>
      <c r="S27" s="98"/>
    </row>
    <row r="31" spans="1:19" x14ac:dyDescent="0.2">
      <c r="R31" s="97"/>
    </row>
    <row r="32" spans="1:19" x14ac:dyDescent="0.2">
      <c r="C32" s="84" t="s">
        <v>50</v>
      </c>
      <c r="H32" s="24">
        <f>H11</f>
        <v>31.08</v>
      </c>
      <c r="N32" s="24">
        <f>N11</f>
        <v>31.81</v>
      </c>
      <c r="R32" s="97"/>
    </row>
    <row r="33" spans="2:19" x14ac:dyDescent="0.2">
      <c r="C33" s="22" t="s">
        <v>42</v>
      </c>
      <c r="H33" s="24">
        <f>H14</f>
        <v>11.12</v>
      </c>
      <c r="N33" s="24">
        <f>N14</f>
        <v>6.9</v>
      </c>
      <c r="R33" s="97"/>
    </row>
    <row r="34" spans="2:19" x14ac:dyDescent="0.2">
      <c r="C34" s="22" t="s">
        <v>44</v>
      </c>
      <c r="H34" s="24">
        <f>H17</f>
        <v>10.97</v>
      </c>
      <c r="N34" s="24">
        <f>N17</f>
        <v>10.98</v>
      </c>
    </row>
    <row r="35" spans="2:19" x14ac:dyDescent="0.2">
      <c r="C35" s="22" t="s">
        <v>46</v>
      </c>
      <c r="H35" s="24">
        <f>H20</f>
        <v>88.01</v>
      </c>
      <c r="N35" s="24">
        <f>N20</f>
        <v>167.48</v>
      </c>
    </row>
    <row r="36" spans="2:19" x14ac:dyDescent="0.2">
      <c r="C36" s="22" t="s">
        <v>48</v>
      </c>
      <c r="H36" s="24">
        <f>H23</f>
        <v>60.95</v>
      </c>
      <c r="N36" s="24">
        <f>N23</f>
        <v>68.13</v>
      </c>
    </row>
    <row r="37" spans="2:19" s="42" customFormat="1" ht="12" customHeight="1" x14ac:dyDescent="0.2">
      <c r="B37" s="114"/>
      <c r="C37" s="22" t="s">
        <v>104</v>
      </c>
      <c r="D37" s="22"/>
      <c r="E37" s="22"/>
      <c r="F37" s="86"/>
      <c r="H37" s="41">
        <f>'Resultado-remanente'!H26</f>
        <v>101.41</v>
      </c>
      <c r="I37" s="25"/>
      <c r="J37" s="21"/>
      <c r="K37" s="21"/>
      <c r="L37" s="23"/>
      <c r="M37" s="21"/>
      <c r="N37" s="24">
        <f>'Resultado-remanente'!N26</f>
        <v>62.83</v>
      </c>
      <c r="O37" s="85"/>
      <c r="R37" s="21"/>
      <c r="S37" s="44"/>
    </row>
    <row r="43" spans="2:19" x14ac:dyDescent="0.2">
      <c r="R43" s="42"/>
    </row>
  </sheetData>
  <mergeCells count="62">
    <mergeCell ref="C4:I4"/>
    <mergeCell ref="N26:N27"/>
    <mergeCell ref="O26:O27"/>
    <mergeCell ref="Q26:Q27"/>
    <mergeCell ref="E25:J25"/>
    <mergeCell ref="K25:P25"/>
    <mergeCell ref="G26:G27"/>
    <mergeCell ref="H26:H27"/>
    <mergeCell ref="I26:I27"/>
    <mergeCell ref="M26:M27"/>
    <mergeCell ref="N23:N24"/>
    <mergeCell ref="O23:O24"/>
    <mergeCell ref="Q23:Q24"/>
    <mergeCell ref="G23:G24"/>
    <mergeCell ref="H23:H24"/>
    <mergeCell ref="I23:I24"/>
    <mergeCell ref="M23:M24"/>
    <mergeCell ref="N20:N21"/>
    <mergeCell ref="O20:O21"/>
    <mergeCell ref="Q20:Q21"/>
    <mergeCell ref="E22:J22"/>
    <mergeCell ref="K22:P22"/>
    <mergeCell ref="G20:G21"/>
    <mergeCell ref="H20:H21"/>
    <mergeCell ref="I20:I21"/>
    <mergeCell ref="M20:M21"/>
    <mergeCell ref="Q17:Q18"/>
    <mergeCell ref="E19:J19"/>
    <mergeCell ref="K19:P19"/>
    <mergeCell ref="G17:G18"/>
    <mergeCell ref="H17:H18"/>
    <mergeCell ref="I17:I18"/>
    <mergeCell ref="M17:M18"/>
    <mergeCell ref="N17:N18"/>
    <mergeCell ref="O17:O18"/>
    <mergeCell ref="E13:J13"/>
    <mergeCell ref="K13:P13"/>
    <mergeCell ref="E16:J16"/>
    <mergeCell ref="K16:P16"/>
    <mergeCell ref="N14:N15"/>
    <mergeCell ref="O14:O15"/>
    <mergeCell ref="N11:N12"/>
    <mergeCell ref="O11:O12"/>
    <mergeCell ref="Q11:Q12"/>
    <mergeCell ref="N8:N9"/>
    <mergeCell ref="O8:O9"/>
    <mergeCell ref="E6:J6"/>
    <mergeCell ref="K6:P6"/>
    <mergeCell ref="Q14:Q15"/>
    <mergeCell ref="G14:G15"/>
    <mergeCell ref="H14:H15"/>
    <mergeCell ref="I14:I15"/>
    <mergeCell ref="M14:M15"/>
    <mergeCell ref="G11:G12"/>
    <mergeCell ref="H11:H12"/>
    <mergeCell ref="I11:I12"/>
    <mergeCell ref="Q8:Q9"/>
    <mergeCell ref="G8:G9"/>
    <mergeCell ref="H8:H9"/>
    <mergeCell ref="I8:I9"/>
    <mergeCell ref="M8:M9"/>
    <mergeCell ref="M11:M12"/>
  </mergeCells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activeCell="B6" sqref="B6:Q37"/>
    </sheetView>
  </sheetViews>
  <sheetFormatPr baseColWidth="10" defaultColWidth="11.5703125" defaultRowHeight="12.75" x14ac:dyDescent="0.2"/>
  <cols>
    <col min="1" max="1" width="18.5703125" style="21" customWidth="1"/>
    <col min="2" max="2" width="1.140625" style="111" customWidth="1"/>
    <col min="3" max="3" width="37.7109375" style="21" customWidth="1"/>
    <col min="4" max="5" width="1.140625" style="21" customWidth="1"/>
    <col min="6" max="6" width="11.7109375" style="21" bestFit="1" customWidth="1"/>
    <col min="7" max="7" width="2" style="21" bestFit="1" customWidth="1"/>
    <col min="8" max="8" width="5.42578125" style="21" bestFit="1" customWidth="1"/>
    <col min="9" max="9" width="2" style="21" bestFit="1" customWidth="1"/>
    <col min="10" max="11" width="1.140625" style="21" customWidth="1"/>
    <col min="12" max="12" width="11.7109375" style="21" bestFit="1" customWidth="1"/>
    <col min="13" max="13" width="2" style="21" bestFit="1" customWidth="1"/>
    <col min="14" max="14" width="5.42578125" style="21" bestFit="1" customWidth="1"/>
    <col min="15" max="15" width="2" style="21" bestFit="1" customWidth="1"/>
    <col min="16" max="16" width="1.140625" style="21" customWidth="1"/>
    <col min="17" max="17" width="6.28515625" style="35" customWidth="1"/>
    <col min="18" max="16384" width="11.5703125" style="21"/>
  </cols>
  <sheetData>
    <row r="1" spans="1:18" s="111" customFormat="1" x14ac:dyDescent="0.2">
      <c r="Q1" s="35"/>
    </row>
    <row r="2" spans="1:18" s="111" customFormat="1" ht="50.25" x14ac:dyDescent="0.2">
      <c r="C2" s="118" t="s">
        <v>134</v>
      </c>
      <c r="Q2" s="35"/>
    </row>
    <row r="3" spans="1:18" s="111" customFormat="1" x14ac:dyDescent="0.2">
      <c r="Q3" s="35"/>
    </row>
    <row r="4" spans="1:18" s="111" customFormat="1" x14ac:dyDescent="0.2">
      <c r="C4" s="120" t="s">
        <v>142</v>
      </c>
      <c r="D4" s="120"/>
      <c r="E4" s="120"/>
      <c r="F4" s="120"/>
      <c r="G4" s="120"/>
      <c r="H4" s="120"/>
      <c r="I4" s="120"/>
      <c r="Q4" s="35"/>
    </row>
    <row r="5" spans="1:18" s="111" customFormat="1" x14ac:dyDescent="0.2">
      <c r="Q5" s="35"/>
    </row>
    <row r="6" spans="1:18" ht="12.75" customHeight="1" x14ac:dyDescent="0.2">
      <c r="A6" s="150"/>
      <c r="B6" s="151"/>
      <c r="C6" s="127" t="s">
        <v>0</v>
      </c>
      <c r="D6" s="152"/>
      <c r="E6" s="200" t="s">
        <v>137</v>
      </c>
      <c r="F6" s="200"/>
      <c r="G6" s="200"/>
      <c r="H6" s="200"/>
      <c r="I6" s="200"/>
      <c r="J6" s="200"/>
      <c r="K6" s="200" t="s">
        <v>133</v>
      </c>
      <c r="L6" s="200"/>
      <c r="M6" s="200"/>
      <c r="N6" s="200"/>
      <c r="O6" s="200"/>
      <c r="P6" s="200"/>
      <c r="Q6" s="95" t="s">
        <v>1</v>
      </c>
      <c r="R6" s="111"/>
    </row>
    <row r="7" spans="1:18" x14ac:dyDescent="0.2">
      <c r="A7" s="30"/>
      <c r="B7" s="29"/>
      <c r="C7" s="14"/>
      <c r="D7" s="30"/>
      <c r="E7" s="31"/>
      <c r="F7" s="32"/>
      <c r="G7" s="33"/>
      <c r="H7" s="33"/>
      <c r="I7" s="33"/>
      <c r="J7" s="33"/>
      <c r="K7" s="31"/>
      <c r="L7" s="32"/>
      <c r="M7" s="33"/>
      <c r="N7" s="33"/>
      <c r="O7" s="33"/>
      <c r="P7" s="33"/>
      <c r="Q7" s="34"/>
      <c r="R7" s="111"/>
    </row>
    <row r="8" spans="1:18" ht="24" x14ac:dyDescent="0.2">
      <c r="A8" s="7"/>
      <c r="B8" s="5"/>
      <c r="C8" s="6" t="s">
        <v>2</v>
      </c>
      <c r="D8" s="7"/>
      <c r="E8" s="5"/>
      <c r="F8" s="122">
        <v>115930167.67</v>
      </c>
      <c r="G8" s="191" t="s">
        <v>3</v>
      </c>
      <c r="H8" s="191">
        <f>F8/F9*100</f>
        <v>13.09</v>
      </c>
      <c r="I8" s="191" t="s">
        <v>4</v>
      </c>
      <c r="J8" s="9"/>
      <c r="K8" s="5"/>
      <c r="L8" s="122">
        <v>113181316.44</v>
      </c>
      <c r="M8" s="191" t="s">
        <v>3</v>
      </c>
      <c r="N8" s="191">
        <f>L8/L9*100</f>
        <v>12.91</v>
      </c>
      <c r="O8" s="191" t="s">
        <v>4</v>
      </c>
      <c r="P8" s="9"/>
      <c r="Q8" s="182">
        <f>H8-N8</f>
        <v>0.18</v>
      </c>
      <c r="R8" s="111"/>
    </row>
    <row r="9" spans="1:18" x14ac:dyDescent="0.2">
      <c r="A9" s="7"/>
      <c r="B9" s="5"/>
      <c r="C9" s="22" t="s">
        <v>5</v>
      </c>
      <c r="D9" s="7"/>
      <c r="E9" s="5"/>
      <c r="F9" s="9">
        <v>885640368.58000004</v>
      </c>
      <c r="G9" s="191"/>
      <c r="H9" s="191"/>
      <c r="I9" s="191"/>
      <c r="J9" s="9"/>
      <c r="K9" s="5"/>
      <c r="L9" s="124">
        <v>876490688.83000004</v>
      </c>
      <c r="M9" s="191"/>
      <c r="N9" s="191"/>
      <c r="O9" s="191"/>
      <c r="P9" s="9"/>
      <c r="Q9" s="182"/>
    </row>
    <row r="10" spans="1:18" x14ac:dyDescent="0.2">
      <c r="A10" s="7"/>
      <c r="B10" s="5"/>
      <c r="C10" s="22"/>
      <c r="D10" s="7"/>
      <c r="E10" s="5"/>
      <c r="F10" s="191"/>
      <c r="G10" s="191"/>
      <c r="H10" s="191"/>
      <c r="I10" s="191"/>
      <c r="J10" s="9"/>
      <c r="K10" s="5"/>
      <c r="L10" s="191"/>
      <c r="M10" s="191"/>
      <c r="N10" s="191"/>
      <c r="O10" s="191"/>
      <c r="P10" s="9"/>
      <c r="Q10" s="10"/>
    </row>
    <row r="11" spans="1:18" x14ac:dyDescent="0.2">
      <c r="A11" s="7"/>
      <c r="B11" s="5"/>
      <c r="C11" s="6" t="s">
        <v>6</v>
      </c>
      <c r="D11" s="7"/>
      <c r="E11" s="5"/>
      <c r="F11" s="122">
        <v>612901.06000000006</v>
      </c>
      <c r="G11" s="191" t="s">
        <v>3</v>
      </c>
      <c r="H11" s="191">
        <f>F11*100/F12</f>
        <v>7.0000000000000007E-2</v>
      </c>
      <c r="I11" s="191" t="s">
        <v>4</v>
      </c>
      <c r="J11" s="15"/>
      <c r="K11" s="5"/>
      <c r="L11" s="122">
        <v>1464829.19</v>
      </c>
      <c r="M11" s="191" t="s">
        <v>3</v>
      </c>
      <c r="N11" s="191">
        <f>L11*100/L12</f>
        <v>0.17</v>
      </c>
      <c r="O11" s="191" t="s">
        <v>4</v>
      </c>
      <c r="P11" s="15"/>
      <c r="Q11" s="182">
        <f>H11-N11</f>
        <v>-0.1</v>
      </c>
    </row>
    <row r="12" spans="1:18" x14ac:dyDescent="0.2">
      <c r="A12" s="7"/>
      <c r="B12" s="5"/>
      <c r="C12" s="22" t="s">
        <v>5</v>
      </c>
      <c r="D12" s="7"/>
      <c r="E12" s="5"/>
      <c r="F12" s="9">
        <f>F9</f>
        <v>885640368.58000004</v>
      </c>
      <c r="G12" s="191"/>
      <c r="H12" s="191"/>
      <c r="I12" s="191"/>
      <c r="J12" s="15"/>
      <c r="K12" s="5"/>
      <c r="L12" s="124">
        <f>L9</f>
        <v>876490688.83000004</v>
      </c>
      <c r="M12" s="191"/>
      <c r="N12" s="191"/>
      <c r="O12" s="191"/>
      <c r="P12" s="15"/>
      <c r="Q12" s="182"/>
    </row>
    <row r="13" spans="1:18" x14ac:dyDescent="0.2">
      <c r="A13" s="157"/>
      <c r="B13" s="155"/>
      <c r="C13" s="156"/>
      <c r="D13" s="157"/>
      <c r="E13" s="202"/>
      <c r="F13" s="203"/>
      <c r="G13" s="203"/>
      <c r="H13" s="203"/>
      <c r="I13" s="203"/>
      <c r="J13" s="204"/>
      <c r="K13" s="202"/>
      <c r="L13" s="203"/>
      <c r="M13" s="203"/>
      <c r="N13" s="203"/>
      <c r="O13" s="203"/>
      <c r="P13" s="204"/>
      <c r="Q13" s="10"/>
    </row>
    <row r="14" spans="1:18" x14ac:dyDescent="0.2">
      <c r="A14" s="7"/>
      <c r="B14" s="5"/>
      <c r="C14" s="6" t="s">
        <v>7</v>
      </c>
      <c r="D14" s="7"/>
      <c r="E14" s="5"/>
      <c r="F14" s="122">
        <v>667718.40000000002</v>
      </c>
      <c r="G14" s="191" t="s">
        <v>3</v>
      </c>
      <c r="H14" s="191">
        <f>F14*100/F15</f>
        <v>0.08</v>
      </c>
      <c r="I14" s="191" t="s">
        <v>4</v>
      </c>
      <c r="J14" s="15"/>
      <c r="K14" s="5"/>
      <c r="L14" s="122">
        <f>1214244.23+392401.1</f>
        <v>1606645.33</v>
      </c>
      <c r="M14" s="191" t="s">
        <v>3</v>
      </c>
      <c r="N14" s="191">
        <f>L14*100/L15</f>
        <v>0.18</v>
      </c>
      <c r="O14" s="191" t="s">
        <v>4</v>
      </c>
      <c r="P14" s="15"/>
      <c r="Q14" s="182">
        <f>H14-N14</f>
        <v>-0.1</v>
      </c>
    </row>
    <row r="15" spans="1:18" x14ac:dyDescent="0.2">
      <c r="A15" s="7"/>
      <c r="B15" s="5"/>
      <c r="C15" s="22" t="s">
        <v>5</v>
      </c>
      <c r="D15" s="7"/>
      <c r="E15" s="5"/>
      <c r="F15" s="9">
        <f>F9</f>
        <v>885640368.58000004</v>
      </c>
      <c r="G15" s="191"/>
      <c r="H15" s="191"/>
      <c r="I15" s="191"/>
      <c r="J15" s="15"/>
      <c r="K15" s="5"/>
      <c r="L15" s="124">
        <f>L9</f>
        <v>876490688.83000004</v>
      </c>
      <c r="M15" s="191"/>
      <c r="N15" s="191"/>
      <c r="O15" s="191"/>
      <c r="P15" s="15"/>
      <c r="Q15" s="182"/>
    </row>
    <row r="16" spans="1:18" x14ac:dyDescent="0.2">
      <c r="A16" s="157"/>
      <c r="B16" s="155"/>
      <c r="C16" s="156"/>
      <c r="D16" s="157"/>
      <c r="E16" s="202"/>
      <c r="F16" s="203"/>
      <c r="G16" s="203"/>
      <c r="H16" s="203"/>
      <c r="I16" s="203"/>
      <c r="J16" s="204"/>
      <c r="K16" s="202"/>
      <c r="L16" s="203"/>
      <c r="M16" s="203"/>
      <c r="N16" s="203"/>
      <c r="O16" s="203"/>
      <c r="P16" s="204"/>
      <c r="Q16" s="10"/>
    </row>
    <row r="17" spans="1:17" x14ac:dyDescent="0.2">
      <c r="A17" s="7"/>
      <c r="B17" s="5"/>
      <c r="C17" s="6" t="s">
        <v>8</v>
      </c>
      <c r="D17" s="7"/>
      <c r="E17" s="5"/>
      <c r="F17" s="122">
        <v>294311913.17000002</v>
      </c>
      <c r="G17" s="191" t="s">
        <v>3</v>
      </c>
      <c r="H17" s="191">
        <f>F17*100/F18</f>
        <v>33.229999999999997</v>
      </c>
      <c r="I17" s="191" t="s">
        <v>4</v>
      </c>
      <c r="J17" s="15"/>
      <c r="K17" s="5"/>
      <c r="L17" s="122">
        <f>173321019.21+55031722.18</f>
        <v>228352741.38999999</v>
      </c>
      <c r="M17" s="191" t="s">
        <v>3</v>
      </c>
      <c r="N17" s="191">
        <f>L17*100/L18</f>
        <v>26.05</v>
      </c>
      <c r="O17" s="191" t="s">
        <v>4</v>
      </c>
      <c r="P17" s="15"/>
      <c r="Q17" s="182">
        <f>H17-N17</f>
        <v>7.18</v>
      </c>
    </row>
    <row r="18" spans="1:17" x14ac:dyDescent="0.2">
      <c r="A18" s="7"/>
      <c r="B18" s="5"/>
      <c r="C18" s="22" t="s">
        <v>5</v>
      </c>
      <c r="D18" s="7"/>
      <c r="E18" s="5"/>
      <c r="F18" s="9">
        <f>F9</f>
        <v>885640368.58000004</v>
      </c>
      <c r="G18" s="191"/>
      <c r="H18" s="191"/>
      <c r="I18" s="191"/>
      <c r="J18" s="15"/>
      <c r="K18" s="5"/>
      <c r="L18" s="124">
        <f>L9</f>
        <v>876490688.83000004</v>
      </c>
      <c r="M18" s="191"/>
      <c r="N18" s="191"/>
      <c r="O18" s="191"/>
      <c r="P18" s="15"/>
      <c r="Q18" s="182"/>
    </row>
    <row r="19" spans="1:17" x14ac:dyDescent="0.2">
      <c r="A19" s="157"/>
      <c r="B19" s="155"/>
      <c r="C19" s="156"/>
      <c r="D19" s="157"/>
      <c r="E19" s="202"/>
      <c r="F19" s="203"/>
      <c r="G19" s="203"/>
      <c r="H19" s="203"/>
      <c r="I19" s="203"/>
      <c r="J19" s="204"/>
      <c r="K19" s="202"/>
      <c r="L19" s="203"/>
      <c r="M19" s="203"/>
      <c r="N19" s="203"/>
      <c r="O19" s="203"/>
      <c r="P19" s="204"/>
      <c r="Q19" s="10"/>
    </row>
    <row r="20" spans="1:17" x14ac:dyDescent="0.2">
      <c r="A20" s="7"/>
      <c r="B20" s="5"/>
      <c r="C20" s="6" t="s">
        <v>9</v>
      </c>
      <c r="D20" s="7"/>
      <c r="E20" s="5"/>
      <c r="F20" s="122">
        <v>5802769.5899999999</v>
      </c>
      <c r="G20" s="191" t="s">
        <v>3</v>
      </c>
      <c r="H20" s="191">
        <f>F20*100/F21</f>
        <v>0.66</v>
      </c>
      <c r="I20" s="191" t="s">
        <v>4</v>
      </c>
      <c r="J20" s="15"/>
      <c r="K20" s="5"/>
      <c r="L20" s="122">
        <f>512379.05+6007796.5</f>
        <v>6520175.5499999998</v>
      </c>
      <c r="M20" s="191" t="s">
        <v>3</v>
      </c>
      <c r="N20" s="191">
        <f>L20*100/L21</f>
        <v>0.74</v>
      </c>
      <c r="O20" s="191" t="s">
        <v>4</v>
      </c>
      <c r="P20" s="15"/>
      <c r="Q20" s="182">
        <f>H20-N20</f>
        <v>-0.08</v>
      </c>
    </row>
    <row r="21" spans="1:17" x14ac:dyDescent="0.2">
      <c r="A21" s="7"/>
      <c r="B21" s="5"/>
      <c r="C21" s="22" t="s">
        <v>5</v>
      </c>
      <c r="D21" s="7"/>
      <c r="E21" s="5"/>
      <c r="F21" s="9">
        <f>F9</f>
        <v>885640368.58000004</v>
      </c>
      <c r="G21" s="191"/>
      <c r="H21" s="191"/>
      <c r="I21" s="191"/>
      <c r="J21" s="15"/>
      <c r="K21" s="5"/>
      <c r="L21" s="124">
        <f>L9</f>
        <v>876490688.83000004</v>
      </c>
      <c r="M21" s="191"/>
      <c r="N21" s="191"/>
      <c r="O21" s="191"/>
      <c r="P21" s="15"/>
      <c r="Q21" s="182"/>
    </row>
    <row r="22" spans="1:17" x14ac:dyDescent="0.2">
      <c r="A22" s="157"/>
      <c r="B22" s="155"/>
      <c r="C22" s="156"/>
      <c r="D22" s="157"/>
      <c r="E22" s="202"/>
      <c r="F22" s="203"/>
      <c r="G22" s="203"/>
      <c r="H22" s="203"/>
      <c r="I22" s="203"/>
      <c r="J22" s="204"/>
      <c r="K22" s="202"/>
      <c r="L22" s="203"/>
      <c r="M22" s="203"/>
      <c r="N22" s="203"/>
      <c r="O22" s="203"/>
      <c r="P22" s="204"/>
      <c r="Q22" s="10"/>
    </row>
    <row r="23" spans="1:17" ht="24" x14ac:dyDescent="0.2">
      <c r="A23" s="7"/>
      <c r="B23" s="5"/>
      <c r="C23" s="6" t="s">
        <v>2</v>
      </c>
      <c r="D23" s="7"/>
      <c r="E23" s="5"/>
      <c r="F23" s="18">
        <f>F8</f>
        <v>115930167.67</v>
      </c>
      <c r="G23" s="191" t="s">
        <v>3</v>
      </c>
      <c r="H23" s="191">
        <f>F23/F24</f>
        <v>126.31</v>
      </c>
      <c r="I23" s="191"/>
      <c r="J23" s="9"/>
      <c r="K23" s="5"/>
      <c r="L23" s="122">
        <f>L8</f>
        <v>113181316.44</v>
      </c>
      <c r="M23" s="191" t="s">
        <v>3</v>
      </c>
      <c r="N23" s="191">
        <f>L23/L24</f>
        <v>125.1</v>
      </c>
      <c r="O23" s="191"/>
      <c r="P23" s="9"/>
      <c r="Q23" s="182">
        <f>H23-N23</f>
        <v>1.21</v>
      </c>
    </row>
    <row r="24" spans="1:17" x14ac:dyDescent="0.2">
      <c r="A24" s="7"/>
      <c r="B24" s="5"/>
      <c r="C24" s="22" t="s">
        <v>10</v>
      </c>
      <c r="D24" s="7"/>
      <c r="E24" s="5"/>
      <c r="F24" s="19">
        <v>917841</v>
      </c>
      <c r="G24" s="191"/>
      <c r="H24" s="191"/>
      <c r="I24" s="191"/>
      <c r="J24" s="9"/>
      <c r="K24" s="5"/>
      <c r="L24" s="19">
        <v>904713</v>
      </c>
      <c r="M24" s="191"/>
      <c r="N24" s="191"/>
      <c r="O24" s="191"/>
      <c r="P24" s="9"/>
      <c r="Q24" s="182"/>
    </row>
    <row r="25" spans="1:17" x14ac:dyDescent="0.2">
      <c r="A25" s="157"/>
      <c r="B25" s="155"/>
      <c r="C25" s="156"/>
      <c r="D25" s="157"/>
      <c r="E25" s="202"/>
      <c r="F25" s="203"/>
      <c r="G25" s="203"/>
      <c r="H25" s="203"/>
      <c r="I25" s="203"/>
      <c r="J25" s="204"/>
      <c r="K25" s="202"/>
      <c r="L25" s="203"/>
      <c r="M25" s="203"/>
      <c r="N25" s="203"/>
      <c r="O25" s="203"/>
      <c r="P25" s="204"/>
      <c r="Q25" s="10"/>
    </row>
    <row r="26" spans="1:17" x14ac:dyDescent="0.2">
      <c r="A26" s="7"/>
      <c r="B26" s="5"/>
      <c r="C26" s="6" t="s">
        <v>6</v>
      </c>
      <c r="D26" s="7"/>
      <c r="E26" s="5"/>
      <c r="F26" s="18">
        <f>F11</f>
        <v>612901.06000000006</v>
      </c>
      <c r="G26" s="191" t="s">
        <v>3</v>
      </c>
      <c r="H26" s="191">
        <f>F26/F27</f>
        <v>0.67</v>
      </c>
      <c r="I26" s="191"/>
      <c r="J26" s="15"/>
      <c r="K26" s="5"/>
      <c r="L26" s="122">
        <f>L11</f>
        <v>1464829.19</v>
      </c>
      <c r="M26" s="191" t="s">
        <v>3</v>
      </c>
      <c r="N26" s="191">
        <f>L26/L27</f>
        <v>1.62</v>
      </c>
      <c r="O26" s="191"/>
      <c r="P26" s="15"/>
      <c r="Q26" s="182">
        <f>H26-N26</f>
        <v>-0.95</v>
      </c>
    </row>
    <row r="27" spans="1:17" x14ac:dyDescent="0.2">
      <c r="A27" s="7"/>
      <c r="B27" s="5"/>
      <c r="C27" s="22" t="s">
        <v>10</v>
      </c>
      <c r="D27" s="7"/>
      <c r="E27" s="5"/>
      <c r="F27" s="19">
        <f>F24</f>
        <v>917841</v>
      </c>
      <c r="G27" s="191"/>
      <c r="H27" s="191"/>
      <c r="I27" s="191"/>
      <c r="J27" s="15"/>
      <c r="K27" s="5"/>
      <c r="L27" s="19">
        <f>L24</f>
        <v>904713</v>
      </c>
      <c r="M27" s="191"/>
      <c r="N27" s="191"/>
      <c r="O27" s="191"/>
      <c r="P27" s="15"/>
      <c r="Q27" s="182"/>
    </row>
    <row r="28" spans="1:17" x14ac:dyDescent="0.2">
      <c r="A28" s="157"/>
      <c r="B28" s="155"/>
      <c r="C28" s="156"/>
      <c r="D28" s="157"/>
      <c r="E28" s="202"/>
      <c r="F28" s="203"/>
      <c r="G28" s="203"/>
      <c r="H28" s="203"/>
      <c r="I28" s="203"/>
      <c r="J28" s="204"/>
      <c r="K28" s="202"/>
      <c r="L28" s="203"/>
      <c r="M28" s="203"/>
      <c r="N28" s="203"/>
      <c r="O28" s="203"/>
      <c r="P28" s="204"/>
      <c r="Q28" s="10"/>
    </row>
    <row r="29" spans="1:17" x14ac:dyDescent="0.2">
      <c r="A29" s="7"/>
      <c r="B29" s="5"/>
      <c r="C29" s="6" t="s">
        <v>7</v>
      </c>
      <c r="D29" s="7"/>
      <c r="E29" s="5"/>
      <c r="F29" s="18">
        <f>F14</f>
        <v>667718.40000000002</v>
      </c>
      <c r="G29" s="191" t="s">
        <v>3</v>
      </c>
      <c r="H29" s="191">
        <f>F29/F30</f>
        <v>0.73</v>
      </c>
      <c r="I29" s="191"/>
      <c r="J29" s="15"/>
      <c r="K29" s="5"/>
      <c r="L29" s="106">
        <f>L14</f>
        <v>1606645.33</v>
      </c>
      <c r="M29" s="191" t="s">
        <v>3</v>
      </c>
      <c r="N29" s="191">
        <f>L29/L30</f>
        <v>1.78</v>
      </c>
      <c r="O29" s="191"/>
      <c r="P29" s="15"/>
      <c r="Q29" s="182">
        <f>H29-N29</f>
        <v>-1.05</v>
      </c>
    </row>
    <row r="30" spans="1:17" x14ac:dyDescent="0.2">
      <c r="A30" s="7"/>
      <c r="B30" s="5"/>
      <c r="C30" s="22" t="s">
        <v>10</v>
      </c>
      <c r="D30" s="7"/>
      <c r="E30" s="5"/>
      <c r="F30" s="19">
        <f>F24</f>
        <v>917841</v>
      </c>
      <c r="G30" s="191"/>
      <c r="H30" s="191"/>
      <c r="I30" s="191"/>
      <c r="J30" s="15"/>
      <c r="K30" s="5"/>
      <c r="L30" s="19">
        <f>L24</f>
        <v>904713</v>
      </c>
      <c r="M30" s="191"/>
      <c r="N30" s="191"/>
      <c r="O30" s="191"/>
      <c r="P30" s="15"/>
      <c r="Q30" s="182"/>
    </row>
    <row r="31" spans="1:17" x14ac:dyDescent="0.2">
      <c r="A31" s="157"/>
      <c r="B31" s="155"/>
      <c r="C31" s="156"/>
      <c r="D31" s="157"/>
      <c r="E31" s="202"/>
      <c r="F31" s="203"/>
      <c r="G31" s="203"/>
      <c r="H31" s="203"/>
      <c r="I31" s="203"/>
      <c r="J31" s="204"/>
      <c r="K31" s="202"/>
      <c r="L31" s="203"/>
      <c r="M31" s="203"/>
      <c r="N31" s="203"/>
      <c r="O31" s="203"/>
      <c r="P31" s="204"/>
      <c r="Q31" s="10"/>
    </row>
    <row r="32" spans="1:17" x14ac:dyDescent="0.2">
      <c r="A32" s="7"/>
      <c r="B32" s="5"/>
      <c r="C32" s="6" t="s">
        <v>8</v>
      </c>
      <c r="D32" s="7"/>
      <c r="E32" s="5"/>
      <c r="F32" s="18">
        <f>F17</f>
        <v>294311913.17000002</v>
      </c>
      <c r="G32" s="191" t="s">
        <v>3</v>
      </c>
      <c r="H32" s="191">
        <f>F32/F33</f>
        <v>320.66000000000003</v>
      </c>
      <c r="I32" s="191"/>
      <c r="J32" s="15"/>
      <c r="K32" s="5"/>
      <c r="L32" s="18">
        <f>L17</f>
        <v>228352741.38999999</v>
      </c>
      <c r="M32" s="191" t="s">
        <v>3</v>
      </c>
      <c r="N32" s="191">
        <f>L32/L33</f>
        <v>252.4</v>
      </c>
      <c r="O32" s="191"/>
      <c r="P32" s="15"/>
      <c r="Q32" s="182">
        <f>H32-N32</f>
        <v>68.260000000000005</v>
      </c>
    </row>
    <row r="33" spans="1:17" x14ac:dyDescent="0.2">
      <c r="A33" s="7"/>
      <c r="B33" s="5"/>
      <c r="C33" s="22" t="s">
        <v>10</v>
      </c>
      <c r="D33" s="7"/>
      <c r="E33" s="5"/>
      <c r="F33" s="19">
        <f>F30</f>
        <v>917841</v>
      </c>
      <c r="G33" s="191"/>
      <c r="H33" s="191"/>
      <c r="I33" s="191"/>
      <c r="J33" s="15"/>
      <c r="K33" s="5"/>
      <c r="L33" s="19">
        <f>L30</f>
        <v>904713</v>
      </c>
      <c r="M33" s="191"/>
      <c r="N33" s="191"/>
      <c r="O33" s="191"/>
      <c r="P33" s="15"/>
      <c r="Q33" s="182"/>
    </row>
    <row r="34" spans="1:17" x14ac:dyDescent="0.2">
      <c r="A34" s="157"/>
      <c r="B34" s="155"/>
      <c r="C34" s="156"/>
      <c r="D34" s="157"/>
      <c r="E34" s="202"/>
      <c r="F34" s="203"/>
      <c r="G34" s="203"/>
      <c r="H34" s="203"/>
      <c r="I34" s="203"/>
      <c r="J34" s="204"/>
      <c r="K34" s="202"/>
      <c r="L34" s="203"/>
      <c r="M34" s="203"/>
      <c r="N34" s="203"/>
      <c r="O34" s="203"/>
      <c r="P34" s="204"/>
      <c r="Q34" s="10"/>
    </row>
    <row r="35" spans="1:17" x14ac:dyDescent="0.2">
      <c r="A35" s="7"/>
      <c r="B35" s="5"/>
      <c r="C35" s="6" t="s">
        <v>9</v>
      </c>
      <c r="D35" s="7"/>
      <c r="E35" s="5"/>
      <c r="F35" s="18">
        <f>F20</f>
        <v>5802769.5899999999</v>
      </c>
      <c r="G35" s="191" t="s">
        <v>3</v>
      </c>
      <c r="H35" s="191">
        <f>F35/F36</f>
        <v>6.32</v>
      </c>
      <c r="I35" s="191"/>
      <c r="J35" s="15"/>
      <c r="K35" s="5"/>
      <c r="L35" s="18">
        <f>L20</f>
        <v>6520175.5499999998</v>
      </c>
      <c r="M35" s="191" t="s">
        <v>3</v>
      </c>
      <c r="N35" s="191">
        <f>L35/L36</f>
        <v>7.21</v>
      </c>
      <c r="O35" s="191"/>
      <c r="P35" s="15"/>
      <c r="Q35" s="182">
        <f>H35-N35</f>
        <v>-0.89</v>
      </c>
    </row>
    <row r="36" spans="1:17" x14ac:dyDescent="0.2">
      <c r="A36" s="7"/>
      <c r="B36" s="5"/>
      <c r="C36" s="22" t="s">
        <v>10</v>
      </c>
      <c r="D36" s="7"/>
      <c r="E36" s="5"/>
      <c r="F36" s="19">
        <f>F33</f>
        <v>917841</v>
      </c>
      <c r="G36" s="191"/>
      <c r="H36" s="191"/>
      <c r="I36" s="191"/>
      <c r="J36" s="15"/>
      <c r="K36" s="5"/>
      <c r="L36" s="19">
        <f>L33</f>
        <v>904713</v>
      </c>
      <c r="M36" s="191"/>
      <c r="N36" s="191"/>
      <c r="O36" s="191"/>
      <c r="P36" s="15"/>
      <c r="Q36" s="182"/>
    </row>
    <row r="37" spans="1:17" x14ac:dyDescent="0.2">
      <c r="A37" s="157"/>
      <c r="B37" s="158"/>
      <c r="C37" s="6"/>
      <c r="D37" s="12"/>
      <c r="E37" s="205"/>
      <c r="F37" s="206"/>
      <c r="G37" s="206"/>
      <c r="H37" s="206"/>
      <c r="I37" s="206"/>
      <c r="J37" s="207"/>
      <c r="K37" s="205"/>
      <c r="L37" s="206"/>
      <c r="M37" s="206"/>
      <c r="N37" s="206"/>
      <c r="O37" s="206"/>
      <c r="P37" s="207"/>
      <c r="Q37" s="13"/>
    </row>
    <row r="44" spans="1:17" ht="24" x14ac:dyDescent="0.2">
      <c r="C44" s="22" t="s">
        <v>11</v>
      </c>
      <c r="D44" s="42"/>
      <c r="E44" s="42"/>
      <c r="F44" s="42"/>
      <c r="G44" s="42"/>
      <c r="H44" s="43">
        <f>H8</f>
        <v>13.09</v>
      </c>
      <c r="I44" s="42"/>
      <c r="J44" s="42"/>
      <c r="K44" s="42"/>
      <c r="L44" s="42"/>
      <c r="M44" s="42"/>
      <c r="N44" s="43">
        <f>N8</f>
        <v>12.91</v>
      </c>
    </row>
    <row r="45" spans="1:17" x14ac:dyDescent="0.2">
      <c r="C45" s="42" t="s">
        <v>12</v>
      </c>
      <c r="D45" s="42"/>
      <c r="E45" s="42"/>
      <c r="F45" s="42"/>
      <c r="G45" s="42"/>
      <c r="H45" s="43">
        <f>H11</f>
        <v>7.0000000000000007E-2</v>
      </c>
      <c r="I45" s="42"/>
      <c r="J45" s="42"/>
      <c r="K45" s="42"/>
      <c r="L45" s="42"/>
      <c r="M45" s="42"/>
      <c r="N45" s="43">
        <f>N11</f>
        <v>0.17</v>
      </c>
    </row>
    <row r="46" spans="1:17" x14ac:dyDescent="0.2">
      <c r="C46" s="42" t="s">
        <v>13</v>
      </c>
      <c r="D46" s="42"/>
      <c r="E46" s="42"/>
      <c r="F46" s="42"/>
      <c r="G46" s="42"/>
      <c r="H46" s="43">
        <f>H14</f>
        <v>0.08</v>
      </c>
      <c r="I46" s="42"/>
      <c r="J46" s="42"/>
      <c r="K46" s="42"/>
      <c r="L46" s="42"/>
      <c r="M46" s="42"/>
      <c r="N46" s="43">
        <f>N14</f>
        <v>0.18</v>
      </c>
    </row>
    <row r="47" spans="1:17" x14ac:dyDescent="0.2">
      <c r="C47" s="42" t="s">
        <v>14</v>
      </c>
      <c r="D47" s="42"/>
      <c r="E47" s="42"/>
      <c r="F47" s="42"/>
      <c r="G47" s="42"/>
      <c r="H47" s="43">
        <f>H17</f>
        <v>33.229999999999997</v>
      </c>
      <c r="I47" s="42"/>
      <c r="J47" s="42"/>
      <c r="K47" s="42"/>
      <c r="L47" s="42"/>
      <c r="M47" s="42"/>
      <c r="N47" s="43">
        <f>N17</f>
        <v>26.05</v>
      </c>
    </row>
    <row r="48" spans="1:17" x14ac:dyDescent="0.2">
      <c r="C48" s="42" t="s">
        <v>15</v>
      </c>
      <c r="D48" s="42"/>
      <c r="E48" s="42"/>
      <c r="F48" s="42"/>
      <c r="G48" s="42"/>
      <c r="H48" s="43">
        <f>H20</f>
        <v>0.66</v>
      </c>
      <c r="I48" s="42"/>
      <c r="J48" s="42"/>
      <c r="K48" s="42"/>
      <c r="L48" s="42"/>
      <c r="M48" s="42"/>
      <c r="N48" s="43">
        <f>N20</f>
        <v>0.74</v>
      </c>
    </row>
    <row r="49" spans="3:14" x14ac:dyDescent="0.2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3:14" x14ac:dyDescent="0.2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3:14" x14ac:dyDescent="0.2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3:14" x14ac:dyDescent="0.2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3:14" x14ac:dyDescent="0.2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3:14" x14ac:dyDescent="0.2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3:14" x14ac:dyDescent="0.2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3:14" x14ac:dyDescent="0.2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3:14" x14ac:dyDescent="0.2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3:14" x14ac:dyDescent="0.2"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3:14" x14ac:dyDescent="0.2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3:14" x14ac:dyDescent="0.2"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3:14" x14ac:dyDescent="0.2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3:14" x14ac:dyDescent="0.2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spans="3:14" x14ac:dyDescent="0.2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3:14" x14ac:dyDescent="0.2"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3:14" x14ac:dyDescent="0.2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3:14" x14ac:dyDescent="0.2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3:14" x14ac:dyDescent="0.2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3:14" x14ac:dyDescent="0.2"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3:14" x14ac:dyDescent="0.2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3:14" x14ac:dyDescent="0.2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3:14" x14ac:dyDescent="0.2"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3:14" x14ac:dyDescent="0.2"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3:14" x14ac:dyDescent="0.2"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3:14" x14ac:dyDescent="0.2"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</sheetData>
  <mergeCells count="92">
    <mergeCell ref="N35:N36"/>
    <mergeCell ref="O35:O36"/>
    <mergeCell ref="Q35:Q36"/>
    <mergeCell ref="E37:J37"/>
    <mergeCell ref="K37:P37"/>
    <mergeCell ref="G35:G36"/>
    <mergeCell ref="H35:H36"/>
    <mergeCell ref="I35:I36"/>
    <mergeCell ref="M35:M36"/>
    <mergeCell ref="N32:N33"/>
    <mergeCell ref="O32:O33"/>
    <mergeCell ref="Q32:Q33"/>
    <mergeCell ref="E34:J34"/>
    <mergeCell ref="K34:P34"/>
    <mergeCell ref="G32:G33"/>
    <mergeCell ref="H32:H33"/>
    <mergeCell ref="I32:I33"/>
    <mergeCell ref="M32:M33"/>
    <mergeCell ref="N29:N30"/>
    <mergeCell ref="O29:O30"/>
    <mergeCell ref="Q29:Q30"/>
    <mergeCell ref="E31:J31"/>
    <mergeCell ref="K31:P31"/>
    <mergeCell ref="G29:G30"/>
    <mergeCell ref="H29:H30"/>
    <mergeCell ref="I29:I30"/>
    <mergeCell ref="M29:M30"/>
    <mergeCell ref="Q26:Q27"/>
    <mergeCell ref="E28:J28"/>
    <mergeCell ref="K28:P28"/>
    <mergeCell ref="M26:M27"/>
    <mergeCell ref="N26:N27"/>
    <mergeCell ref="O26:O27"/>
    <mergeCell ref="E25:J25"/>
    <mergeCell ref="K25:P25"/>
    <mergeCell ref="G26:G27"/>
    <mergeCell ref="H26:H27"/>
    <mergeCell ref="I26:I27"/>
    <mergeCell ref="Q20:Q21"/>
    <mergeCell ref="E22:J22"/>
    <mergeCell ref="K22:P22"/>
    <mergeCell ref="G20:G21"/>
    <mergeCell ref="H20:H21"/>
    <mergeCell ref="I20:I21"/>
    <mergeCell ref="M20:M21"/>
    <mergeCell ref="N17:N18"/>
    <mergeCell ref="O17:O18"/>
    <mergeCell ref="O23:O24"/>
    <mergeCell ref="E19:J19"/>
    <mergeCell ref="K19:P19"/>
    <mergeCell ref="G17:G18"/>
    <mergeCell ref="H17:H18"/>
    <mergeCell ref="I17:I18"/>
    <mergeCell ref="M17:M18"/>
    <mergeCell ref="N20:N21"/>
    <mergeCell ref="O20:O21"/>
    <mergeCell ref="G23:G24"/>
    <mergeCell ref="H23:H24"/>
    <mergeCell ref="I23:I24"/>
    <mergeCell ref="M23:M24"/>
    <mergeCell ref="N23:N24"/>
    <mergeCell ref="Q14:Q15"/>
    <mergeCell ref="F10:I10"/>
    <mergeCell ref="G11:G12"/>
    <mergeCell ref="H11:H12"/>
    <mergeCell ref="I11:I12"/>
    <mergeCell ref="M11:M12"/>
    <mergeCell ref="H14:H15"/>
    <mergeCell ref="I14:I15"/>
    <mergeCell ref="N14:N15"/>
    <mergeCell ref="O8:O9"/>
    <mergeCell ref="Q11:Q12"/>
    <mergeCell ref="L10:O10"/>
    <mergeCell ref="Q8:Q9"/>
    <mergeCell ref="N11:N12"/>
    <mergeCell ref="O11:O12"/>
    <mergeCell ref="Q23:Q24"/>
    <mergeCell ref="E6:J6"/>
    <mergeCell ref="K6:P6"/>
    <mergeCell ref="G8:G9"/>
    <mergeCell ref="H8:H9"/>
    <mergeCell ref="I8:I9"/>
    <mergeCell ref="M14:M15"/>
    <mergeCell ref="M8:M9"/>
    <mergeCell ref="O14:O15"/>
    <mergeCell ref="E16:J16"/>
    <mergeCell ref="K16:P16"/>
    <mergeCell ref="E13:J13"/>
    <mergeCell ref="K13:P13"/>
    <mergeCell ref="G14:G15"/>
    <mergeCell ref="Q17:Q18"/>
    <mergeCell ref="N8:N9"/>
  </mergeCells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Normal="100" workbookViewId="0">
      <selection activeCell="C14" sqref="C14"/>
    </sheetView>
  </sheetViews>
  <sheetFormatPr baseColWidth="10" defaultColWidth="11.5703125" defaultRowHeight="12" x14ac:dyDescent="0.2"/>
  <cols>
    <col min="1" max="1" width="17.7109375" style="42" customWidth="1"/>
    <col min="2" max="2" width="1.140625" style="114" customWidth="1"/>
    <col min="3" max="3" width="43.28515625" style="42" customWidth="1"/>
    <col min="4" max="5" width="1.140625" style="42" customWidth="1"/>
    <col min="6" max="6" width="11.7109375" style="42" bestFit="1" customWidth="1"/>
    <col min="7" max="7" width="2" style="42" bestFit="1" customWidth="1"/>
    <col min="8" max="8" width="6.42578125" style="42" bestFit="1" customWidth="1"/>
    <col min="9" max="9" width="2.42578125" style="42" bestFit="1" customWidth="1"/>
    <col min="10" max="11" width="1.140625" style="42" customWidth="1"/>
    <col min="12" max="12" width="11.7109375" style="42" bestFit="1" customWidth="1"/>
    <col min="13" max="13" width="2" style="42" bestFit="1" customWidth="1"/>
    <col min="14" max="14" width="6.42578125" style="42" bestFit="1" customWidth="1"/>
    <col min="15" max="15" width="2.42578125" style="42" bestFit="1" customWidth="1"/>
    <col min="16" max="16" width="1.140625" style="42" customWidth="1"/>
    <col min="17" max="17" width="6" style="42" customWidth="1"/>
    <col min="18" max="18" width="11.5703125" style="42"/>
    <col min="19" max="19" width="12.28515625" style="42" bestFit="1" customWidth="1"/>
    <col min="20" max="16384" width="11.5703125" style="42"/>
  </cols>
  <sheetData>
    <row r="1" spans="1:19" s="114" customFormat="1" x14ac:dyDescent="0.2"/>
    <row r="2" spans="1:19" s="114" customFormat="1" ht="50.25" x14ac:dyDescent="0.2">
      <c r="C2" s="118" t="s">
        <v>134</v>
      </c>
    </row>
    <row r="3" spans="1:19" s="114" customFormat="1" x14ac:dyDescent="0.2"/>
    <row r="4" spans="1:19" s="114" customFormat="1" x14ac:dyDescent="0.2">
      <c r="C4" s="178" t="s">
        <v>143</v>
      </c>
      <c r="D4" s="178"/>
      <c r="E4" s="178"/>
      <c r="F4" s="178"/>
      <c r="G4" s="178"/>
      <c r="H4" s="178"/>
      <c r="I4" s="178"/>
      <c r="J4" s="178"/>
      <c r="K4" s="178"/>
    </row>
    <row r="5" spans="1:19" s="114" customFormat="1" x14ac:dyDescent="0.2"/>
    <row r="6" spans="1:19" ht="13.15" customHeight="1" x14ac:dyDescent="0.2">
      <c r="A6" s="66"/>
      <c r="B6" s="141"/>
      <c r="C6" s="144" t="s">
        <v>0</v>
      </c>
      <c r="D6" s="142"/>
      <c r="E6" s="184" t="s">
        <v>137</v>
      </c>
      <c r="F6" s="185"/>
      <c r="G6" s="185"/>
      <c r="H6" s="185"/>
      <c r="I6" s="185"/>
      <c r="J6" s="186"/>
      <c r="K6" s="184" t="s">
        <v>133</v>
      </c>
      <c r="L6" s="185"/>
      <c r="M6" s="185"/>
      <c r="N6" s="185"/>
      <c r="O6" s="185"/>
      <c r="P6" s="186"/>
      <c r="Q6" s="96" t="s">
        <v>1</v>
      </c>
      <c r="R6" s="114"/>
    </row>
    <row r="7" spans="1:19" ht="13.15" customHeight="1" x14ac:dyDescent="0.2">
      <c r="A7" s="66"/>
      <c r="B7" s="147"/>
      <c r="C7" s="126" t="s">
        <v>16</v>
      </c>
      <c r="D7" s="148"/>
      <c r="E7" s="2"/>
      <c r="F7" s="3"/>
      <c r="G7" s="3"/>
      <c r="H7" s="3"/>
      <c r="I7" s="3"/>
      <c r="J7" s="3"/>
      <c r="K7" s="2"/>
      <c r="L7" s="3"/>
      <c r="M7" s="3"/>
      <c r="N7" s="3"/>
      <c r="O7" s="3"/>
      <c r="P7" s="3"/>
      <c r="Q7" s="4"/>
    </row>
    <row r="8" spans="1:19" x14ac:dyDescent="0.2">
      <c r="A8" s="7"/>
      <c r="B8" s="5"/>
      <c r="C8" s="6" t="s">
        <v>17</v>
      </c>
      <c r="D8" s="22"/>
      <c r="E8" s="5"/>
      <c r="F8" s="8">
        <f>350550936.9+58925792.58</f>
        <v>409476729.48000002</v>
      </c>
      <c r="G8" s="191" t="s">
        <v>3</v>
      </c>
      <c r="H8" s="191">
        <f>F8*100/F9</f>
        <v>47.2</v>
      </c>
      <c r="I8" s="191" t="s">
        <v>4</v>
      </c>
      <c r="J8" s="9"/>
      <c r="K8" s="5"/>
      <c r="L8" s="125">
        <f>281191348.82+67871063.51</f>
        <v>349062412.32999998</v>
      </c>
      <c r="M8" s="191" t="s">
        <v>3</v>
      </c>
      <c r="N8" s="191">
        <f>L8*100/L9</f>
        <v>39.4</v>
      </c>
      <c r="O8" s="191" t="s">
        <v>4</v>
      </c>
      <c r="P8" s="9"/>
      <c r="Q8" s="182">
        <f>H8-N8</f>
        <v>7.8</v>
      </c>
    </row>
    <row r="9" spans="1:19" x14ac:dyDescent="0.2">
      <c r="A9" s="7"/>
      <c r="B9" s="5"/>
      <c r="C9" s="22" t="s">
        <v>18</v>
      </c>
      <c r="D9" s="22"/>
      <c r="E9" s="5"/>
      <c r="F9" s="9">
        <v>867570223.12</v>
      </c>
      <c r="G9" s="191"/>
      <c r="H9" s="191"/>
      <c r="I9" s="191"/>
      <c r="J9" s="9"/>
      <c r="K9" s="5"/>
      <c r="L9" s="124">
        <v>885912671.27999997</v>
      </c>
      <c r="M9" s="191"/>
      <c r="N9" s="191"/>
      <c r="O9" s="191"/>
      <c r="P9" s="9"/>
      <c r="Q9" s="182"/>
      <c r="S9" s="43"/>
    </row>
    <row r="10" spans="1:19" ht="13.15" customHeight="1" x14ac:dyDescent="0.2">
      <c r="A10" s="7"/>
      <c r="B10" s="5"/>
      <c r="C10" s="22"/>
      <c r="D10" s="22"/>
      <c r="E10" s="5"/>
      <c r="F10" s="9"/>
      <c r="G10" s="9"/>
      <c r="H10" s="9"/>
      <c r="I10" s="9"/>
      <c r="J10" s="9"/>
      <c r="K10" s="5"/>
      <c r="L10" s="9"/>
      <c r="M10" s="9"/>
      <c r="N10" s="9"/>
      <c r="O10" s="9"/>
      <c r="P10" s="9"/>
      <c r="Q10" s="10"/>
    </row>
    <row r="11" spans="1:19" ht="12" customHeight="1" x14ac:dyDescent="0.2">
      <c r="A11" s="66"/>
      <c r="B11" s="147"/>
      <c r="C11" s="126" t="s">
        <v>19</v>
      </c>
      <c r="D11" s="148"/>
      <c r="E11" s="36"/>
      <c r="F11" s="37"/>
      <c r="G11" s="37"/>
      <c r="H11" s="37"/>
      <c r="I11" s="37"/>
      <c r="J11" s="38"/>
      <c r="K11" s="36"/>
      <c r="L11" s="37"/>
      <c r="M11" s="37"/>
      <c r="N11" s="37"/>
      <c r="O11" s="37"/>
      <c r="P11" s="38"/>
      <c r="Q11" s="39"/>
    </row>
    <row r="12" spans="1:19" x14ac:dyDescent="0.2">
      <c r="A12" s="7"/>
      <c r="B12" s="5"/>
      <c r="C12" s="6" t="s">
        <v>20</v>
      </c>
      <c r="D12" s="7"/>
      <c r="E12" s="22"/>
      <c r="F12" s="125">
        <v>58925792.579999998</v>
      </c>
      <c r="G12" s="191" t="s">
        <v>3</v>
      </c>
      <c r="H12" s="191">
        <f>F12*100/F13</f>
        <v>6.79</v>
      </c>
      <c r="I12" s="191" t="s">
        <v>4</v>
      </c>
      <c r="J12" s="15"/>
      <c r="K12" s="22"/>
      <c r="L12" s="125">
        <v>67871063.510000005</v>
      </c>
      <c r="M12" s="191" t="s">
        <v>3</v>
      </c>
      <c r="N12" s="191">
        <f>L12*100/L13</f>
        <v>7.66</v>
      </c>
      <c r="O12" s="191" t="s">
        <v>4</v>
      </c>
      <c r="P12" s="15"/>
      <c r="Q12" s="208">
        <f>H12-N12</f>
        <v>-0.87</v>
      </c>
    </row>
    <row r="13" spans="1:19" ht="13.15" customHeight="1" x14ac:dyDescent="0.2">
      <c r="A13" s="7"/>
      <c r="B13" s="5"/>
      <c r="C13" s="22" t="s">
        <v>18</v>
      </c>
      <c r="D13" s="7"/>
      <c r="E13" s="22"/>
      <c r="F13" s="9">
        <f>F9</f>
        <v>867570223.12</v>
      </c>
      <c r="G13" s="191"/>
      <c r="H13" s="191"/>
      <c r="I13" s="191"/>
      <c r="J13" s="15"/>
      <c r="K13" s="22"/>
      <c r="L13" s="124">
        <f>L9</f>
        <v>885912671.27999997</v>
      </c>
      <c r="M13" s="191"/>
      <c r="N13" s="191"/>
      <c r="O13" s="191"/>
      <c r="P13" s="15"/>
      <c r="Q13" s="208"/>
    </row>
    <row r="14" spans="1:19" x14ac:dyDescent="0.2">
      <c r="A14" s="7"/>
      <c r="B14" s="5"/>
      <c r="C14" s="22"/>
      <c r="D14" s="7"/>
      <c r="E14" s="22"/>
      <c r="F14" s="9"/>
      <c r="G14" s="9"/>
      <c r="H14" s="9"/>
      <c r="I14" s="9"/>
      <c r="J14" s="15"/>
      <c r="K14" s="22"/>
      <c r="L14" s="9"/>
      <c r="M14" s="9"/>
      <c r="N14" s="9"/>
      <c r="O14" s="9"/>
      <c r="P14" s="15"/>
      <c r="Q14" s="16"/>
    </row>
    <row r="15" spans="1:19" ht="12" customHeight="1" x14ac:dyDescent="0.2">
      <c r="A15" s="66"/>
      <c r="B15" s="147"/>
      <c r="C15" s="126" t="s">
        <v>21</v>
      </c>
      <c r="D15" s="153"/>
      <c r="E15" s="195"/>
      <c r="F15" s="196"/>
      <c r="G15" s="196"/>
      <c r="H15" s="196"/>
      <c r="I15" s="196"/>
      <c r="J15" s="196"/>
      <c r="K15" s="195"/>
      <c r="L15" s="196"/>
      <c r="M15" s="196"/>
      <c r="N15" s="196"/>
      <c r="O15" s="196"/>
      <c r="P15" s="196"/>
      <c r="Q15" s="4"/>
    </row>
    <row r="16" spans="1:19" x14ac:dyDescent="0.2">
      <c r="A16" s="7"/>
      <c r="B16" s="5"/>
      <c r="C16" s="6" t="s">
        <v>22</v>
      </c>
      <c r="D16" s="22"/>
      <c r="E16" s="5"/>
      <c r="F16" s="8">
        <f>F8-0</f>
        <v>409476729.48000002</v>
      </c>
      <c r="G16" s="191" t="s">
        <v>3</v>
      </c>
      <c r="H16" s="191">
        <f>F16*100/F17</f>
        <v>47.2</v>
      </c>
      <c r="I16" s="191" t="s">
        <v>4</v>
      </c>
      <c r="J16" s="9"/>
      <c r="K16" s="5"/>
      <c r="L16" s="125">
        <f>L8-0</f>
        <v>349062412.32999998</v>
      </c>
      <c r="M16" s="191" t="s">
        <v>3</v>
      </c>
      <c r="N16" s="191">
        <f>L16*100/L17</f>
        <v>39.4</v>
      </c>
      <c r="O16" s="191" t="s">
        <v>4</v>
      </c>
      <c r="P16" s="9"/>
      <c r="Q16" s="182">
        <f>H16-N16</f>
        <v>7.8</v>
      </c>
    </row>
    <row r="17" spans="1:17" x14ac:dyDescent="0.2">
      <c r="A17" s="7"/>
      <c r="B17" s="5"/>
      <c r="C17" s="22" t="s">
        <v>18</v>
      </c>
      <c r="D17" s="22"/>
      <c r="E17" s="5"/>
      <c r="F17" s="9">
        <f>F13</f>
        <v>867570223.12</v>
      </c>
      <c r="G17" s="191"/>
      <c r="H17" s="191"/>
      <c r="I17" s="191"/>
      <c r="J17" s="9"/>
      <c r="K17" s="5"/>
      <c r="L17" s="124">
        <f>L13</f>
        <v>885912671.27999997</v>
      </c>
      <c r="M17" s="191"/>
      <c r="N17" s="191"/>
      <c r="O17" s="191"/>
      <c r="P17" s="9"/>
      <c r="Q17" s="182"/>
    </row>
    <row r="18" spans="1:17" x14ac:dyDescent="0.2">
      <c r="A18" s="7"/>
      <c r="B18" s="5"/>
      <c r="C18" s="22"/>
      <c r="D18" s="22"/>
      <c r="E18" s="5"/>
      <c r="F18" s="9"/>
      <c r="G18" s="9"/>
      <c r="H18" s="9"/>
      <c r="I18" s="9"/>
      <c r="J18" s="9"/>
      <c r="K18" s="5"/>
      <c r="L18" s="9"/>
      <c r="M18" s="9"/>
      <c r="N18" s="9"/>
      <c r="O18" s="9"/>
      <c r="P18" s="9"/>
      <c r="Q18" s="10"/>
    </row>
    <row r="19" spans="1:17" x14ac:dyDescent="0.2">
      <c r="A19" s="157"/>
      <c r="B19" s="160"/>
      <c r="C19" s="161"/>
      <c r="D19" s="162"/>
      <c r="E19" s="196"/>
      <c r="F19" s="196"/>
      <c r="G19" s="196"/>
      <c r="H19" s="196"/>
      <c r="I19" s="196"/>
      <c r="J19" s="197"/>
      <c r="K19" s="196"/>
      <c r="L19" s="196"/>
      <c r="M19" s="196"/>
      <c r="N19" s="196"/>
      <c r="O19" s="196"/>
      <c r="P19" s="197"/>
      <c r="Q19" s="40"/>
    </row>
    <row r="20" spans="1:17" x14ac:dyDescent="0.2">
      <c r="A20" s="7"/>
      <c r="B20" s="5"/>
      <c r="C20" s="6" t="s">
        <v>132</v>
      </c>
      <c r="D20" s="7"/>
      <c r="E20" s="22"/>
      <c r="F20" s="18">
        <v>159351881.75</v>
      </c>
      <c r="G20" s="191" t="s">
        <v>3</v>
      </c>
      <c r="H20" s="191">
        <f>F20*100/F21</f>
        <v>17.989999999999998</v>
      </c>
      <c r="I20" s="191" t="s">
        <v>4</v>
      </c>
      <c r="J20" s="15"/>
      <c r="K20" s="22"/>
      <c r="L20" s="122">
        <v>141265162.52000001</v>
      </c>
      <c r="M20" s="191" t="s">
        <v>3</v>
      </c>
      <c r="N20" s="191">
        <f>L20*100/L21</f>
        <v>16.12</v>
      </c>
      <c r="O20" s="191" t="s">
        <v>4</v>
      </c>
      <c r="P20" s="15"/>
      <c r="Q20" s="208">
        <f>H20-N20</f>
        <v>1.87</v>
      </c>
    </row>
    <row r="21" spans="1:17" x14ac:dyDescent="0.2">
      <c r="A21" s="7"/>
      <c r="B21" s="5"/>
      <c r="C21" s="22" t="s">
        <v>5</v>
      </c>
      <c r="D21" s="7"/>
      <c r="E21" s="22"/>
      <c r="F21" s="9">
        <v>885640368.58000004</v>
      </c>
      <c r="G21" s="191"/>
      <c r="H21" s="191"/>
      <c r="I21" s="191"/>
      <c r="J21" s="15"/>
      <c r="K21" s="22"/>
      <c r="L21" s="124">
        <v>876490688.83000004</v>
      </c>
      <c r="M21" s="191"/>
      <c r="N21" s="191"/>
      <c r="O21" s="191"/>
      <c r="P21" s="15"/>
      <c r="Q21" s="208"/>
    </row>
    <row r="22" spans="1:17" x14ac:dyDescent="0.2">
      <c r="A22" s="7"/>
      <c r="B22" s="5"/>
      <c r="C22" s="22"/>
      <c r="D22" s="7"/>
      <c r="E22" s="22"/>
      <c r="F22" s="9"/>
      <c r="G22" s="9"/>
      <c r="H22" s="9"/>
      <c r="I22" s="9"/>
      <c r="J22" s="15"/>
      <c r="K22" s="22"/>
      <c r="L22" s="9"/>
      <c r="M22" s="9"/>
      <c r="N22" s="9"/>
      <c r="O22" s="9"/>
      <c r="P22" s="15"/>
      <c r="Q22" s="16"/>
    </row>
    <row r="23" spans="1:17" x14ac:dyDescent="0.2">
      <c r="A23" s="157"/>
      <c r="B23" s="160"/>
      <c r="C23" s="161"/>
      <c r="D23" s="162"/>
      <c r="E23" s="195"/>
      <c r="F23" s="196"/>
      <c r="G23" s="196"/>
      <c r="H23" s="196"/>
      <c r="I23" s="196"/>
      <c r="J23" s="196"/>
      <c r="K23" s="195"/>
      <c r="L23" s="196"/>
      <c r="M23" s="196"/>
      <c r="N23" s="196"/>
      <c r="O23" s="196"/>
      <c r="P23" s="196"/>
      <c r="Q23" s="4"/>
    </row>
    <row r="24" spans="1:17" x14ac:dyDescent="0.2">
      <c r="A24" s="7"/>
      <c r="B24" s="5"/>
      <c r="C24" s="6" t="s">
        <v>23</v>
      </c>
      <c r="D24" s="22"/>
      <c r="E24" s="5"/>
      <c r="F24" s="122">
        <v>103943489.65000001</v>
      </c>
      <c r="G24" s="191" t="s">
        <v>3</v>
      </c>
      <c r="H24" s="191">
        <f>F24*100/F25</f>
        <v>82.18</v>
      </c>
      <c r="I24" s="191" t="s">
        <v>4</v>
      </c>
      <c r="J24" s="9"/>
      <c r="K24" s="5"/>
      <c r="L24" s="122">
        <v>114114328.66</v>
      </c>
      <c r="M24" s="191" t="s">
        <v>3</v>
      </c>
      <c r="N24" s="191">
        <f>L24*100/L25</f>
        <v>74.2</v>
      </c>
      <c r="O24" s="191" t="s">
        <v>4</v>
      </c>
      <c r="P24" s="9"/>
      <c r="Q24" s="182">
        <f>H24-N24</f>
        <v>7.98</v>
      </c>
    </row>
    <row r="25" spans="1:17" x14ac:dyDescent="0.2">
      <c r="A25" s="7"/>
      <c r="B25" s="5"/>
      <c r="C25" s="22" t="s">
        <v>24</v>
      </c>
      <c r="D25" s="22"/>
      <c r="E25" s="5"/>
      <c r="F25" s="124">
        <v>126485260.48</v>
      </c>
      <c r="G25" s="191"/>
      <c r="H25" s="191"/>
      <c r="I25" s="191"/>
      <c r="J25" s="9"/>
      <c r="K25" s="5"/>
      <c r="L25" s="124">
        <v>153797167.81</v>
      </c>
      <c r="M25" s="191"/>
      <c r="N25" s="191"/>
      <c r="O25" s="191"/>
      <c r="P25" s="9"/>
      <c r="Q25" s="182"/>
    </row>
    <row r="26" spans="1:17" x14ac:dyDescent="0.2">
      <c r="A26" s="7"/>
      <c r="B26" s="5"/>
      <c r="C26" s="22"/>
      <c r="D26" s="22"/>
      <c r="E26" s="5"/>
      <c r="F26" s="9"/>
      <c r="G26" s="9"/>
      <c r="H26" s="9"/>
      <c r="I26" s="9"/>
      <c r="J26" s="9"/>
      <c r="K26" s="5"/>
      <c r="L26" s="9"/>
      <c r="M26" s="9"/>
      <c r="N26" s="9"/>
      <c r="O26" s="9"/>
      <c r="P26" s="9"/>
      <c r="Q26" s="10"/>
    </row>
    <row r="27" spans="1:17" x14ac:dyDescent="0.2">
      <c r="A27" s="157"/>
      <c r="B27" s="160"/>
      <c r="C27" s="161"/>
      <c r="D27" s="162"/>
      <c r="E27" s="196"/>
      <c r="F27" s="196"/>
      <c r="G27" s="196"/>
      <c r="H27" s="196"/>
      <c r="I27" s="196"/>
      <c r="J27" s="197"/>
      <c r="K27" s="196"/>
      <c r="L27" s="196"/>
      <c r="M27" s="196"/>
      <c r="N27" s="196"/>
      <c r="O27" s="196"/>
      <c r="P27" s="197"/>
      <c r="Q27" s="40"/>
    </row>
    <row r="28" spans="1:17" x14ac:dyDescent="0.2">
      <c r="A28" s="7"/>
      <c r="B28" s="5"/>
      <c r="C28" s="6" t="s">
        <v>25</v>
      </c>
      <c r="D28" s="7"/>
      <c r="E28" s="22"/>
      <c r="F28" s="8">
        <v>132771544.55</v>
      </c>
      <c r="G28" s="191" t="s">
        <v>3</v>
      </c>
      <c r="H28" s="191">
        <f>F28*100/F29</f>
        <v>201.75</v>
      </c>
      <c r="I28" s="191" t="s">
        <v>4</v>
      </c>
      <c r="J28" s="15"/>
      <c r="K28" s="22"/>
      <c r="L28" s="125">
        <v>238957021.38</v>
      </c>
      <c r="M28" s="191" t="s">
        <v>3</v>
      </c>
      <c r="N28" s="191">
        <f>L28*100/L29</f>
        <v>157.85</v>
      </c>
      <c r="O28" s="191" t="s">
        <v>4</v>
      </c>
      <c r="P28" s="15"/>
      <c r="Q28" s="208">
        <f>H28-N28</f>
        <v>43.9</v>
      </c>
    </row>
    <row r="29" spans="1:17" x14ac:dyDescent="0.2">
      <c r="A29" s="7"/>
      <c r="B29" s="5"/>
      <c r="C29" s="22" t="s">
        <v>26</v>
      </c>
      <c r="D29" s="7"/>
      <c r="E29" s="22"/>
      <c r="F29" s="88">
        <v>65808581.390000001</v>
      </c>
      <c r="G29" s="191"/>
      <c r="H29" s="191"/>
      <c r="I29" s="191"/>
      <c r="J29" s="15"/>
      <c r="K29" s="22"/>
      <c r="L29" s="121">
        <v>151383614.97999999</v>
      </c>
      <c r="M29" s="191"/>
      <c r="N29" s="191"/>
      <c r="O29" s="191"/>
      <c r="P29" s="15"/>
      <c r="Q29" s="208"/>
    </row>
    <row r="30" spans="1:17" x14ac:dyDescent="0.2">
      <c r="A30" s="157"/>
      <c r="B30" s="158"/>
      <c r="C30" s="159"/>
      <c r="D30" s="163"/>
      <c r="E30" s="206"/>
      <c r="F30" s="206"/>
      <c r="G30" s="206"/>
      <c r="H30" s="206"/>
      <c r="I30" s="206"/>
      <c r="J30" s="207"/>
      <c r="K30" s="206"/>
      <c r="L30" s="206"/>
      <c r="M30" s="206"/>
      <c r="N30" s="206"/>
      <c r="O30" s="206"/>
      <c r="P30" s="207"/>
      <c r="Q30" s="89"/>
    </row>
    <row r="31" spans="1:17" x14ac:dyDescent="0.2">
      <c r="Q31" s="44"/>
    </row>
    <row r="34" spans="3:14" x14ac:dyDescent="0.2">
      <c r="C34" s="22" t="s">
        <v>16</v>
      </c>
      <c r="H34" s="43">
        <f>H8</f>
        <v>47.2</v>
      </c>
      <c r="N34" s="43">
        <f>N8</f>
        <v>39.4</v>
      </c>
    </row>
    <row r="35" spans="3:14" x14ac:dyDescent="0.2">
      <c r="C35" s="22" t="s">
        <v>19</v>
      </c>
      <c r="H35" s="43">
        <f>H12</f>
        <v>6.79</v>
      </c>
      <c r="N35" s="43">
        <f>N12</f>
        <v>7.66</v>
      </c>
    </row>
    <row r="36" spans="3:14" x14ac:dyDescent="0.2">
      <c r="C36" s="22" t="s">
        <v>21</v>
      </c>
      <c r="H36" s="43">
        <f>H16</f>
        <v>47.2</v>
      </c>
      <c r="N36" s="43">
        <f>N16</f>
        <v>39.4</v>
      </c>
    </row>
    <row r="37" spans="3:14" ht="24" x14ac:dyDescent="0.2">
      <c r="C37" s="22" t="s">
        <v>27</v>
      </c>
      <c r="H37" s="43">
        <f>H20</f>
        <v>17.989999999999998</v>
      </c>
      <c r="N37" s="43">
        <f>N20</f>
        <v>16.12</v>
      </c>
    </row>
    <row r="38" spans="3:14" ht="24" x14ac:dyDescent="0.2">
      <c r="C38" s="22" t="s">
        <v>28</v>
      </c>
      <c r="H38" s="43">
        <f>H24</f>
        <v>82.18</v>
      </c>
      <c r="N38" s="43">
        <f>N24</f>
        <v>74.2</v>
      </c>
    </row>
    <row r="39" spans="3:14" x14ac:dyDescent="0.2">
      <c r="C39" s="45" t="s">
        <v>118</v>
      </c>
      <c r="H39" s="43">
        <f>H28</f>
        <v>201.75</v>
      </c>
      <c r="N39" s="43">
        <f>N28</f>
        <v>157.85</v>
      </c>
    </row>
  </sheetData>
  <mergeCells count="55">
    <mergeCell ref="C4:K4"/>
    <mergeCell ref="Q8:Q9"/>
    <mergeCell ref="G8:G9"/>
    <mergeCell ref="H8:H9"/>
    <mergeCell ref="Q20:Q21"/>
    <mergeCell ref="G20:G21"/>
    <mergeCell ref="H20:H21"/>
    <mergeCell ref="I20:I21"/>
    <mergeCell ref="M20:M21"/>
    <mergeCell ref="I8:I9"/>
    <mergeCell ref="M8:M9"/>
    <mergeCell ref="Q12:Q13"/>
    <mergeCell ref="E6:J6"/>
    <mergeCell ref="K6:P6"/>
    <mergeCell ref="N8:N9"/>
    <mergeCell ref="O8:O9"/>
    <mergeCell ref="E15:J15"/>
    <mergeCell ref="K15:P15"/>
    <mergeCell ref="N12:N13"/>
    <mergeCell ref="O12:O13"/>
    <mergeCell ref="G12:G13"/>
    <mergeCell ref="H12:H13"/>
    <mergeCell ref="I12:I13"/>
    <mergeCell ref="M12:M13"/>
    <mergeCell ref="Q24:Q25"/>
    <mergeCell ref="Q16:Q17"/>
    <mergeCell ref="E19:J19"/>
    <mergeCell ref="K19:P19"/>
    <mergeCell ref="G16:G17"/>
    <mergeCell ref="H16:H17"/>
    <mergeCell ref="I16:I17"/>
    <mergeCell ref="M16:M17"/>
    <mergeCell ref="N16:N17"/>
    <mergeCell ref="O16:O17"/>
    <mergeCell ref="E23:J23"/>
    <mergeCell ref="K23:P23"/>
    <mergeCell ref="O20:O21"/>
    <mergeCell ref="N20:N21"/>
    <mergeCell ref="E27:J27"/>
    <mergeCell ref="K27:P27"/>
    <mergeCell ref="G24:G25"/>
    <mergeCell ref="H24:H25"/>
    <mergeCell ref="I24:I25"/>
    <mergeCell ref="M24:M25"/>
    <mergeCell ref="N24:N25"/>
    <mergeCell ref="O24:O25"/>
    <mergeCell ref="N28:N29"/>
    <mergeCell ref="O28:O29"/>
    <mergeCell ref="Q28:Q29"/>
    <mergeCell ref="E30:J30"/>
    <mergeCell ref="K30:P30"/>
    <mergeCell ref="G28:G29"/>
    <mergeCell ref="H28:H29"/>
    <mergeCell ref="I28:I29"/>
    <mergeCell ref="M28:M29"/>
  </mergeCells>
  <phoneticPr fontId="1" type="noConversion"/>
  <pageMargins left="0.75" right="0.75" top="1" bottom="1" header="0" footer="0"/>
  <pageSetup paperSize="9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workbookViewId="0">
      <selection activeCell="A7" sqref="A7:XFD7"/>
    </sheetView>
  </sheetViews>
  <sheetFormatPr baseColWidth="10" defaultColWidth="11.5703125" defaultRowHeight="12" x14ac:dyDescent="0.2"/>
  <cols>
    <col min="1" max="1" width="17.42578125" style="42" customWidth="1"/>
    <col min="2" max="2" width="1.140625" style="114" customWidth="1"/>
    <col min="3" max="3" width="36.140625" style="42" bestFit="1" customWidth="1"/>
    <col min="4" max="5" width="1.140625" style="42" customWidth="1"/>
    <col min="6" max="6" width="13" style="42" bestFit="1" customWidth="1"/>
    <col min="7" max="7" width="2" style="42" bestFit="1" customWidth="1"/>
    <col min="8" max="8" width="4.85546875" style="42" bestFit="1" customWidth="1"/>
    <col min="9" max="9" width="2" style="42" bestFit="1" customWidth="1"/>
    <col min="10" max="11" width="1.140625" style="42" customWidth="1"/>
    <col min="12" max="12" width="13" style="42" bestFit="1" customWidth="1"/>
    <col min="13" max="13" width="2" style="42" bestFit="1" customWidth="1"/>
    <col min="14" max="14" width="5.7109375" style="42" bestFit="1" customWidth="1"/>
    <col min="15" max="15" width="2" style="42" bestFit="1" customWidth="1"/>
    <col min="16" max="16" width="1.140625" style="42" customWidth="1"/>
    <col min="17" max="17" width="5.7109375" style="42" bestFit="1" customWidth="1"/>
    <col min="18" max="16384" width="11.5703125" style="42"/>
  </cols>
  <sheetData>
    <row r="1" spans="1:17" s="114" customFormat="1" x14ac:dyDescent="0.2"/>
    <row r="2" spans="1:17" s="114" customFormat="1" ht="50.25" x14ac:dyDescent="0.2">
      <c r="C2" s="118" t="s">
        <v>134</v>
      </c>
    </row>
    <row r="3" spans="1:17" s="114" customFormat="1" x14ac:dyDescent="0.2"/>
    <row r="4" spans="1:17" s="114" customFormat="1" x14ac:dyDescent="0.2">
      <c r="C4" s="178" t="s">
        <v>144</v>
      </c>
      <c r="D4" s="178"/>
      <c r="E4" s="178"/>
      <c r="F4" s="178"/>
      <c r="G4" s="178"/>
      <c r="H4" s="178"/>
      <c r="I4" s="178"/>
      <c r="J4" s="178"/>
      <c r="K4" s="178"/>
    </row>
    <row r="5" spans="1:17" s="114" customFormat="1" x14ac:dyDescent="0.2">
      <c r="A5" s="45"/>
    </row>
    <row r="6" spans="1:17" ht="13.15" customHeight="1" x14ac:dyDescent="0.2">
      <c r="A6" s="45"/>
      <c r="B6" s="141"/>
      <c r="C6" s="144" t="s">
        <v>0</v>
      </c>
      <c r="D6" s="142"/>
      <c r="E6" s="184" t="s">
        <v>137</v>
      </c>
      <c r="F6" s="185"/>
      <c r="G6" s="185"/>
      <c r="H6" s="185"/>
      <c r="I6" s="185"/>
      <c r="J6" s="186"/>
      <c r="K6" s="184" t="s">
        <v>133</v>
      </c>
      <c r="L6" s="185"/>
      <c r="M6" s="185"/>
      <c r="N6" s="185"/>
      <c r="O6" s="185"/>
      <c r="P6" s="186"/>
      <c r="Q6" s="96" t="s">
        <v>1</v>
      </c>
    </row>
    <row r="7" spans="1:17" ht="13.15" customHeight="1" x14ac:dyDescent="0.2">
      <c r="A7" s="45"/>
      <c r="B7" s="147"/>
      <c r="C7" s="126" t="s">
        <v>29</v>
      </c>
      <c r="D7" s="148"/>
      <c r="E7" s="2"/>
      <c r="F7" s="3"/>
      <c r="G7" s="3"/>
      <c r="H7" s="3"/>
      <c r="I7" s="3"/>
      <c r="J7" s="1"/>
      <c r="K7" s="2"/>
      <c r="L7" s="3"/>
      <c r="M7" s="3"/>
      <c r="N7" s="3"/>
      <c r="O7" s="3"/>
      <c r="P7" s="1"/>
      <c r="Q7" s="4"/>
    </row>
    <row r="8" spans="1:17" x14ac:dyDescent="0.2">
      <c r="A8" s="22"/>
      <c r="B8" s="5"/>
      <c r="C8" s="6" t="s">
        <v>30</v>
      </c>
      <c r="D8" s="7"/>
      <c r="E8" s="5"/>
      <c r="F8" s="8">
        <v>822779443.16999996</v>
      </c>
      <c r="G8" s="191" t="s">
        <v>3</v>
      </c>
      <c r="H8" s="191">
        <f>F8*100/F9</f>
        <v>92.9</v>
      </c>
      <c r="I8" s="191" t="s">
        <v>4</v>
      </c>
      <c r="J8" s="15"/>
      <c r="K8" s="5"/>
      <c r="L8" s="125">
        <v>865059826.94000006</v>
      </c>
      <c r="M8" s="191" t="s">
        <v>3</v>
      </c>
      <c r="N8" s="191">
        <f>L8*100/L9</f>
        <v>98.7</v>
      </c>
      <c r="O8" s="191" t="s">
        <v>4</v>
      </c>
      <c r="P8" s="15"/>
      <c r="Q8" s="182">
        <f>H8-N8</f>
        <v>-5.8</v>
      </c>
    </row>
    <row r="9" spans="1:17" x14ac:dyDescent="0.2">
      <c r="A9" s="22"/>
      <c r="B9" s="11"/>
      <c r="C9" s="6" t="s">
        <v>31</v>
      </c>
      <c r="D9" s="12"/>
      <c r="E9" s="11"/>
      <c r="F9" s="8">
        <v>885640368.58000004</v>
      </c>
      <c r="G9" s="192"/>
      <c r="H9" s="192"/>
      <c r="I9" s="192"/>
      <c r="J9" s="17"/>
      <c r="K9" s="11"/>
      <c r="L9" s="125">
        <v>876490688.83000004</v>
      </c>
      <c r="M9" s="192"/>
      <c r="N9" s="192"/>
      <c r="O9" s="192"/>
      <c r="P9" s="17"/>
      <c r="Q9" s="183"/>
    </row>
    <row r="10" spans="1:17" ht="13.15" customHeight="1" x14ac:dyDescent="0.2">
      <c r="A10" s="45"/>
      <c r="B10" s="147"/>
      <c r="C10" s="126" t="s">
        <v>32</v>
      </c>
      <c r="D10" s="148"/>
      <c r="E10" s="46"/>
      <c r="F10" s="37"/>
      <c r="G10" s="37"/>
      <c r="H10" s="37"/>
      <c r="I10" s="37"/>
      <c r="J10" s="38"/>
      <c r="K10" s="46"/>
      <c r="L10" s="37"/>
      <c r="M10" s="37"/>
      <c r="N10" s="37"/>
      <c r="O10" s="37"/>
      <c r="P10" s="38"/>
      <c r="Q10" s="47"/>
    </row>
    <row r="11" spans="1:17" x14ac:dyDescent="0.2">
      <c r="A11" s="22"/>
      <c r="B11" s="5"/>
      <c r="C11" s="6" t="s">
        <v>33</v>
      </c>
      <c r="D11" s="7"/>
      <c r="E11" s="5"/>
      <c r="F11" s="8">
        <v>867570223.12</v>
      </c>
      <c r="G11" s="191" t="s">
        <v>3</v>
      </c>
      <c r="H11" s="191">
        <f>F11*100/F12</f>
        <v>85.82</v>
      </c>
      <c r="I11" s="191" t="s">
        <v>4</v>
      </c>
      <c r="J11" s="15"/>
      <c r="K11" s="5"/>
      <c r="L11" s="125">
        <v>885912671.27999997</v>
      </c>
      <c r="M11" s="191" t="s">
        <v>3</v>
      </c>
      <c r="N11" s="191">
        <f>L11*100/L12</f>
        <v>88.56</v>
      </c>
      <c r="O11" s="191" t="s">
        <v>4</v>
      </c>
      <c r="P11" s="15"/>
      <c r="Q11" s="182">
        <f>H11-N11</f>
        <v>-2.74</v>
      </c>
    </row>
    <row r="12" spans="1:17" x14ac:dyDescent="0.2">
      <c r="A12" s="22"/>
      <c r="B12" s="11"/>
      <c r="C12" s="6" t="s">
        <v>34</v>
      </c>
      <c r="D12" s="12"/>
      <c r="E12" s="11"/>
      <c r="F12" s="125">
        <v>1010936161.14</v>
      </c>
      <c r="G12" s="192"/>
      <c r="H12" s="192"/>
      <c r="I12" s="192"/>
      <c r="J12" s="17"/>
      <c r="K12" s="11"/>
      <c r="L12" s="125">
        <v>1000315167.8099999</v>
      </c>
      <c r="M12" s="192"/>
      <c r="N12" s="192"/>
      <c r="O12" s="192"/>
      <c r="P12" s="17"/>
      <c r="Q12" s="183"/>
    </row>
    <row r="13" spans="1:17" ht="13.15" customHeight="1" x14ac:dyDescent="0.2">
      <c r="A13" s="45"/>
      <c r="B13" s="147"/>
      <c r="C13" s="126" t="s">
        <v>35</v>
      </c>
      <c r="D13" s="148"/>
      <c r="E13" s="195"/>
      <c r="F13" s="196"/>
      <c r="G13" s="196"/>
      <c r="H13" s="196"/>
      <c r="I13" s="196"/>
      <c r="J13" s="197"/>
      <c r="K13" s="195"/>
      <c r="L13" s="196"/>
      <c r="M13" s="196"/>
      <c r="N13" s="196"/>
      <c r="O13" s="196"/>
      <c r="P13" s="197"/>
      <c r="Q13" s="4"/>
    </row>
    <row r="14" spans="1:17" x14ac:dyDescent="0.2">
      <c r="A14" s="22"/>
      <c r="B14" s="5"/>
      <c r="C14" s="6" t="s">
        <v>36</v>
      </c>
      <c r="D14" s="7"/>
      <c r="E14" s="5"/>
      <c r="F14" s="8">
        <f>126485260.48-29700119.38</f>
        <v>96785141.099999994</v>
      </c>
      <c r="G14" s="191" t="s">
        <v>3</v>
      </c>
      <c r="H14" s="191">
        <f>F14*100/F15</f>
        <v>10.94</v>
      </c>
      <c r="I14" s="191" t="s">
        <v>4</v>
      </c>
      <c r="J14" s="15"/>
      <c r="K14" s="5"/>
      <c r="L14" s="125">
        <f>153797167.81-36834757.2</f>
        <v>116962410.61</v>
      </c>
      <c r="M14" s="191" t="s">
        <v>3</v>
      </c>
      <c r="N14" s="191">
        <f>L14*100/L15</f>
        <v>13.82</v>
      </c>
      <c r="O14" s="191" t="s">
        <v>4</v>
      </c>
      <c r="P14" s="15"/>
      <c r="Q14" s="182">
        <f>H14-N14</f>
        <v>-2.88</v>
      </c>
    </row>
    <row r="15" spans="1:17" x14ac:dyDescent="0.2">
      <c r="A15" s="22"/>
      <c r="B15" s="11"/>
      <c r="C15" s="6" t="s">
        <v>37</v>
      </c>
      <c r="D15" s="12"/>
      <c r="E15" s="11"/>
      <c r="F15" s="8">
        <v>884450900.65999997</v>
      </c>
      <c r="G15" s="192"/>
      <c r="H15" s="192"/>
      <c r="I15" s="192"/>
      <c r="J15" s="17"/>
      <c r="K15" s="11"/>
      <c r="L15" s="125">
        <v>846518000</v>
      </c>
      <c r="M15" s="192"/>
      <c r="N15" s="192"/>
      <c r="O15" s="192"/>
      <c r="P15" s="17"/>
      <c r="Q15" s="183"/>
    </row>
    <row r="16" spans="1:17" x14ac:dyDescent="0.2">
      <c r="A16" s="156"/>
      <c r="B16" s="160"/>
      <c r="C16" s="161"/>
      <c r="D16" s="162"/>
      <c r="E16" s="195"/>
      <c r="F16" s="196"/>
      <c r="G16" s="196"/>
      <c r="H16" s="196"/>
      <c r="I16" s="196"/>
      <c r="J16" s="197"/>
      <c r="K16" s="195"/>
      <c r="L16" s="196"/>
      <c r="M16" s="196"/>
      <c r="N16" s="196"/>
      <c r="O16" s="196"/>
      <c r="P16" s="197"/>
      <c r="Q16" s="4"/>
    </row>
    <row r="17" spans="1:17" x14ac:dyDescent="0.2">
      <c r="A17" s="22"/>
      <c r="B17" s="5"/>
      <c r="C17" s="6" t="s">
        <v>31</v>
      </c>
      <c r="D17" s="7"/>
      <c r="E17" s="5"/>
      <c r="F17" s="8">
        <f>F9</f>
        <v>885640368.58000004</v>
      </c>
      <c r="G17" s="191" t="s">
        <v>3</v>
      </c>
      <c r="H17" s="191">
        <f>F17*100/F18</f>
        <v>87.61</v>
      </c>
      <c r="I17" s="191" t="s">
        <v>4</v>
      </c>
      <c r="J17" s="15"/>
      <c r="K17" s="5"/>
      <c r="L17" s="125">
        <f>L9</f>
        <v>876490688.83000004</v>
      </c>
      <c r="M17" s="191" t="s">
        <v>3</v>
      </c>
      <c r="N17" s="191">
        <f>L17*100/L18</f>
        <v>87.62</v>
      </c>
      <c r="O17" s="191" t="s">
        <v>4</v>
      </c>
      <c r="P17" s="15"/>
      <c r="Q17" s="182">
        <f>H17-N17</f>
        <v>-0.01</v>
      </c>
    </row>
    <row r="18" spans="1:17" x14ac:dyDescent="0.2">
      <c r="A18" s="22"/>
      <c r="B18" s="11"/>
      <c r="C18" s="6" t="s">
        <v>38</v>
      </c>
      <c r="D18" s="12"/>
      <c r="E18" s="11"/>
      <c r="F18" s="8">
        <f>F12</f>
        <v>1010936161.14</v>
      </c>
      <c r="G18" s="192"/>
      <c r="H18" s="192"/>
      <c r="I18" s="192"/>
      <c r="J18" s="17"/>
      <c r="K18" s="11"/>
      <c r="L18" s="125">
        <f>L12</f>
        <v>1000315167.8099999</v>
      </c>
      <c r="M18" s="192"/>
      <c r="N18" s="192"/>
      <c r="O18" s="192"/>
      <c r="P18" s="17"/>
      <c r="Q18" s="183"/>
    </row>
    <row r="21" spans="1:17" x14ac:dyDescent="0.2">
      <c r="C21" s="22" t="s">
        <v>29</v>
      </c>
      <c r="H21" s="43">
        <f>H8</f>
        <v>92.9</v>
      </c>
      <c r="N21" s="43">
        <f>N8</f>
        <v>98.7</v>
      </c>
    </row>
    <row r="22" spans="1:17" x14ac:dyDescent="0.2">
      <c r="C22" s="22" t="s">
        <v>32</v>
      </c>
      <c r="H22" s="43">
        <f>H11</f>
        <v>85.82</v>
      </c>
      <c r="N22" s="43">
        <f>N11</f>
        <v>88.56</v>
      </c>
    </row>
    <row r="23" spans="1:17" x14ac:dyDescent="0.2">
      <c r="C23" s="22" t="s">
        <v>35</v>
      </c>
      <c r="H23" s="43">
        <f>H14</f>
        <v>10.94</v>
      </c>
      <c r="N23" s="43">
        <f>N14</f>
        <v>13.82</v>
      </c>
    </row>
    <row r="24" spans="1:17" x14ac:dyDescent="0.2">
      <c r="C24" s="45" t="s">
        <v>39</v>
      </c>
      <c r="H24" s="43">
        <f>H17</f>
        <v>87.61</v>
      </c>
      <c r="N24" s="43">
        <f>N17</f>
        <v>87.62</v>
      </c>
    </row>
  </sheetData>
  <mergeCells count="35">
    <mergeCell ref="C4:K4"/>
    <mergeCell ref="N17:N18"/>
    <mergeCell ref="O17:O18"/>
    <mergeCell ref="Q17:Q18"/>
    <mergeCell ref="G17:G18"/>
    <mergeCell ref="H17:H18"/>
    <mergeCell ref="I17:I18"/>
    <mergeCell ref="M17:M18"/>
    <mergeCell ref="N14:N15"/>
    <mergeCell ref="O14:O15"/>
    <mergeCell ref="Q14:Q15"/>
    <mergeCell ref="E16:J16"/>
    <mergeCell ref="K16:P16"/>
    <mergeCell ref="G14:G15"/>
    <mergeCell ref="H14:H15"/>
    <mergeCell ref="I14:I15"/>
    <mergeCell ref="M14:M15"/>
    <mergeCell ref="E13:J13"/>
    <mergeCell ref="K13:P13"/>
    <mergeCell ref="N11:N12"/>
    <mergeCell ref="O11:O12"/>
    <mergeCell ref="Q11:Q12"/>
    <mergeCell ref="G11:G12"/>
    <mergeCell ref="H11:H12"/>
    <mergeCell ref="I11:I12"/>
    <mergeCell ref="M11:M12"/>
    <mergeCell ref="E6:J6"/>
    <mergeCell ref="K6:P6"/>
    <mergeCell ref="N8:N9"/>
    <mergeCell ref="O8:O9"/>
    <mergeCell ref="Q8:Q9"/>
    <mergeCell ref="G8:G9"/>
    <mergeCell ref="H8:H9"/>
    <mergeCell ref="I8:I9"/>
    <mergeCell ref="M8:M9"/>
  </mergeCells>
  <phoneticPr fontId="1" type="noConversion"/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U14" sqref="U14"/>
    </sheetView>
  </sheetViews>
  <sheetFormatPr baseColWidth="10" defaultColWidth="11.42578125" defaultRowHeight="12.75" x14ac:dyDescent="0.2"/>
  <cols>
    <col min="1" max="1" width="15.7109375" style="21" customWidth="1"/>
    <col min="2" max="2" width="1.140625" style="111" customWidth="1"/>
    <col min="3" max="3" width="43.85546875" style="21" customWidth="1"/>
    <col min="4" max="5" width="1.140625" style="21" customWidth="1"/>
    <col min="6" max="6" width="11.7109375" style="21" bestFit="1" customWidth="1"/>
    <col min="7" max="8" width="1.140625" style="21" customWidth="1"/>
    <col min="9" max="9" width="11.7109375" style="21" customWidth="1"/>
    <col min="10" max="11" width="1.140625" style="21" customWidth="1"/>
    <col min="12" max="12" width="12.7109375" style="41" bestFit="1" customWidth="1"/>
    <col min="13" max="13" width="1.140625" style="21" customWidth="1"/>
    <col min="14" max="16384" width="11.42578125" style="21"/>
  </cols>
  <sheetData>
    <row r="1" spans="1:13" s="111" customFormat="1" x14ac:dyDescent="0.2">
      <c r="L1" s="41"/>
    </row>
    <row r="2" spans="1:13" s="111" customFormat="1" ht="50.25" x14ac:dyDescent="0.2">
      <c r="C2" s="118" t="s">
        <v>134</v>
      </c>
      <c r="L2" s="41"/>
    </row>
    <row r="3" spans="1:13" s="111" customFormat="1" x14ac:dyDescent="0.2">
      <c r="L3" s="41"/>
    </row>
    <row r="4" spans="1:13" s="111" customFormat="1" x14ac:dyDescent="0.2">
      <c r="C4" s="198" t="s">
        <v>145</v>
      </c>
      <c r="D4" s="201"/>
      <c r="E4" s="201"/>
      <c r="F4" s="201"/>
      <c r="G4" s="201"/>
      <c r="H4" s="201"/>
      <c r="I4" s="201"/>
      <c r="L4" s="41"/>
    </row>
    <row r="5" spans="1:13" s="111" customFormat="1" x14ac:dyDescent="0.2">
      <c r="L5" s="41"/>
    </row>
    <row r="6" spans="1:13" s="48" customFormat="1" ht="15" customHeight="1" x14ac:dyDescent="0.2">
      <c r="A6" s="167"/>
      <c r="B6" s="164"/>
      <c r="C6" s="165" t="s">
        <v>80</v>
      </c>
      <c r="D6" s="166"/>
      <c r="E6" s="209" t="s">
        <v>137</v>
      </c>
      <c r="F6" s="210"/>
      <c r="G6" s="211"/>
      <c r="H6" s="209" t="s">
        <v>133</v>
      </c>
      <c r="I6" s="210"/>
      <c r="J6" s="211"/>
      <c r="K6" s="212" t="s">
        <v>81</v>
      </c>
      <c r="L6" s="213"/>
      <c r="M6" s="214"/>
    </row>
    <row r="7" spans="1:13" s="57" customFormat="1" ht="15" customHeight="1" x14ac:dyDescent="0.2">
      <c r="A7" s="51"/>
      <c r="B7" s="49"/>
      <c r="C7" s="50"/>
      <c r="D7" s="51"/>
      <c r="E7" s="52"/>
      <c r="F7" s="53"/>
      <c r="G7" s="54"/>
      <c r="H7" s="52"/>
      <c r="I7" s="53"/>
      <c r="J7" s="54"/>
      <c r="K7" s="55"/>
      <c r="L7" s="75"/>
      <c r="M7" s="56"/>
    </row>
    <row r="8" spans="1:13" x14ac:dyDescent="0.2">
      <c r="A8" s="7"/>
      <c r="B8" s="5"/>
      <c r="C8" s="22" t="s">
        <v>82</v>
      </c>
      <c r="D8" s="7"/>
      <c r="E8" s="5"/>
      <c r="F8" s="135">
        <v>884326839.75999999</v>
      </c>
      <c r="G8" s="58"/>
      <c r="H8" s="5"/>
      <c r="I8" s="135">
        <v>874865729.01999998</v>
      </c>
      <c r="J8" s="58"/>
      <c r="K8" s="59"/>
      <c r="L8" s="76">
        <f>F8-I8</f>
        <v>9461110.7400000002</v>
      </c>
      <c r="M8" s="58"/>
    </row>
    <row r="9" spans="1:13" x14ac:dyDescent="0.2">
      <c r="A9" s="62"/>
      <c r="B9" s="60"/>
      <c r="C9" s="61" t="s">
        <v>83</v>
      </c>
      <c r="D9" s="62"/>
      <c r="E9" s="5"/>
      <c r="F9" s="136">
        <v>768888468.62</v>
      </c>
      <c r="G9" s="58"/>
      <c r="H9" s="5"/>
      <c r="I9" s="136">
        <v>805771292.89999998</v>
      </c>
      <c r="J9" s="58"/>
      <c r="K9" s="59"/>
      <c r="L9" s="77">
        <f>F9-I9</f>
        <v>-36882824.280000001</v>
      </c>
      <c r="M9" s="58"/>
    </row>
    <row r="10" spans="1:13" x14ac:dyDescent="0.2">
      <c r="A10" s="7"/>
      <c r="B10" s="5"/>
      <c r="C10" s="63" t="s">
        <v>84</v>
      </c>
      <c r="D10" s="7"/>
      <c r="E10" s="5"/>
      <c r="F10" s="64">
        <f>F8-F9</f>
        <v>115438371.14</v>
      </c>
      <c r="G10" s="58"/>
      <c r="H10" s="5"/>
      <c r="I10" s="64">
        <f>I8-I9</f>
        <v>69094436.120000005</v>
      </c>
      <c r="J10" s="58"/>
      <c r="K10" s="59"/>
      <c r="L10" s="76">
        <f>F10-I10</f>
        <v>46343935.020000003</v>
      </c>
      <c r="M10" s="58"/>
    </row>
    <row r="11" spans="1:13" x14ac:dyDescent="0.2">
      <c r="A11" s="66"/>
      <c r="B11" s="65"/>
      <c r="C11" s="45"/>
      <c r="D11" s="66"/>
      <c r="E11" s="65"/>
      <c r="F11" s="67"/>
      <c r="G11" s="68"/>
      <c r="H11" s="65"/>
      <c r="I11" s="67"/>
      <c r="J11" s="68"/>
      <c r="K11" s="69"/>
      <c r="L11" s="78"/>
      <c r="M11" s="66"/>
    </row>
    <row r="12" spans="1:13" x14ac:dyDescent="0.2">
      <c r="A12" s="66"/>
      <c r="B12" s="65"/>
      <c r="C12" s="45" t="s">
        <v>113</v>
      </c>
      <c r="D12" s="66"/>
      <c r="E12" s="65"/>
      <c r="F12" s="67">
        <v>98681754.5</v>
      </c>
      <c r="G12" s="68"/>
      <c r="H12" s="65"/>
      <c r="I12" s="67">
        <v>80141378.379999995</v>
      </c>
      <c r="J12" s="68"/>
      <c r="K12" s="69"/>
      <c r="L12" s="76">
        <f>F12-I12</f>
        <v>18540376.120000001</v>
      </c>
      <c r="M12" s="66"/>
    </row>
    <row r="13" spans="1:13" x14ac:dyDescent="0.2">
      <c r="A13" s="66"/>
      <c r="B13" s="65"/>
      <c r="C13" s="102" t="s">
        <v>112</v>
      </c>
      <c r="D13" s="66"/>
      <c r="E13" s="65"/>
      <c r="F13" s="70">
        <v>1313528.82</v>
      </c>
      <c r="G13" s="68"/>
      <c r="H13" s="65"/>
      <c r="I13" s="70">
        <v>1624959.81</v>
      </c>
      <c r="J13" s="68"/>
      <c r="K13" s="69"/>
      <c r="L13" s="77">
        <f>F13-I13</f>
        <v>-311430.99</v>
      </c>
      <c r="M13" s="66"/>
    </row>
    <row r="14" spans="1:13" x14ac:dyDescent="0.2">
      <c r="A14" s="66"/>
      <c r="B14" s="71"/>
      <c r="C14" s="168" t="s">
        <v>85</v>
      </c>
      <c r="D14" s="72"/>
      <c r="E14" s="71"/>
      <c r="F14" s="70">
        <f>F12-F13</f>
        <v>97368225.680000007</v>
      </c>
      <c r="G14" s="73"/>
      <c r="H14" s="71"/>
      <c r="I14" s="70">
        <f>I12-I13</f>
        <v>78516418.569999993</v>
      </c>
      <c r="J14" s="73"/>
      <c r="K14" s="74"/>
      <c r="L14" s="77">
        <f>F14-I14</f>
        <v>18851807.109999999</v>
      </c>
      <c r="M14" s="72"/>
    </row>
    <row r="16" spans="1:13" x14ac:dyDescent="0.2">
      <c r="C16" s="45"/>
    </row>
  </sheetData>
  <mergeCells count="4">
    <mergeCell ref="E6:G6"/>
    <mergeCell ref="H6:J6"/>
    <mergeCell ref="K6:M6"/>
    <mergeCell ref="C4:I4"/>
  </mergeCells>
  <phoneticPr fontId="1" type="noConversion"/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>
      <selection activeCell="B6" sqref="B6:Q18"/>
    </sheetView>
  </sheetViews>
  <sheetFormatPr baseColWidth="10" defaultColWidth="11.5703125" defaultRowHeight="12" x14ac:dyDescent="0.2"/>
  <cols>
    <col min="1" max="1" width="18.5703125" style="42" customWidth="1"/>
    <col min="2" max="2" width="1.140625" style="114" customWidth="1"/>
    <col min="3" max="3" width="37" style="42" bestFit="1" customWidth="1"/>
    <col min="4" max="5" width="1.140625" style="42" customWidth="1"/>
    <col min="6" max="6" width="11.7109375" style="42" bestFit="1" customWidth="1"/>
    <col min="7" max="7" width="1.7109375" style="42" customWidth="1"/>
    <col min="8" max="8" width="4.85546875" style="42" bestFit="1" customWidth="1"/>
    <col min="9" max="9" width="2" style="42" bestFit="1" customWidth="1"/>
    <col min="10" max="11" width="1.140625" style="42" customWidth="1"/>
    <col min="12" max="12" width="11.7109375" style="42" bestFit="1" customWidth="1"/>
    <col min="13" max="13" width="2" style="42" bestFit="1" customWidth="1"/>
    <col min="14" max="14" width="4.85546875" style="42" bestFit="1" customWidth="1"/>
    <col min="15" max="15" width="2" style="42" bestFit="1" customWidth="1"/>
    <col min="16" max="16" width="1.140625" style="42" customWidth="1"/>
    <col min="17" max="17" width="5.85546875" style="42" bestFit="1" customWidth="1"/>
    <col min="18" max="16384" width="11.5703125" style="42"/>
  </cols>
  <sheetData>
    <row r="1" spans="1:17" s="114" customFormat="1" x14ac:dyDescent="0.2"/>
    <row r="2" spans="1:17" s="114" customFormat="1" ht="52.9" customHeight="1" x14ac:dyDescent="0.2">
      <c r="C2" s="118" t="s">
        <v>134</v>
      </c>
    </row>
    <row r="3" spans="1:17" s="114" customFormat="1" x14ac:dyDescent="0.2"/>
    <row r="4" spans="1:17" s="114" customFormat="1" x14ac:dyDescent="0.2">
      <c r="C4" s="178" t="s">
        <v>146</v>
      </c>
      <c r="D4" s="178"/>
      <c r="E4" s="178"/>
      <c r="F4" s="178"/>
      <c r="G4" s="178"/>
      <c r="H4" s="178"/>
      <c r="I4" s="178"/>
      <c r="J4" s="178"/>
      <c r="K4" s="178"/>
      <c r="L4" s="178"/>
    </row>
    <row r="5" spans="1:17" s="114" customFormat="1" x14ac:dyDescent="0.2"/>
    <row r="6" spans="1:17" ht="13.15" customHeight="1" x14ac:dyDescent="0.2">
      <c r="A6" s="66"/>
      <c r="B6" s="141"/>
      <c r="C6" s="144" t="s">
        <v>0</v>
      </c>
      <c r="D6" s="142"/>
      <c r="E6" s="184" t="s">
        <v>137</v>
      </c>
      <c r="F6" s="185"/>
      <c r="G6" s="185"/>
      <c r="H6" s="185"/>
      <c r="I6" s="185"/>
      <c r="J6" s="186"/>
      <c r="K6" s="184" t="s">
        <v>133</v>
      </c>
      <c r="L6" s="185"/>
      <c r="M6" s="185"/>
      <c r="N6" s="185"/>
      <c r="O6" s="185"/>
      <c r="P6" s="186"/>
      <c r="Q6" s="96" t="s">
        <v>1</v>
      </c>
    </row>
    <row r="7" spans="1:17" ht="13.15" customHeight="1" x14ac:dyDescent="0.2">
      <c r="A7" s="66"/>
      <c r="B7" s="147"/>
      <c r="C7" s="126" t="s">
        <v>51</v>
      </c>
      <c r="D7" s="148"/>
      <c r="E7" s="2"/>
      <c r="F7" s="3"/>
      <c r="G7" s="3"/>
      <c r="H7" s="3"/>
      <c r="I7" s="3"/>
      <c r="J7" s="1"/>
      <c r="K7" s="2"/>
      <c r="L7" s="3"/>
      <c r="M7" s="3"/>
      <c r="N7" s="3"/>
      <c r="O7" s="3"/>
      <c r="P7" s="1"/>
      <c r="Q7" s="4"/>
    </row>
    <row r="8" spans="1:17" x14ac:dyDescent="0.2">
      <c r="A8" s="7"/>
      <c r="B8" s="5"/>
      <c r="C8" s="6" t="s">
        <v>52</v>
      </c>
      <c r="D8" s="7"/>
      <c r="E8" s="5"/>
      <c r="F8" s="18">
        <v>36566946.039999999</v>
      </c>
      <c r="G8" s="191" t="s">
        <v>3</v>
      </c>
      <c r="H8" s="191">
        <f>F8*100/F9</f>
        <v>34.22</v>
      </c>
      <c r="I8" s="191" t="s">
        <v>4</v>
      </c>
      <c r="J8" s="15"/>
      <c r="K8" s="5"/>
      <c r="L8" s="122">
        <v>34320422.030000001</v>
      </c>
      <c r="M8" s="191" t="s">
        <v>3</v>
      </c>
      <c r="N8" s="191">
        <f>L8*100/L9</f>
        <v>63.51</v>
      </c>
      <c r="O8" s="191" t="s">
        <v>4</v>
      </c>
      <c r="P8" s="15"/>
      <c r="Q8" s="182">
        <f>H8-N8</f>
        <v>-29.29</v>
      </c>
    </row>
    <row r="9" spans="1:17" x14ac:dyDescent="0.2">
      <c r="A9" s="7"/>
      <c r="B9" s="11"/>
      <c r="C9" s="6" t="s">
        <v>53</v>
      </c>
      <c r="D9" s="12"/>
      <c r="E9" s="11"/>
      <c r="F9" s="8">
        <f>62860925.41+43982540.47</f>
        <v>106843465.88</v>
      </c>
      <c r="G9" s="192"/>
      <c r="H9" s="192"/>
      <c r="I9" s="192"/>
      <c r="J9" s="17"/>
      <c r="K9" s="11"/>
      <c r="L9" s="125">
        <f>11430861.89+42610835.56</f>
        <v>54041697.450000003</v>
      </c>
      <c r="M9" s="192"/>
      <c r="N9" s="192"/>
      <c r="O9" s="192"/>
      <c r="P9" s="17"/>
      <c r="Q9" s="183"/>
    </row>
    <row r="10" spans="1:17" ht="12" customHeight="1" x14ac:dyDescent="0.2">
      <c r="A10" s="66"/>
      <c r="B10" s="147"/>
      <c r="C10" s="126" t="s">
        <v>54</v>
      </c>
      <c r="D10" s="148"/>
      <c r="E10" s="2"/>
      <c r="F10" s="3"/>
      <c r="G10" s="3"/>
      <c r="H10" s="3"/>
      <c r="I10" s="3"/>
      <c r="J10" s="1"/>
      <c r="K10" s="2"/>
      <c r="L10" s="3"/>
      <c r="M10" s="3"/>
      <c r="N10" s="3"/>
      <c r="O10" s="3"/>
      <c r="P10" s="1"/>
      <c r="Q10" s="4"/>
    </row>
    <row r="11" spans="1:17" x14ac:dyDescent="0.2">
      <c r="A11" s="7"/>
      <c r="B11" s="5"/>
      <c r="C11" s="6" t="s">
        <v>52</v>
      </c>
      <c r="D11" s="7"/>
      <c r="E11" s="5"/>
      <c r="F11" s="8">
        <f>F8</f>
        <v>36566946.039999999</v>
      </c>
      <c r="G11" s="191" t="s">
        <v>3</v>
      </c>
      <c r="H11" s="191">
        <f>F11*100/F12</f>
        <v>83.14</v>
      </c>
      <c r="I11" s="191" t="s">
        <v>4</v>
      </c>
      <c r="J11" s="15"/>
      <c r="K11" s="5"/>
      <c r="L11" s="125">
        <f>L8</f>
        <v>34320422.030000001</v>
      </c>
      <c r="M11" s="191" t="s">
        <v>3</v>
      </c>
      <c r="N11" s="191">
        <f>L11*100/L12</f>
        <v>80.540000000000006</v>
      </c>
      <c r="O11" s="191" t="s">
        <v>4</v>
      </c>
      <c r="P11" s="15"/>
      <c r="Q11" s="182">
        <f>H11-N11</f>
        <v>2.6</v>
      </c>
    </row>
    <row r="12" spans="1:17" x14ac:dyDescent="0.2">
      <c r="A12" s="7"/>
      <c r="B12" s="11"/>
      <c r="C12" s="6" t="s">
        <v>55</v>
      </c>
      <c r="D12" s="12"/>
      <c r="E12" s="11"/>
      <c r="F12" s="8">
        <v>43982540.469999999</v>
      </c>
      <c r="G12" s="192"/>
      <c r="H12" s="192"/>
      <c r="I12" s="192"/>
      <c r="J12" s="17"/>
      <c r="K12" s="11"/>
      <c r="L12" s="125">
        <v>42610835.560000002</v>
      </c>
      <c r="M12" s="192"/>
      <c r="N12" s="192"/>
      <c r="O12" s="192"/>
      <c r="P12" s="17"/>
      <c r="Q12" s="183"/>
    </row>
    <row r="13" spans="1:17" ht="12" customHeight="1" x14ac:dyDescent="0.2">
      <c r="A13" s="66"/>
      <c r="B13" s="147"/>
      <c r="C13" s="126" t="s">
        <v>56</v>
      </c>
      <c r="D13" s="153"/>
      <c r="E13" s="195"/>
      <c r="F13" s="196"/>
      <c r="G13" s="196"/>
      <c r="H13" s="196"/>
      <c r="I13" s="196"/>
      <c r="J13" s="197"/>
      <c r="K13" s="195"/>
      <c r="L13" s="196"/>
      <c r="M13" s="196"/>
      <c r="N13" s="196"/>
      <c r="O13" s="196"/>
      <c r="P13" s="197"/>
      <c r="Q13" s="4"/>
    </row>
    <row r="14" spans="1:17" x14ac:dyDescent="0.2">
      <c r="A14" s="7"/>
      <c r="B14" s="5"/>
      <c r="C14" s="6" t="s">
        <v>57</v>
      </c>
      <c r="D14" s="7"/>
      <c r="E14" s="5"/>
      <c r="F14" s="8">
        <v>28828716.300000001</v>
      </c>
      <c r="G14" s="191" t="s">
        <v>3</v>
      </c>
      <c r="H14" s="191">
        <f>F14*100/F15</f>
        <v>3.15</v>
      </c>
      <c r="I14" s="191" t="s">
        <v>4</v>
      </c>
      <c r="J14" s="15"/>
      <c r="K14" s="5"/>
      <c r="L14" s="125">
        <v>13012308.91</v>
      </c>
      <c r="M14" s="191" t="s">
        <v>3</v>
      </c>
      <c r="N14" s="191">
        <f>L14*100/L15</f>
        <v>1.46</v>
      </c>
      <c r="O14" s="191" t="s">
        <v>4</v>
      </c>
      <c r="P14" s="15"/>
      <c r="Q14" s="182">
        <f>H14-N14</f>
        <v>1.69</v>
      </c>
    </row>
    <row r="15" spans="1:17" x14ac:dyDescent="0.2">
      <c r="A15" s="7"/>
      <c r="B15" s="11"/>
      <c r="C15" s="6" t="s">
        <v>58</v>
      </c>
      <c r="D15" s="12"/>
      <c r="E15" s="11"/>
      <c r="F15" s="8">
        <v>914469084.88</v>
      </c>
      <c r="G15" s="192"/>
      <c r="H15" s="192"/>
      <c r="I15" s="192"/>
      <c r="J15" s="17"/>
      <c r="K15" s="11"/>
      <c r="L15" s="125">
        <v>889502997.74000001</v>
      </c>
      <c r="M15" s="192"/>
      <c r="N15" s="192"/>
      <c r="O15" s="192"/>
      <c r="P15" s="17"/>
      <c r="Q15" s="183"/>
    </row>
    <row r="16" spans="1:17" ht="12" customHeight="1" x14ac:dyDescent="0.2">
      <c r="A16" s="66"/>
      <c r="B16" s="147"/>
      <c r="C16" s="126" t="s">
        <v>60</v>
      </c>
      <c r="D16" s="153"/>
      <c r="E16" s="195"/>
      <c r="F16" s="196"/>
      <c r="G16" s="196"/>
      <c r="H16" s="196"/>
      <c r="I16" s="196"/>
      <c r="J16" s="197"/>
      <c r="K16" s="195"/>
      <c r="L16" s="196"/>
      <c r="M16" s="196"/>
      <c r="N16" s="196"/>
      <c r="O16" s="196"/>
      <c r="P16" s="197"/>
      <c r="Q16" s="4"/>
    </row>
    <row r="17" spans="1:17" x14ac:dyDescent="0.2">
      <c r="A17" s="7"/>
      <c r="B17" s="5"/>
      <c r="C17" s="6" t="s">
        <v>59</v>
      </c>
      <c r="D17" s="7"/>
      <c r="E17" s="5"/>
      <c r="F17" s="8">
        <v>0</v>
      </c>
      <c r="G17" s="191" t="s">
        <v>3</v>
      </c>
      <c r="H17" s="191">
        <f>F17*100/F18</f>
        <v>0</v>
      </c>
      <c r="I17" s="191" t="s">
        <v>4</v>
      </c>
      <c r="J17" s="15"/>
      <c r="K17" s="5"/>
      <c r="L17" s="125">
        <v>17216.64</v>
      </c>
      <c r="M17" s="191" t="s">
        <v>3</v>
      </c>
      <c r="N17" s="191">
        <f>L17*100/L18</f>
        <v>0.02</v>
      </c>
      <c r="O17" s="191" t="s">
        <v>4</v>
      </c>
      <c r="P17" s="15"/>
      <c r="Q17" s="182">
        <f>H17-N17</f>
        <v>-0.02</v>
      </c>
    </row>
    <row r="18" spans="1:17" x14ac:dyDescent="0.2">
      <c r="A18" s="7"/>
      <c r="B18" s="11"/>
      <c r="C18" s="6" t="s">
        <v>121</v>
      </c>
      <c r="D18" s="12"/>
      <c r="E18" s="11"/>
      <c r="F18" s="8">
        <v>54041697.450000003</v>
      </c>
      <c r="G18" s="192"/>
      <c r="H18" s="192"/>
      <c r="I18" s="192"/>
      <c r="J18" s="17"/>
      <c r="K18" s="11"/>
      <c r="L18" s="125">
        <v>75489864.459999993</v>
      </c>
      <c r="M18" s="192"/>
      <c r="N18" s="192"/>
      <c r="O18" s="192"/>
      <c r="P18" s="17"/>
      <c r="Q18" s="183"/>
    </row>
    <row r="23" spans="1:17" x14ac:dyDescent="0.2">
      <c r="C23" s="22" t="s">
        <v>51</v>
      </c>
      <c r="H23" s="43">
        <f>H8</f>
        <v>34.22</v>
      </c>
      <c r="N23" s="43">
        <f>N8</f>
        <v>63.51</v>
      </c>
    </row>
    <row r="24" spans="1:17" x14ac:dyDescent="0.2">
      <c r="C24" s="22" t="s">
        <v>54</v>
      </c>
      <c r="H24" s="43">
        <f>H11</f>
        <v>83.14</v>
      </c>
      <c r="N24" s="43">
        <f>N11</f>
        <v>80.540000000000006</v>
      </c>
    </row>
    <row r="25" spans="1:17" ht="24" x14ac:dyDescent="0.2">
      <c r="C25" s="22" t="s">
        <v>56</v>
      </c>
      <c r="H25" s="43">
        <f>H14</f>
        <v>3.15</v>
      </c>
      <c r="N25" s="43">
        <f>N14</f>
        <v>1.46</v>
      </c>
    </row>
    <row r="26" spans="1:17" ht="24" x14ac:dyDescent="0.2">
      <c r="C26" s="22" t="s">
        <v>60</v>
      </c>
      <c r="H26" s="43">
        <f>H17</f>
        <v>0</v>
      </c>
      <c r="N26" s="43">
        <f>N17</f>
        <v>0.02</v>
      </c>
    </row>
  </sheetData>
  <mergeCells count="35">
    <mergeCell ref="C4:L4"/>
    <mergeCell ref="N17:N18"/>
    <mergeCell ref="O17:O18"/>
    <mergeCell ref="Q17:Q18"/>
    <mergeCell ref="G17:G18"/>
    <mergeCell ref="H17:H18"/>
    <mergeCell ref="I17:I18"/>
    <mergeCell ref="M17:M18"/>
    <mergeCell ref="Q11:Q12"/>
    <mergeCell ref="E13:J13"/>
    <mergeCell ref="K13:P13"/>
    <mergeCell ref="E16:J16"/>
    <mergeCell ref="K16:P16"/>
    <mergeCell ref="N14:N15"/>
    <mergeCell ref="O14:O15"/>
    <mergeCell ref="Q14:Q15"/>
    <mergeCell ref="G14:G15"/>
    <mergeCell ref="H14:H15"/>
    <mergeCell ref="I14:I15"/>
    <mergeCell ref="M14:M15"/>
    <mergeCell ref="Q8:Q9"/>
    <mergeCell ref="G8:G9"/>
    <mergeCell ref="H8:H9"/>
    <mergeCell ref="I8:I9"/>
    <mergeCell ref="M8:M9"/>
    <mergeCell ref="E6:J6"/>
    <mergeCell ref="K6:P6"/>
    <mergeCell ref="M11:M12"/>
    <mergeCell ref="N11:N12"/>
    <mergeCell ref="O11:O12"/>
    <mergeCell ref="N8:N9"/>
    <mergeCell ref="O8:O9"/>
    <mergeCell ref="G11:G12"/>
    <mergeCell ref="H11:H12"/>
    <mergeCell ref="I11:I12"/>
  </mergeCells>
  <phoneticPr fontId="1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Gráficos</vt:lpstr>
      </vt:variant>
      <vt:variant>
        <vt:i4>10</vt:i4>
      </vt:variant>
    </vt:vector>
  </HeadingPairs>
  <TitlesOfParts>
    <vt:vector size="22" baseType="lpstr">
      <vt:lpstr>presup.gtos</vt:lpstr>
      <vt:lpstr>presup.ing</vt:lpstr>
      <vt:lpstr>presup.cerrados</vt:lpstr>
      <vt:lpstr>Resultado-remanente</vt:lpstr>
      <vt:lpstr>Transf.Otras adm.</vt:lpstr>
      <vt:lpstr>Auto.finan. </vt:lpstr>
      <vt:lpstr>eficacia fin.</vt:lpstr>
      <vt:lpstr>capac.nec.finan.</vt:lpstr>
      <vt:lpstr>Incobrables</vt:lpstr>
      <vt:lpstr>Situac. financ.</vt:lpstr>
      <vt:lpstr>cash-flow</vt:lpstr>
      <vt:lpstr>Hoja1</vt:lpstr>
      <vt:lpstr>Gráfico presup.GTOS</vt:lpstr>
      <vt:lpstr>Gráfico presup. ING</vt:lpstr>
      <vt:lpstr>Gráfico ppto cerrados</vt:lpstr>
      <vt:lpstr>Gráfico Resultado-Remanente</vt:lpstr>
      <vt:lpstr>Gráfico transf.</vt:lpstr>
      <vt:lpstr>Gráfico auto.finan. </vt:lpstr>
      <vt:lpstr>Gráfico eficacia finan.</vt:lpstr>
      <vt:lpstr>Gráfico capacid.necesi.finan.</vt:lpstr>
      <vt:lpstr>Gráfico Incobrables</vt:lpstr>
      <vt:lpstr>Gráfico situac. financ.</vt:lpstr>
    </vt:vector>
  </TitlesOfParts>
  <Company>Instituto Insular de Informática y Comunicaciones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MSalazar</dc:creator>
  <cp:lastModifiedBy>Cabildo de Tenerife</cp:lastModifiedBy>
  <cp:lastPrinted>2016-03-08T15:12:20Z</cp:lastPrinted>
  <dcterms:created xsi:type="dcterms:W3CDTF">2006-02-21T14:50:47Z</dcterms:created>
  <dcterms:modified xsi:type="dcterms:W3CDTF">2020-06-01T14:17:27Z</dcterms:modified>
</cp:coreProperties>
</file>