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28710" windowHeight="13995" tabRatio="687" firstSheet="1" activeTab="4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F. ADIC. CPYG " sheetId="8" r:id="rId8"/>
    <sheet name="Inversiones reales" sheetId="9" r:id="rId9"/>
    <sheet name="Inv. NO FIN" sheetId="10" r:id="rId10"/>
    <sheet name="Inv. FIN" sheetId="11" r:id="rId11"/>
    <sheet name="No rellenar EP-5 " sheetId="12" state="hidden" r:id="rId12"/>
    <sheet name="Transf. y subv." sheetId="13" r:id="rId13"/>
    <sheet name="Deuda Viva y Prev. Vtos. Deuda" sheetId="14" r:id="rId14"/>
    <sheet name="Perfil Vtos Deuda 10 años" sheetId="15" r:id="rId15"/>
    <sheet name="Deuda L.P." sheetId="16" r:id="rId16"/>
    <sheet name="EP7 A" sheetId="17" state="hidden" r:id="rId17"/>
    <sheet name="Deuda C.P." sheetId="18" r:id="rId18"/>
    <sheet name="Personal" sheetId="19" r:id="rId19"/>
    <sheet name="PD 2017 (Personal)" sheetId="20" r:id="rId20"/>
    <sheet name="LF 2017 (Personal)" sheetId="21" r:id="rId21"/>
    <sheet name="LT 2017 (Personal)" sheetId="22" r:id="rId22"/>
    <sheet name="PRESTACIONES Y GASTOS SOCIALES" sheetId="23" r:id="rId23"/>
    <sheet name="COMPARATIVA 2016-2017" sheetId="24" r:id="rId24"/>
    <sheet name="Operaciones Internas" sheetId="25" r:id="rId25"/>
    <sheet name="Encomiendas" sheetId="26" r:id="rId26"/>
    <sheet name="FINANCIACION" sheetId="27" state="hidden" r:id="rId27"/>
    <sheet name="PRESUPUESTO CPYG" sheetId="28" state="hidden" r:id="rId28"/>
    <sheet name="PRESUPUESTO" sheetId="29" state="hidden" r:id="rId29"/>
  </sheets>
  <definedNames>
    <definedName name="_xlnm.Print_Area" localSheetId="2">'ACCIONISTAS'!$B$3:$J$46</definedName>
    <definedName name="_xlnm.Print_Area" localSheetId="5">'ACTIVO'!$B$2:$E$43</definedName>
    <definedName name="_xlnm.Print_Area" localSheetId="23">'COMPARATIVA 2016-2017'!$B$3:$F$14</definedName>
    <definedName name="_xlnm.Print_Area" localSheetId="3">'COMPROBACION'!$B$2:$D$67</definedName>
    <definedName name="_xlnm.Print_Area" localSheetId="4">'CPYG'!$B$2:$E$94</definedName>
    <definedName name="_xlnm.Print_Area" localSheetId="17">'Deuda C.P.'!$A$2:$O$22</definedName>
    <definedName name="_xlnm.Print_Area" localSheetId="15">'Deuda L.P.'!$B$2:$P$29</definedName>
    <definedName name="_xlnm.Print_Area" localSheetId="13">'Deuda Viva y Prev. Vtos. Deuda'!$B$3:$L$29</definedName>
    <definedName name="_xlnm.Print_Area" localSheetId="25">'Encomiendas'!$B$2:$F$23</definedName>
    <definedName name="_xlnm.Print_Area" localSheetId="16">'EP7 A'!$A$1:$H$25</definedName>
    <definedName name="_xlnm.Print_Area" localSheetId="26">'FINANCIACION'!$B$2:$I$25</definedName>
    <definedName name="_xlnm.Print_Area" localSheetId="7">'INF. ADIC. CPYG '!$B$2:$M$50</definedName>
    <definedName name="_xlnm.Print_Area" localSheetId="10">'Inv. FIN'!$B$2:$M$53</definedName>
    <definedName name="_xlnm.Print_Area" localSheetId="9">'Inv. NO FIN'!$B$1:$L$34</definedName>
    <definedName name="_xlnm.Print_Area" localSheetId="8">'Inversiones reales'!$B$2:$Q$31</definedName>
    <definedName name="_xlnm.Print_Area" localSheetId="20">'LF 2017 (Personal)'!$B$2:$P$41</definedName>
    <definedName name="_xlnm.Print_Area" localSheetId="21">'LT 2017 (Personal)'!$B$2:$P$70</definedName>
    <definedName name="_xlnm.Print_Area" localSheetId="0">'No rellenar Consolidación'!$A$1:$D$99</definedName>
    <definedName name="_xlnm.Print_Area" localSheetId="11">'No rellenar EP-5 '!$A$1:$D$81</definedName>
    <definedName name="_xlnm.Print_Area" localSheetId="24">'Operaciones Internas'!$B$2:$E$63</definedName>
    <definedName name="_xlnm.Print_Area" localSheetId="1">'ORGANOS DE GOBIERNO'!$B$3:$I$15</definedName>
    <definedName name="_xlnm.Print_Area" localSheetId="6">'PASIVO'!$B$2:$E$60</definedName>
    <definedName name="_xlnm.Print_Area" localSheetId="19">'PD 2017 (Personal)'!$B$2:$O$70</definedName>
    <definedName name="_xlnm.Print_Area" localSheetId="14">'Perfil Vtos Deuda 10 años'!$B$2:$L$13</definedName>
    <definedName name="_xlnm.Print_Area" localSheetId="18">'Personal'!$B$2:$I$54</definedName>
    <definedName name="_xlnm.Print_Area" localSheetId="22">'PRESTACIONES Y GASTOS SOCIALES'!$B$2:$D$17</definedName>
    <definedName name="_xlnm.Print_Area" localSheetId="28">'PRESUPUESTO'!$B$2:$D$61</definedName>
    <definedName name="_xlnm.Print_Area" localSheetId="27">'PRESUPUESTO CPYG'!$B$2:$D$72</definedName>
    <definedName name="_xlnm.Print_Area" localSheetId="12">'Transf. y subv.'!$B$2:$I$55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<sst xmlns="http://schemas.openxmlformats.org/spreadsheetml/2006/main" count="1282" uniqueCount="823">
  <si>
    <t>Nº años</t>
  </si>
  <si>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</si>
  <si>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</si>
  <si>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</si>
  <si>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</si>
  <si>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</si>
  <si>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</si>
  <si>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</si>
  <si>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</si>
  <si>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</si>
  <si>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</si>
  <si>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</si>
  <si>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</si>
  <si>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</si>
  <si>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</si>
  <si>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</si>
  <si>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</si>
  <si>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</si>
  <si>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</si>
  <si>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</si>
  <si>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</si>
  <si>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</si>
  <si>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</si>
  <si>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</si>
  <si>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</si>
  <si>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</si>
  <si>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</si>
  <si>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</si>
  <si>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</si>
  <si>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</si>
  <si>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</si>
  <si>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</si>
  <si>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</si>
  <si>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</si>
  <si>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</si>
  <si>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</si>
  <si>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</si>
  <si>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</si>
  <si>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</si>
  <si>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</si>
  <si>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</si>
  <si>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</si>
  <si>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</si>
  <si>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</si>
  <si>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</si>
  <si>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</si>
  <si>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</si>
  <si>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</si>
  <si>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</si>
  <si>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</si>
  <si>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</si>
  <si>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</si>
  <si>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</si>
  <si>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</si>
  <si>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</si>
  <si>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</si>
  <si>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</si>
  <si>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</si>
  <si>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</si>
  <si>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</si>
  <si>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</si>
  <si>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</si>
  <si>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</si>
  <si>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</si>
  <si>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</si>
  <si>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</si>
  <si>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</si>
  <si>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</si>
  <si>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</si>
  <si>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</si>
  <si>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</si>
  <si>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</si>
  <si>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</si>
  <si>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</si>
  <si>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</si>
  <si>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</si>
  <si>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</si>
  <si>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</si>
  <si>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</si>
  <si>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</si>
  <si>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</si>
  <si>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</si>
  <si>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</si>
  <si>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</si>
  <si>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</si>
  <si>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</si>
  <si>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</si>
  <si>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</si>
  <si>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</si>
  <si>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</si>
  <si>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</si>
  <si>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</si>
  <si>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</si>
  <si>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</si>
  <si>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</si>
  <si>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</si>
  <si>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</si>
  <si>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</si>
  <si>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</si>
  <si>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</si>
  <si>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</si>
  <si>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</si>
  <si>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</si>
  <si>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</si>
  <si>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</si>
  <si>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</si>
  <si>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</si>
  <si>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</si>
  <si>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</si>
  <si>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</si>
  <si>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</si>
  <si>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</si>
  <si>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</si>
  <si>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</si>
  <si>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</si>
  <si>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</si>
  <si>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</si>
  <si>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</si>
  <si>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</si>
  <si>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</si>
  <si>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</si>
  <si>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</si>
  <si>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</si>
  <si>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</si>
  <si>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</si>
  <si>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</si>
  <si>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</si>
  <si>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</si>
  <si>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</si>
  <si>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</si>
  <si>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</si>
  <si>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</si>
  <si>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</si>
  <si>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</si>
  <si>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</si>
  <si>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</si>
  <si>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</si>
  <si>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</si>
  <si>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</si>
  <si>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</si>
  <si>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</si>
  <si>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</si>
  <si>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</si>
  <si>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</si>
  <si>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</si>
  <si>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</si>
  <si>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</si>
  <si>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</si>
  <si>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</si>
  <si>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</si>
  <si>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</si>
  <si>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</si>
  <si>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</si>
  <si>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</si>
  <si>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</si>
  <si>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</si>
  <si>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</si>
  <si>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</si>
  <si>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</si>
  <si>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</si>
  <si>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</si>
  <si>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</si>
  <si>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</si>
  <si>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</si>
  <si>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</si>
  <si>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</si>
  <si>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</si>
  <si>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</si>
  <si>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</si>
  <si>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</si>
  <si>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</si>
  <si>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</si>
  <si>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</si>
  <si>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</si>
  <si>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</si>
  <si>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</si>
  <si>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</si>
  <si>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</si>
  <si>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</si>
  <si>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</si>
  <si>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</si>
  <si>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</si>
  <si>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</si>
  <si>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</si>
  <si>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</si>
  <si>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</si>
  <si>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</si>
  <si>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</si>
  <si>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</si>
  <si>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</si>
  <si>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</si>
  <si>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</si>
  <si>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</si>
  <si>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</si>
  <si>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</si>
  <si>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</si>
  <si>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</si>
  <si>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</si>
  <si>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</si>
  <si>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</si>
  <si>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</si>
  <si>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</si>
  <si>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</si>
  <si>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</si>
  <si>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</si>
  <si>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</si>
  <si>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</si>
  <si>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</si>
  <si>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</si>
  <si>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</si>
  <si>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</si>
  <si>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</si>
  <si>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</si>
  <si>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</si>
  <si>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</si>
  <si>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</si>
  <si>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 xml:space="preserve">ESTADO DE PREVISION DE INGRESOS Y GASTOS - BALANCE DE SITUACIÓN </t>
  </si>
  <si>
    <t xml:space="preserve">ESTADO DE PREVISION DE INGRESOS Y GASTOS - CUENTA DE PERDIDAS Y GANANCIAS 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</si>
  <si>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</si>
  <si>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</si>
  <si>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</si>
  <si>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</si>
  <si>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</si>
  <si>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</si>
  <si>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</si>
  <si>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</si>
  <si>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</si>
  <si>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</si>
  <si>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</si>
  <si>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</si>
  <si>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</si>
  <si>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</si>
  <si>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</si>
  <si>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</si>
  <si>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</si>
  <si>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</si>
  <si>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</si>
  <si>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</si>
  <si>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</si>
  <si>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</si>
  <si>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</si>
  <si>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</si>
  <si>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</si>
  <si>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</si>
  <si>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</si>
  <si>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</si>
  <si>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</si>
  <si>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</si>
  <si>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</si>
  <si>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</si>
  <si>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</si>
  <si>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</si>
  <si>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</si>
  <si>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</si>
  <si>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</si>
  <si>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</si>
  <si>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</si>
  <si>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</si>
  <si>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</si>
  <si>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</si>
  <si>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</si>
  <si>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</si>
  <si>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</si>
  <si>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</si>
  <si>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</si>
  <si>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 xml:space="preserve">SUBVENCIONES PARA FINANCIAR ACTIVIDADES ESPECÍFICAS </t>
  </si>
  <si>
    <t>Factoring sin recurso</t>
  </si>
  <si>
    <t>Otras operaciones de crédito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</si>
  <si>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</si>
  <si>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</si>
  <si>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</si>
  <si>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</si>
  <si>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</si>
  <si>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</si>
  <si>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</si>
  <si>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</si>
  <si>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</si>
  <si>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</si>
  <si>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</si>
  <si>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</si>
  <si>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</si>
  <si>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</si>
  <si>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</si>
  <si>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</si>
  <si>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</si>
  <si>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</si>
  <si>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</si>
  <si>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</si>
  <si>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</si>
  <si>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</si>
  <si>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</si>
  <si>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</si>
  <si>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</si>
  <si>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</si>
  <si>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</si>
  <si>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</si>
  <si>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</si>
  <si>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</si>
  <si>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</si>
  <si>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</si>
  <si>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</si>
  <si>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</si>
  <si>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</si>
  <si>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</si>
  <si>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</si>
  <si>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</si>
  <si>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</si>
  <si>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</si>
  <si>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</si>
  <si>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</si>
  <si>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</si>
  <si>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</si>
  <si>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</si>
  <si>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</si>
  <si>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</si>
  <si>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</si>
  <si>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</si>
  <si>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</si>
  <si>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</si>
  <si>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</si>
  <si>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</si>
  <si>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</si>
  <si>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</si>
  <si>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</si>
  <si>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</si>
  <si>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</si>
  <si>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</si>
  <si>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</si>
  <si>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</si>
  <si>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</si>
  <si>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</si>
  <si>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</si>
  <si>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</si>
  <si>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</si>
  <si>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</si>
  <si>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</si>
  <si>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</si>
  <si>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</si>
  <si>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</si>
  <si>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</si>
  <si>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</si>
  <si>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</si>
  <si>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</si>
  <si>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</si>
  <si>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</si>
  <si>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</si>
  <si>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</si>
  <si>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</si>
  <si>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</si>
  <si>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</si>
  <si>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</si>
  <si>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</si>
  <si>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</si>
  <si>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</si>
  <si>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</si>
  <si>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</si>
  <si>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</si>
  <si>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</si>
  <si>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</si>
  <si>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</si>
  <si>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</si>
  <si>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</si>
  <si>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</si>
  <si>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</si>
  <si>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</si>
  <si>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</si>
  <si>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</si>
  <si>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</si>
  <si>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</si>
  <si>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</si>
  <si>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</si>
  <si>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</si>
  <si>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</si>
  <si>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</si>
  <si>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</si>
  <si>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</si>
  <si>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</si>
  <si>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</si>
  <si>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</si>
  <si>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</si>
  <si>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</si>
  <si>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</si>
  <si>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</si>
  <si>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</si>
  <si>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</si>
  <si>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</si>
  <si>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</si>
  <si>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</si>
  <si>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</si>
  <si>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</si>
  <si>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</si>
  <si>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INFORMACIÓN ADICIONAL RELATIVA A LA CUENTA DE PÉRDIDAS Y GANANCIAS</t>
  </si>
  <si>
    <t>Estimación 2016</t>
  </si>
  <si>
    <t>Previsión 2017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</si>
  <si>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</si>
  <si>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</si>
  <si>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</si>
  <si>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</si>
  <si>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</si>
  <si>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</si>
  <si>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</si>
  <si>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</si>
  <si>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</si>
  <si>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</si>
  <si>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</si>
  <si>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</si>
  <si>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</si>
  <si>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</si>
  <si>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</si>
  <si>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</si>
  <si>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</si>
  <si>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</si>
  <si>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</si>
  <si>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</si>
  <si>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</si>
  <si>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</si>
  <si>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</si>
  <si>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</si>
  <si>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t>(3).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</si>
  <si>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</si>
  <si>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</si>
  <si>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</si>
  <si>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</si>
  <si>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</si>
  <si>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PREVISIÓN
2017</t>
  </si>
  <si>
    <t>ESTIMACION 2016</t>
  </si>
  <si>
    <t>REAL 2015</t>
  </si>
  <si>
    <t>Real 2015</t>
  </si>
  <si>
    <t>Ejecución prevista hasta 31/12/2016</t>
  </si>
  <si>
    <t>ESTRUCTURA PRESUPUESTARIA: PRESUPUESTOS 2017</t>
  </si>
  <si>
    <t>ESTIMACIÓN 2016</t>
  </si>
  <si>
    <t>PREVISIÓN 2017</t>
  </si>
  <si>
    <t>ESTIMACION
2016</t>
  </si>
  <si>
    <t>Previsión de importes comprometidos a 31/12/2016</t>
  </si>
  <si>
    <t>SALDO INICIAL 01/01/2016 (1)</t>
  </si>
  <si>
    <t>SALDO INICIAL  01/01/2017 (1)</t>
  </si>
  <si>
    <t>SALDO FINAL 31/12/17 (9)</t>
  </si>
  <si>
    <t>Entidad beneficiaria (2)</t>
  </si>
  <si>
    <t>Saldo Inicial 2017</t>
  </si>
  <si>
    <t>Saldo final 2017</t>
  </si>
  <si>
    <t>% participación 31/12/17 (2)</t>
  </si>
  <si>
    <t>Dividendo a obtener 2017</t>
  </si>
  <si>
    <t>Adquisiciones (3)</t>
  </si>
  <si>
    <t>% participación 31/12/17(7)</t>
  </si>
  <si>
    <t>Deuda Viva y Previsión de Vencimientos de Deuda</t>
  </si>
  <si>
    <t>CONCEPTO</t>
  </si>
  <si>
    <t>Deuda Viva a 31/12/2017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</si>
  <si>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</si>
  <si>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</si>
  <si>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</si>
  <si>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</si>
  <si>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</si>
  <si>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</si>
  <si>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</si>
  <si>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</si>
  <si>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</si>
  <si>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</si>
  <si>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</si>
  <si>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</si>
  <si>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Operaciones con Entidades de Crédito</t>
  </si>
  <si>
    <t>Total Vencimientos: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</si>
  <si>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</si>
  <si>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</si>
  <si>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</si>
  <si>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Estimación importe dispuesto a 31/12/16</t>
  </si>
  <si>
    <t>Previsión importes dispuesto a 31/12/17</t>
  </si>
  <si>
    <t>Concedidos antes de 2017</t>
  </si>
  <si>
    <t xml:space="preserve">Pdte. Amortiz. (2017 y siguientes) </t>
  </si>
  <si>
    <t>Pendiente de amortizar a  31/12/2016</t>
  </si>
  <si>
    <t>Importe concedido en 2017</t>
  </si>
  <si>
    <t>Cuota Amortización 2017(3)</t>
  </si>
  <si>
    <t>Cuota Intereses 2017</t>
  </si>
  <si>
    <t>Pendiente a  31/12/2017</t>
  </si>
  <si>
    <t>Concedidos en 2016</t>
  </si>
  <si>
    <t>Previsión ejercicio 2017</t>
  </si>
  <si>
    <t>Pendiente a  31/12/2016= Cuota Amortización 2017 (3)</t>
  </si>
  <si>
    <t>Importe concedido 2017</t>
  </si>
  <si>
    <t>Cuota Amortización 2017 (3)</t>
  </si>
  <si>
    <t>Importe de la anualidad 2017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</si>
  <si>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</si>
  <si>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</si>
  <si>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</si>
  <si>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</si>
  <si>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</si>
  <si>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</si>
  <si>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</si>
  <si>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</si>
  <si>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</si>
  <si>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</si>
  <si>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</si>
  <si>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</si>
  <si>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</si>
  <si>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</si>
  <si>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</si>
  <si>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</si>
  <si>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</si>
  <si>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</si>
  <si>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</si>
  <si>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</si>
  <si>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</si>
  <si>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</si>
  <si>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</si>
  <si>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</si>
  <si>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</si>
  <si>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</si>
  <si>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</si>
  <si>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</si>
  <si>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</si>
  <si>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</si>
  <si>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</si>
  <si>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</si>
  <si>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</si>
  <si>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</si>
  <si>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</si>
  <si>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</si>
  <si>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</si>
  <si>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</si>
  <si>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</si>
  <si>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</si>
  <si>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</si>
  <si>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</si>
  <si>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</si>
  <si>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</si>
  <si>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</si>
  <si>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</si>
  <si>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</si>
  <si>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</si>
  <si>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</si>
  <si>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</si>
  <si>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</si>
  <si>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</si>
  <si>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</si>
  <si>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</si>
  <si>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</si>
  <si>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</si>
  <si>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</si>
  <si>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</si>
  <si>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</si>
  <si>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</si>
  <si>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</si>
  <si>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</si>
  <si>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</si>
  <si>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</si>
  <si>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</si>
  <si>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</si>
  <si>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</si>
  <si>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</si>
  <si>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</si>
  <si>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</si>
  <si>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</si>
  <si>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</si>
  <si>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</si>
  <si>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</si>
  <si>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</si>
  <si>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</si>
  <si>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</si>
  <si>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</si>
  <si>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</si>
  <si>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</si>
  <si>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</si>
  <si>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</si>
  <si>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</si>
  <si>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</si>
  <si>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</si>
  <si>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</si>
  <si>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</si>
  <si>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</si>
  <si>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</si>
  <si>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</si>
  <si>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</si>
  <si>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</si>
  <si>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</si>
  <si>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Presidente</t>
  </si>
  <si>
    <t>Vicepresidente</t>
  </si>
  <si>
    <t>Vocal</t>
  </si>
  <si>
    <t>Gerente</t>
  </si>
  <si>
    <t>AUDITORES DE CUENTAS</t>
  </si>
  <si>
    <t>ESTRUCTURA PRESUPUESTARIA: PRESUPUESTOS 2016</t>
  </si>
  <si>
    <t>SALDO FINAL 31/12/16 (9)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</si>
  <si>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</si>
  <si>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</si>
  <si>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</si>
  <si>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</si>
  <si>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</si>
  <si>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</si>
  <si>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</si>
  <si>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</si>
  <si>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</si>
  <si>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</si>
  <si>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</si>
  <si>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</si>
  <si>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</si>
  <si>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</si>
  <si>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</si>
  <si>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</si>
  <si>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</si>
  <si>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</si>
  <si>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</si>
  <si>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</si>
  <si>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</si>
  <si>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</si>
  <si>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</si>
  <si>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</si>
  <si>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</si>
  <si>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</si>
  <si>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</si>
  <si>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</si>
  <si>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</si>
  <si>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</si>
  <si>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</si>
  <si>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</si>
  <si>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</si>
  <si>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</si>
  <si>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</si>
  <si>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</si>
  <si>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</si>
  <si>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</si>
  <si>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</si>
  <si>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</si>
  <si>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</si>
  <si>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</si>
  <si>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</si>
  <si>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</si>
  <si>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</si>
  <si>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</si>
  <si>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</si>
  <si>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</si>
  <si>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</si>
  <si>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</si>
  <si>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</si>
  <si>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</si>
  <si>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</si>
  <si>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</si>
  <si>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</si>
  <si>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</si>
  <si>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</si>
  <si>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</si>
  <si>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</si>
  <si>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</si>
  <si>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</si>
  <si>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</si>
  <si>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</si>
  <si>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</si>
  <si>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</si>
  <si>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</si>
  <si>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</si>
  <si>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</si>
  <si>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</si>
  <si>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</si>
  <si>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</si>
  <si>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</si>
  <si>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</si>
  <si>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</si>
  <si>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</si>
  <si>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</si>
  <si>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</si>
  <si>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</si>
  <si>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</si>
  <si>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</si>
  <si>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</si>
  <si>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</si>
  <si>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</si>
  <si>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</si>
  <si>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</si>
  <si>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</si>
  <si>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</si>
  <si>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</si>
  <si>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</si>
  <si>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</si>
  <si>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</si>
  <si>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</si>
  <si>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</si>
  <si>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</si>
  <si>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</si>
  <si>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</si>
  <si>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</si>
  <si>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</si>
  <si>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</si>
  <si>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</si>
  <si>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</si>
  <si>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</si>
  <si>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</si>
  <si>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</si>
  <si>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</si>
  <si>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</si>
  <si>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</si>
  <si>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</si>
  <si>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</si>
  <si>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</si>
  <si>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</si>
  <si>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</si>
  <si>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</si>
  <si>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</si>
  <si>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</si>
  <si>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</si>
  <si>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</si>
  <si>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</si>
  <si>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</si>
  <si>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</si>
  <si>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</si>
  <si>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</si>
  <si>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</si>
  <si>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</si>
  <si>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</si>
  <si>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</si>
  <si>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</si>
  <si>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</si>
  <si>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</si>
  <si>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</si>
  <si>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</si>
  <si>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</si>
  <si>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</si>
  <si>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</si>
  <si>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</si>
  <si>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</si>
  <si>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</si>
  <si>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</si>
  <si>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</si>
  <si>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GASTOS DE PERSONAL PRESUPUESTO 2017.</t>
  </si>
  <si>
    <t xml:space="preserve">ENTE: </t>
  </si>
  <si>
    <t>PERSONAL DIRECTIVO.</t>
  </si>
  <si>
    <t>ANTIGÜEDAD</t>
  </si>
  <si>
    <r>
      <t xml:space="preserve">OTRAS RETRIBUCIONES </t>
    </r>
    <r>
      <rPr>
        <b/>
        <i/>
        <sz val="8"/>
        <color indexed="8"/>
        <rFont val="Arial"/>
        <family val="2"/>
      </rPr>
      <t>(Especificar, añadiendo tantas columnas como sea necesario)</t>
    </r>
  </si>
  <si>
    <t>Nº</t>
  </si>
  <si>
    <t>PUESTO</t>
  </si>
  <si>
    <t>GRUPO</t>
  </si>
  <si>
    <t xml:space="preserve">SUELDO </t>
  </si>
  <si>
    <t>PAGAS EXTRAORDINARIAS</t>
  </si>
  <si>
    <t>PRODUCTIVIDAD</t>
  </si>
  <si>
    <t>SEGURIDAD SOCIAL</t>
  </si>
  <si>
    <t xml:space="preserve"> OBSERVACIONES</t>
  </si>
  <si>
    <t>PERSONAL LABORAL FIJO.</t>
  </si>
  <si>
    <t xml:space="preserve">Nº </t>
  </si>
  <si>
    <t>PERSONAL LABORAL TEMPORAL.</t>
  </si>
  <si>
    <t>MOTIVO DE LA TEMPORALIDAD</t>
  </si>
  <si>
    <t>PRESUPUESTO 2017.</t>
  </si>
  <si>
    <t>PRESTACIONES SOCIALES</t>
  </si>
  <si>
    <t>Indemnizaciones personal laboral jubilaciones anticipadas</t>
  </si>
  <si>
    <t>Otros (especificar en tantas filas como proceda)</t>
  </si>
  <si>
    <t>GASTOS SOCIALES DEL PERSONAL</t>
  </si>
  <si>
    <t>Formación y perfeccionamiento del personal</t>
  </si>
  <si>
    <t>Acción social</t>
  </si>
  <si>
    <t>Ayuda de estudios</t>
  </si>
  <si>
    <t>COMPARACIÓN CAPÍTULO DE GASTOS DE PERSONAL EJERCICIOS 2017-2016</t>
  </si>
  <si>
    <t>RETRIBUCIONES</t>
  </si>
  <si>
    <t>ACCIÓN SOCIAL</t>
  </si>
  <si>
    <t xml:space="preserve">SEGURIDAD SOCIAL </t>
  </si>
  <si>
    <t>GESTIÓN INSULAR DE AGUAS DE TENERIFE, S.A. (GESTA)</t>
  </si>
  <si>
    <t>CANALINK AFRICA, S.L.</t>
  </si>
  <si>
    <t>CANALINK BAHARICOM, S.L.</t>
  </si>
  <si>
    <t>FUNDACIÓN CANARIAS FACTORÍA DE LA INNOVACIÓN TURÍSTICA</t>
  </si>
  <si>
    <t>A.M.C. POLÍGONO INDUSTRIAL DE GÜIMAR</t>
  </si>
  <si>
    <t>POLÍGONO INDUSTRIAL DE GRANADILLA-PARQUE TECNOLÓGICO DE TENERIFE, S.A.</t>
  </si>
  <si>
    <t>BODEGAS INSULARES DE TENERIFE, S.A.</t>
  </si>
  <si>
    <t>PARQUES EÓLICOS DE GRANADILLA, A.I.E.</t>
  </si>
  <si>
    <t>EÓLICAS DE TENERIFE, A.I.E.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</si>
  <si>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</si>
  <si>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</si>
  <si>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</si>
  <si>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</si>
  <si>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ENTIDAD: CULTESA</t>
  </si>
  <si>
    <t>Indemnización seguro invernadero</t>
  </si>
  <si>
    <t>Sanciones y recargos</t>
  </si>
  <si>
    <t>Climatización cámara 4</t>
  </si>
  <si>
    <t>Equipamiento interior cámara 4</t>
  </si>
  <si>
    <t>Ampliación Laboratorio</t>
  </si>
  <si>
    <t>BALTEN</t>
  </si>
  <si>
    <t>Fianza suministro agua</t>
  </si>
  <si>
    <t>Proyecto Papaya</t>
  </si>
  <si>
    <t>Convenio Cultesa</t>
  </si>
  <si>
    <t>Ayuda Plátano OPP</t>
  </si>
  <si>
    <t>ENTE: CULTESA</t>
  </si>
  <si>
    <t>Directora Gerente</t>
  </si>
  <si>
    <t>n.a.</t>
  </si>
  <si>
    <t>Plan pensiones imputable en nómina (CASER)</t>
  </si>
  <si>
    <t>Oficial producción</t>
  </si>
  <si>
    <t>Encargado laboratorio</t>
  </si>
  <si>
    <t>Operario producción</t>
  </si>
  <si>
    <t>Jefe Administración</t>
  </si>
  <si>
    <t>Titulado grado medio producción</t>
  </si>
  <si>
    <t>Auxiliar administrativo</t>
  </si>
  <si>
    <t>Encargado campo</t>
  </si>
  <si>
    <t>Encargado invernadero</t>
  </si>
  <si>
    <t>Oficial administrativo</t>
  </si>
  <si>
    <t>Titulado superior producción</t>
  </si>
  <si>
    <t xml:space="preserve">SUELDO: Salario base (x12) </t>
  </si>
  <si>
    <t>Transporte (x11)</t>
  </si>
  <si>
    <t>ANTIGÜEDAD (x12)</t>
  </si>
  <si>
    <t>PAGAS EXTRAORDINARIAS (x3)(incluye antigüedad en pagas)</t>
  </si>
  <si>
    <t>PRODUCTIVIDAD: Incentivos año anterior</t>
  </si>
  <si>
    <t>Complemento responsabilidad (x12)</t>
  </si>
  <si>
    <t>Jornada reducida 3/4</t>
  </si>
  <si>
    <t>Atender incrementos de producción</t>
  </si>
  <si>
    <t>Eventuales no devengan antigüedad</t>
  </si>
  <si>
    <t>CULTESA</t>
  </si>
  <si>
    <t>Otros gastos sociales: Servicio externo de Prevención Riesgos Laborales, Servicio externo de Vigilancia de la Saluld</t>
  </si>
  <si>
    <t>Seguros: Póliza de accidentes suplementaria de la mutua</t>
  </si>
  <si>
    <t>Incentivos del 2016 que se abonan en 2017</t>
  </si>
  <si>
    <t>María Teresa Cruz Bacallado</t>
  </si>
  <si>
    <t>Susana Rodríguez Baeza</t>
  </si>
  <si>
    <t>Secretaria</t>
  </si>
  <si>
    <t>Jesús Manuel Morales Martínez</t>
  </si>
  <si>
    <t>Mª del Cristo Pérez Zamora</t>
  </si>
  <si>
    <t>Antonio García Marichal</t>
  </si>
  <si>
    <t>Miguel Ángel Pérez Hernández</t>
  </si>
  <si>
    <t>Julio Henry Sicilia Hernández</t>
  </si>
  <si>
    <t>Francisco Javier González-Palenzuela Gallego</t>
  </si>
  <si>
    <t>Francisco Javier López Cepero</t>
  </si>
  <si>
    <t>Antonio Miguel Suárez Linares</t>
  </si>
  <si>
    <t>CABILDO INSULAR TENERIFE</t>
  </si>
  <si>
    <t>ENTIDAD PARA EL DESARROLLO AGRICOLA, GANADERO Y PESQUERO DE TENERIFE</t>
  </si>
  <si>
    <t>COPLACA SDAD.COOP</t>
  </si>
  <si>
    <t>ASAGA CANARIAS</t>
  </si>
  <si>
    <t>Patrimonio neto previsto a 31/12/2016</t>
  </si>
  <si>
    <t>BROS AUDITORES, S.L.</t>
  </si>
  <si>
    <t>Auditor cuentas anuales 2015. El auditor para 2016 será designado por el Consejo de Administración a celebrar en Noviembre 2016</t>
  </si>
  <si>
    <t>Variación 17/16</t>
  </si>
  <si>
    <t>CONSTRUCCION INVERNADERO CULTESA</t>
  </si>
  <si>
    <t>0602</t>
  </si>
  <si>
    <t>4142</t>
  </si>
  <si>
    <t>44934</t>
  </si>
  <si>
    <t>4196</t>
  </si>
  <si>
    <t>% Incremento 2016-2017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</si>
</sst>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_-* #,##0.00\ &quot;Pts&quot;_-;\-* #,##0.00\ &quot;Pts&quot;_-;_-* &quot;-&quot;??\ &quot;Pts&quot;_-;_-@_-"/>
    <numFmt numFmtId="166" formatCode="_-* #,##0.00\ _P_t_s_-;\-* #,##0.00\ _P_t_s_-;_-* &quot;-&quot;??\ _P_t_s_-;_-@_-"/>
    <numFmt numFmtId="167" formatCode="0.0"/>
    <numFmt numFmtId="168" formatCode="_-* #,##0.00\ [$€]_-;\-* #,##0.00\ [$€]_-;_-* &quot;-&quot;??\ [$€]_-;_-@_-"/>
    <numFmt numFmtId="169" formatCode="#,##0.00\ &quot;€&quot;"/>
    <numFmt numFmtId="170" formatCode="_-* #,##0.00\ [$€-C0A]_-;\-* #,##0.00\ [$€-C0A]_-;_-* &quot;-&quot;??\ [$€-C0A]_-;_-@_-"/>
    <numFmt numFmtId="171" formatCode="_-* #,##0.00\ [$€-42D]_-;\-* #,##0.00\ [$€-42D]_-;_-* &quot;-&quot;??\ [$€-42D]_-;_-@_-"/>
    <numFmt numFmtId="172" formatCode="_(* #,##0\ &quot;pta&quot;_);_(* \(#,##0\ &quot;pta&quot;\);_(* &quot;-&quot;??\ &quot;pta&quot;_);_(@_)"/>
    <numFmt numFmtId="173" formatCode="#,##0.00;\(#,##0.00\)"/>
    <numFmt numFmtId="174" formatCode="#,##0.00_ ;\-#,##0.00\ "/>
    <numFmt numFmtId="175" formatCode="#,##0.0000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26"/>
      <name val="Arial"/>
      <family val="2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8"/>
      <name val="Trebuchet MS"/>
      <family val="2"/>
    </font>
    <font>
      <b/>
      <sz val="8"/>
      <name val="Trebuchet MS"/>
      <family val="2"/>
    </font>
    <font>
      <sz val="16"/>
      <color indexed="10"/>
      <name val="Tahoma"/>
      <family val="2"/>
    </font>
    <font>
      <sz val="18"/>
      <color indexed="10"/>
      <name val="Tahoma"/>
      <family val="2"/>
    </font>
    <font>
      <sz val="20"/>
      <color indexed="10"/>
      <name val="Tahoma"/>
      <family val="2"/>
    </font>
    <font>
      <sz val="9"/>
      <color indexed="8"/>
      <name val="Trebuchet MS"/>
      <family val="2"/>
    </font>
    <font>
      <sz val="14"/>
      <color indexed="10"/>
      <name val="Tahoma"/>
      <family val="2"/>
    </font>
    <font>
      <sz val="16"/>
      <color rgb="FFFF0000"/>
      <name val="Tahoma"/>
      <family val="2"/>
    </font>
    <font>
      <sz val="18"/>
      <color rgb="FFFF0000"/>
      <name val="Tahoma"/>
      <family val="2"/>
    </font>
    <font>
      <sz val="20"/>
      <color rgb="FFFF0000"/>
      <name val="Tahoma"/>
      <family val="2"/>
    </font>
    <font>
      <sz val="9"/>
      <color theme="1"/>
      <name val="Trebuchet MS"/>
      <family val="2"/>
    </font>
    <font>
      <sz val="14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double"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/>
    </border>
    <border>
      <left style="medium">
        <color indexed="56"/>
      </left>
      <right style="medium"/>
      <top style="medium">
        <color indexed="56"/>
      </top>
      <bottom/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double"/>
      <bottom/>
    </border>
    <border>
      <left style="thin">
        <color indexed="41"/>
      </left>
      <right style="medium"/>
      <top style="double"/>
      <bottom/>
    </border>
    <border>
      <left style="thin">
        <color indexed="41"/>
      </left>
      <right style="medium"/>
      <top/>
      <bottom style="double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/>
    </border>
    <border>
      <left style="thin"/>
      <right style="medium"/>
      <top style="thin">
        <color indexed="41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>
        <color indexed="56"/>
      </top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/>
      <top/>
      <bottom style="medium">
        <color indexed="56"/>
      </bottom>
    </border>
    <border>
      <left/>
      <right style="thin"/>
      <top/>
      <bottom style="medium">
        <color indexed="56"/>
      </bottom>
    </border>
    <border>
      <left style="medium"/>
      <right/>
      <top style="medium">
        <color indexed="56"/>
      </top>
      <bottom style="medium"/>
    </border>
    <border>
      <left/>
      <right style="medium">
        <color indexed="56"/>
      </right>
      <top style="medium">
        <color indexed="56"/>
      </top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 style="thin">
        <color indexed="41"/>
      </bottom>
    </border>
    <border>
      <left/>
      <right style="medium"/>
      <top style="thin">
        <color indexed="41"/>
      </top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7" borderId="1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172" fontId="0" fillId="0" borderId="0" applyFont="0" applyFill="0" applyBorder="0" applyAlignment="0" applyProtection="0"/>
  </cellStyleXfs>
  <cellXfs count="1363">
    <xf numFmtId="0" fontId="0" fillId="0" borderId="0" xfId="0" applyAlignment="1">
      <alignment/>
    </xf>
    <xf numFmtId="3" fontId="0" fillId="0" borderId="0" xfId="65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5" applyNumberFormat="1" applyFont="1" applyBorder="1" applyAlignment="1">
      <alignment vertical="center"/>
      <protection/>
    </xf>
    <xf numFmtId="0" fontId="3" fillId="0" borderId="0" xfId="0" applyFont="1" applyAlignment="1">
      <alignment/>
    </xf>
    <xf numFmtId="3" fontId="3" fillId="0" borderId="10" xfId="65" applyNumberFormat="1" applyFont="1" applyBorder="1" applyAlignment="1">
      <alignment vertical="center"/>
      <protection/>
    </xf>
    <xf numFmtId="3" fontId="0" fillId="0" borderId="0" xfId="65" applyNumberFormat="1" applyFont="1" applyFill="1" applyBorder="1">
      <alignment/>
      <protection/>
    </xf>
    <xf numFmtId="3" fontId="3" fillId="0" borderId="0" xfId="65" applyNumberFormat="1" applyFont="1" applyFill="1" applyBorder="1">
      <alignment/>
      <protection/>
    </xf>
    <xf numFmtId="3" fontId="3" fillId="0" borderId="0" xfId="65" applyNumberFormat="1" applyFont="1" applyBorder="1">
      <alignment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3" fontId="0" fillId="0" borderId="10" xfId="65" applyNumberFormat="1" applyFont="1" applyBorder="1" applyAlignment="1">
      <alignment vertical="center"/>
      <protection/>
    </xf>
    <xf numFmtId="3" fontId="3" fillId="0" borderId="10" xfId="65" applyNumberFormat="1" applyFont="1" applyBorder="1" applyAlignment="1">
      <alignment horizontal="left" vertical="center" wrapText="1"/>
      <protection/>
    </xf>
    <xf numFmtId="3" fontId="0" fillId="0" borderId="10" xfId="65" applyNumberFormat="1" applyFont="1" applyBorder="1" applyAlignment="1">
      <alignment horizontal="left" vertical="center" wrapText="1"/>
      <protection/>
    </xf>
    <xf numFmtId="3" fontId="26" fillId="8" borderId="12" xfId="57" applyNumberFormat="1" applyFont="1" applyFill="1" applyBorder="1" applyAlignment="1">
      <alignment horizontal="center" vertical="center"/>
      <protection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" fontId="26" fillId="8" borderId="13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Fill="1" applyBorder="1" applyAlignment="1">
      <alignment horizontal="center" vertical="center" wrapText="1"/>
      <protection/>
    </xf>
    <xf numFmtId="3" fontId="3" fillId="0" borderId="14" xfId="57" applyNumberFormat="1" applyFont="1" applyFill="1" applyBorder="1" applyAlignment="1">
      <alignment horizontal="center" vertical="center" wrapText="1"/>
      <protection/>
    </xf>
    <xf numFmtId="3" fontId="3" fillId="0" borderId="15" xfId="65" applyNumberFormat="1" applyFont="1" applyBorder="1" applyAlignment="1">
      <alignment horizontal="centerContinuous" vertical="center"/>
      <protection/>
    </xf>
    <xf numFmtId="3" fontId="3" fillId="0" borderId="16" xfId="65" applyNumberFormat="1" applyFont="1" applyBorder="1" applyAlignment="1">
      <alignment vertical="center"/>
      <protection/>
    </xf>
    <xf numFmtId="173" fontId="3" fillId="0" borderId="17" xfId="65" applyNumberFormat="1" applyFont="1" applyBorder="1" applyAlignment="1">
      <alignment horizontal="right" vertical="center"/>
      <protection/>
    </xf>
    <xf numFmtId="173" fontId="3" fillId="0" borderId="12" xfId="65" applyNumberFormat="1" applyFont="1" applyBorder="1" applyAlignment="1">
      <alignment horizontal="right" vertical="center"/>
      <protection/>
    </xf>
    <xf numFmtId="173" fontId="3" fillId="0" borderId="17" xfId="65" applyNumberFormat="1" applyFont="1" applyBorder="1" applyAlignment="1" applyProtection="1">
      <alignment horizontal="right" vertical="center"/>
      <protection locked="0"/>
    </xf>
    <xf numFmtId="173" fontId="3" fillId="0" borderId="12" xfId="65" applyNumberFormat="1" applyFont="1" applyBorder="1" applyAlignment="1" applyProtection="1">
      <alignment horizontal="right" vertical="center"/>
      <protection locked="0"/>
    </xf>
    <xf numFmtId="173" fontId="0" fillId="0" borderId="17" xfId="65" applyNumberFormat="1" applyFont="1" applyBorder="1" applyAlignment="1" applyProtection="1">
      <alignment horizontal="right" vertical="center"/>
      <protection locked="0"/>
    </xf>
    <xf numFmtId="173" fontId="0" fillId="0" borderId="12" xfId="65" applyNumberFormat="1" applyFont="1" applyBorder="1" applyAlignment="1" applyProtection="1">
      <alignment horizontal="right" vertical="center"/>
      <protection locked="0"/>
    </xf>
    <xf numFmtId="173" fontId="0" fillId="0" borderId="18" xfId="65" applyNumberFormat="1" applyFont="1" applyBorder="1" applyAlignment="1" applyProtection="1">
      <alignment horizontal="right" vertical="center"/>
      <protection locked="0"/>
    </xf>
    <xf numFmtId="173" fontId="0" fillId="0" borderId="12" xfId="65" applyNumberFormat="1" applyFont="1" applyFill="1" applyBorder="1" applyAlignment="1" applyProtection="1">
      <alignment horizontal="right" vertical="center"/>
      <protection locked="0"/>
    </xf>
    <xf numFmtId="173" fontId="0" fillId="0" borderId="17" xfId="65" applyNumberFormat="1" applyFont="1" applyBorder="1" applyAlignment="1">
      <alignment horizontal="right" vertical="center"/>
      <protection/>
    </xf>
    <xf numFmtId="173" fontId="0" fillId="0" borderId="12" xfId="65" applyNumberFormat="1" applyFont="1" applyBorder="1" applyAlignment="1">
      <alignment horizontal="right" vertical="center"/>
      <protection/>
    </xf>
    <xf numFmtId="173" fontId="3" fillId="0" borderId="19" xfId="65" applyNumberFormat="1" applyFont="1" applyBorder="1" applyAlignment="1">
      <alignment horizontal="right" vertical="center"/>
      <protection/>
    </xf>
    <xf numFmtId="173" fontId="3" fillId="0" borderId="20" xfId="65" applyNumberFormat="1" applyFont="1" applyBorder="1" applyAlignment="1">
      <alignment horizontal="right" vertical="center"/>
      <protection/>
    </xf>
    <xf numFmtId="173" fontId="0" fillId="0" borderId="0" xfId="65" applyNumberFormat="1" applyFont="1" applyBorder="1">
      <alignment/>
      <protection/>
    </xf>
    <xf numFmtId="173" fontId="0" fillId="0" borderId="0" xfId="65" applyNumberFormat="1" applyFont="1" applyBorder="1" applyAlignment="1">
      <alignment horizontal="center"/>
      <protection/>
    </xf>
    <xf numFmtId="173" fontId="0" fillId="0" borderId="0" xfId="65" applyNumberFormat="1" applyFont="1" applyFill="1" applyBorder="1" applyAlignment="1">
      <alignment horizontal="center"/>
      <protection/>
    </xf>
    <xf numFmtId="0" fontId="3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3" fontId="3" fillId="0" borderId="17" xfId="65" applyNumberFormat="1" applyFont="1" applyFill="1" applyBorder="1" applyAlignment="1" applyProtection="1">
      <alignment horizontal="right" vertical="center"/>
      <protection locked="0"/>
    </xf>
    <xf numFmtId="10" fontId="0" fillId="0" borderId="0" xfId="67" applyNumberFormat="1" applyFont="1" applyBorder="1" applyAlignment="1">
      <alignment vertical="center"/>
    </xf>
    <xf numFmtId="3" fontId="3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Border="1">
      <alignment/>
      <protection/>
    </xf>
    <xf numFmtId="0" fontId="0" fillId="0" borderId="0" xfId="56" applyFont="1" applyAlignment="1">
      <alignment vertical="center"/>
      <protection/>
    </xf>
    <xf numFmtId="4" fontId="3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22" xfId="0" applyNumberFormat="1" applyFont="1" applyBorder="1" applyAlignment="1">
      <alignment/>
    </xf>
    <xf numFmtId="0" fontId="0" fillId="0" borderId="0" xfId="56" applyFont="1">
      <alignment/>
      <protection/>
    </xf>
    <xf numFmtId="0" fontId="3" fillId="0" borderId="0" xfId="56" applyFont="1">
      <alignment/>
      <protection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73" fontId="3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3" fontId="0" fillId="0" borderId="27" xfId="49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3" fontId="0" fillId="0" borderId="27" xfId="49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173" fontId="0" fillId="0" borderId="14" xfId="49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73" fontId="0" fillId="0" borderId="27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173" fontId="3" fillId="0" borderId="32" xfId="0" applyNumberFormat="1" applyFont="1" applyBorder="1" applyAlignment="1">
      <alignment vertical="center"/>
    </xf>
    <xf numFmtId="3" fontId="3" fillId="8" borderId="15" xfId="0" applyNumberFormat="1" applyFont="1" applyFill="1" applyBorder="1" applyAlignment="1">
      <alignment vertical="center"/>
    </xf>
    <xf numFmtId="3" fontId="3" fillId="8" borderId="26" xfId="0" applyNumberFormat="1" applyFont="1" applyFill="1" applyBorder="1" applyAlignment="1">
      <alignment vertical="center"/>
    </xf>
    <xf numFmtId="173" fontId="3" fillId="8" borderId="27" xfId="0" applyNumberFormat="1" applyFont="1" applyFill="1" applyBorder="1" applyAlignment="1">
      <alignment vertical="center"/>
    </xf>
    <xf numFmtId="3" fontId="3" fillId="8" borderId="26" xfId="0" applyNumberFormat="1" applyFont="1" applyFill="1" applyBorder="1" applyAlignment="1" applyProtection="1">
      <alignment vertical="center"/>
      <protection/>
    </xf>
    <xf numFmtId="173" fontId="3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3" fillId="8" borderId="34" xfId="0" applyNumberFormat="1" applyFont="1" applyFill="1" applyBorder="1" applyAlignment="1">
      <alignment vertical="center"/>
    </xf>
    <xf numFmtId="173" fontId="3" fillId="8" borderId="3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3" fontId="3" fillId="0" borderId="22" xfId="0" applyNumberFormat="1" applyFont="1" applyBorder="1" applyAlignment="1">
      <alignment vertical="center"/>
    </xf>
    <xf numFmtId="173" fontId="3" fillId="8" borderId="37" xfId="0" applyNumberFormat="1" applyFont="1" applyFill="1" applyBorder="1" applyAlignment="1">
      <alignment vertical="center"/>
    </xf>
    <xf numFmtId="173" fontId="3" fillId="8" borderId="38" xfId="0" applyNumberFormat="1" applyFont="1" applyFill="1" applyBorder="1" applyAlignment="1">
      <alignment vertical="center"/>
    </xf>
    <xf numFmtId="3" fontId="0" fillId="0" borderId="26" xfId="61" applyNumberFormat="1" applyFont="1" applyBorder="1" applyAlignment="1" applyProtection="1">
      <alignment vertical="center"/>
      <protection/>
    </xf>
    <xf numFmtId="173" fontId="0" fillId="0" borderId="27" xfId="0" applyNumberFormat="1" applyFont="1" applyBorder="1" applyAlignment="1" applyProtection="1">
      <alignment vertical="center"/>
      <protection/>
    </xf>
    <xf numFmtId="173" fontId="0" fillId="0" borderId="14" xfId="0" applyNumberFormat="1" applyFont="1" applyBorder="1" applyAlignment="1">
      <alignment vertical="center"/>
    </xf>
    <xf numFmtId="3" fontId="3" fillId="0" borderId="33" xfId="0" applyNumberFormat="1" applyFont="1" applyBorder="1" applyAlignment="1" applyProtection="1">
      <alignment vertical="center"/>
      <protection/>
    </xf>
    <xf numFmtId="3" fontId="3" fillId="0" borderId="34" xfId="0" applyNumberFormat="1" applyFont="1" applyBorder="1" applyAlignment="1">
      <alignment vertical="center"/>
    </xf>
    <xf numFmtId="173" fontId="3" fillId="0" borderId="35" xfId="0" applyNumberFormat="1" applyFont="1" applyBorder="1" applyAlignment="1" applyProtection="1">
      <alignment vertical="center"/>
      <protection/>
    </xf>
    <xf numFmtId="3" fontId="3" fillId="0" borderId="15" xfId="0" applyNumberFormat="1" applyFont="1" applyFill="1" applyBorder="1" applyAlignment="1" quotePrefix="1">
      <alignment vertical="center"/>
    </xf>
    <xf numFmtId="3" fontId="3" fillId="0" borderId="0" xfId="0" applyNumberFormat="1" applyFont="1" applyFill="1" applyBorder="1" applyAlignment="1" applyProtection="1">
      <alignment vertical="center"/>
      <protection/>
    </xf>
    <xf numFmtId="173" fontId="3" fillId="0" borderId="22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3" fontId="3" fillId="24" borderId="15" xfId="0" applyNumberFormat="1" applyFont="1" applyFill="1" applyBorder="1" applyAlignment="1" applyProtection="1">
      <alignment vertical="center"/>
      <protection/>
    </xf>
    <xf numFmtId="3" fontId="3" fillId="24" borderId="26" xfId="0" applyNumberFormat="1" applyFont="1" applyFill="1" applyBorder="1" applyAlignment="1">
      <alignment vertical="center"/>
    </xf>
    <xf numFmtId="173" fontId="3" fillId="24" borderId="27" xfId="49" applyNumberFormat="1" applyFont="1" applyFill="1" applyBorder="1" applyAlignment="1" applyProtection="1">
      <alignment vertical="center"/>
      <protection/>
    </xf>
    <xf numFmtId="173" fontId="3" fillId="24" borderId="27" xfId="0" applyNumberFormat="1" applyFont="1" applyFill="1" applyBorder="1" applyAlignment="1" applyProtection="1">
      <alignment vertical="center"/>
      <protection/>
    </xf>
    <xf numFmtId="0" fontId="7" fillId="3" borderId="0" xfId="56" applyFont="1" applyFill="1">
      <alignment/>
      <protection/>
    </xf>
    <xf numFmtId="3" fontId="0" fillId="3" borderId="0" xfId="64" applyNumberFormat="1" applyFont="1" applyFill="1" applyBorder="1">
      <alignment/>
      <protection/>
    </xf>
    <xf numFmtId="3" fontId="3" fillId="8" borderId="39" xfId="0" applyNumberFormat="1" applyFont="1" applyFill="1" applyBorder="1" applyAlignment="1">
      <alignment vertical="center"/>
    </xf>
    <xf numFmtId="3" fontId="3" fillId="8" borderId="36" xfId="0" applyNumberFormat="1" applyFont="1" applyFill="1" applyBorder="1" applyAlignment="1">
      <alignment vertical="center"/>
    </xf>
    <xf numFmtId="3" fontId="3" fillId="8" borderId="40" xfId="0" applyNumberFormat="1" applyFont="1" applyFill="1" applyBorder="1" applyAlignment="1">
      <alignment vertical="center"/>
    </xf>
    <xf numFmtId="3" fontId="3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3" fillId="8" borderId="42" xfId="0" applyNumberFormat="1" applyFont="1" applyFill="1" applyBorder="1" applyAlignment="1">
      <alignment vertical="center"/>
    </xf>
    <xf numFmtId="3" fontId="3" fillId="8" borderId="43" xfId="0" applyNumberFormat="1" applyFont="1" applyFill="1" applyBorder="1" applyAlignment="1">
      <alignment vertical="center"/>
    </xf>
    <xf numFmtId="3" fontId="3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3" fillId="0" borderId="0" xfId="0" applyFont="1" applyAlignment="1">
      <alignment vertical="justify" wrapText="1"/>
    </xf>
    <xf numFmtId="0" fontId="5" fillId="25" borderId="13" xfId="58" applyFont="1" applyFill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0" fillId="0" borderId="0" xfId="55" applyFill="1">
      <alignment/>
      <protection/>
    </xf>
    <xf numFmtId="0" fontId="29" fillId="0" borderId="17" xfId="55" applyFont="1" applyBorder="1" applyAlignment="1">
      <alignment horizontal="center" vertical="center" wrapText="1"/>
      <protection/>
    </xf>
    <xf numFmtId="0" fontId="30" fillId="0" borderId="17" xfId="55" applyFont="1" applyBorder="1" applyAlignment="1">
      <alignment horizontal="center" vertical="center" wrapText="1"/>
      <protection/>
    </xf>
    <xf numFmtId="0" fontId="0" fillId="0" borderId="17" xfId="55" applyBorder="1">
      <alignment/>
      <protection/>
    </xf>
    <xf numFmtId="0" fontId="31" fillId="0" borderId="17" xfId="55" applyFont="1" applyBorder="1" applyAlignment="1">
      <alignment horizontal="left" wrapText="1"/>
      <protection/>
    </xf>
    <xf numFmtId="0" fontId="0" fillId="0" borderId="45" xfId="55" applyBorder="1">
      <alignment/>
      <protection/>
    </xf>
    <xf numFmtId="0" fontId="33" fillId="0" borderId="46" xfId="55" applyFont="1" applyBorder="1" applyAlignment="1">
      <alignment wrapText="1"/>
      <protection/>
    </xf>
    <xf numFmtId="170" fontId="32" fillId="0" borderId="46" xfId="55" applyNumberFormat="1" applyFont="1" applyBorder="1" applyAlignment="1">
      <alignment wrapText="1"/>
      <protection/>
    </xf>
    <xf numFmtId="170" fontId="34" fillId="0" borderId="46" xfId="55" applyNumberFormat="1" applyFont="1" applyBorder="1">
      <alignment/>
      <protection/>
    </xf>
    <xf numFmtId="170" fontId="34" fillId="0" borderId="47" xfId="55" applyNumberFormat="1" applyFont="1" applyBorder="1">
      <alignment/>
      <protection/>
    </xf>
    <xf numFmtId="2" fontId="5" fillId="8" borderId="25" xfId="58" applyNumberFormat="1" applyFont="1" applyFill="1" applyBorder="1" applyAlignment="1">
      <alignment horizontal="center" vertical="center" wrapText="1"/>
      <protection/>
    </xf>
    <xf numFmtId="0" fontId="0" fillId="0" borderId="46" xfId="55" applyFont="1" applyBorder="1">
      <alignment/>
      <protection/>
    </xf>
    <xf numFmtId="0" fontId="0" fillId="0" borderId="47" xfId="55" applyFont="1" applyBorder="1">
      <alignment/>
      <protection/>
    </xf>
    <xf numFmtId="0" fontId="0" fillId="0" borderId="0" xfId="55" applyFont="1">
      <alignment/>
      <protection/>
    </xf>
    <xf numFmtId="170" fontId="35" fillId="0" borderId="17" xfId="55" applyNumberFormat="1" applyFont="1" applyBorder="1" applyAlignment="1">
      <alignment horizontal="center" vertical="center" wrapText="1"/>
      <protection/>
    </xf>
    <xf numFmtId="170" fontId="36" fillId="0" borderId="17" xfId="55" applyNumberFormat="1" applyFont="1" applyBorder="1" applyAlignment="1">
      <alignment horizontal="center" wrapText="1"/>
      <protection/>
    </xf>
    <xf numFmtId="170" fontId="36" fillId="0" borderId="17" xfId="55" applyNumberFormat="1" applyFont="1" applyBorder="1" applyAlignment="1">
      <alignment horizontal="center" vertical="center" wrapText="1"/>
      <protection/>
    </xf>
    <xf numFmtId="170" fontId="35" fillId="0" borderId="48" xfId="55" applyNumberFormat="1" applyFont="1" applyBorder="1" applyAlignment="1">
      <alignment horizontal="center" wrapText="1"/>
      <protection/>
    </xf>
    <xf numFmtId="168" fontId="36" fillId="0" borderId="17" xfId="45" applyFont="1" applyBorder="1" applyAlignment="1">
      <alignment horizontal="center" wrapText="1"/>
    </xf>
    <xf numFmtId="168" fontId="36" fillId="0" borderId="17" xfId="45" applyFont="1" applyBorder="1" applyAlignment="1">
      <alignment horizontal="right" vertical="center" wrapText="1"/>
    </xf>
    <xf numFmtId="168" fontId="36" fillId="0" borderId="17" xfId="45" applyFont="1" applyBorder="1" applyAlignment="1">
      <alignment horizontal="right" wrapText="1"/>
    </xf>
    <xf numFmtId="168" fontId="35" fillId="0" borderId="48" xfId="45" applyFont="1" applyBorder="1" applyAlignment="1">
      <alignment horizont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3" fontId="40" fillId="0" borderId="0" xfId="0" applyNumberFormat="1" applyFont="1" applyAlignment="1">
      <alignment vertical="center"/>
    </xf>
    <xf numFmtId="3" fontId="39" fillId="0" borderId="23" xfId="0" applyNumberFormat="1" applyFont="1" applyBorder="1" applyAlignment="1">
      <alignment vertical="center"/>
    </xf>
    <xf numFmtId="3" fontId="39" fillId="0" borderId="24" xfId="0" applyNumberFormat="1" applyFont="1" applyBorder="1" applyAlignment="1">
      <alignment vertical="center"/>
    </xf>
    <xf numFmtId="173" fontId="39" fillId="0" borderId="25" xfId="0" applyNumberFormat="1" applyFont="1" applyBorder="1" applyAlignment="1">
      <alignment vertical="center"/>
    </xf>
    <xf numFmtId="3" fontId="40" fillId="0" borderId="15" xfId="0" applyNumberFormat="1" applyFont="1" applyBorder="1" applyAlignment="1" applyProtection="1">
      <alignment horizontal="right" vertical="center"/>
      <protection/>
    </xf>
    <xf numFmtId="3" fontId="40" fillId="0" borderId="26" xfId="0" applyNumberFormat="1" applyFont="1" applyBorder="1" applyAlignment="1" applyProtection="1">
      <alignment vertical="center"/>
      <protection/>
    </xf>
    <xf numFmtId="173" fontId="40" fillId="0" borderId="27" xfId="49" applyNumberFormat="1" applyFont="1" applyBorder="1" applyAlignment="1" applyProtection="1">
      <alignment vertical="center"/>
      <protection/>
    </xf>
    <xf numFmtId="3" fontId="40" fillId="0" borderId="15" xfId="0" applyNumberFormat="1" applyFont="1" applyBorder="1" applyAlignment="1">
      <alignment vertical="center"/>
    </xf>
    <xf numFmtId="3" fontId="40" fillId="0" borderId="26" xfId="0" applyNumberFormat="1" applyFont="1" applyBorder="1" applyAlignment="1">
      <alignment vertical="center"/>
    </xf>
    <xf numFmtId="173" fontId="40" fillId="0" borderId="27" xfId="49" applyNumberFormat="1" applyFont="1" applyBorder="1" applyAlignment="1">
      <alignment vertical="center"/>
    </xf>
    <xf numFmtId="3" fontId="39" fillId="24" borderId="15" xfId="0" applyNumberFormat="1" applyFont="1" applyFill="1" applyBorder="1" applyAlignment="1" applyProtection="1">
      <alignment vertical="center"/>
      <protection/>
    </xf>
    <xf numFmtId="3" fontId="39" fillId="24" borderId="26" xfId="0" applyNumberFormat="1" applyFont="1" applyFill="1" applyBorder="1" applyAlignment="1">
      <alignment vertical="center"/>
    </xf>
    <xf numFmtId="173" fontId="39" fillId="24" borderId="27" xfId="49" applyNumberFormat="1" applyFont="1" applyFill="1" applyBorder="1" applyAlignment="1" applyProtection="1">
      <alignment vertical="center"/>
      <protection/>
    </xf>
    <xf numFmtId="3" fontId="39" fillId="0" borderId="28" xfId="0" applyNumberFormat="1" applyFont="1" applyBorder="1" applyAlignment="1">
      <alignment vertical="center"/>
    </xf>
    <xf numFmtId="3" fontId="39" fillId="0" borderId="29" xfId="0" applyNumberFormat="1" applyFont="1" applyBorder="1" applyAlignment="1">
      <alignment vertical="center"/>
    </xf>
    <xf numFmtId="173" fontId="40" fillId="0" borderId="14" xfId="49" applyNumberFormat="1" applyFont="1" applyBorder="1" applyAlignment="1">
      <alignment vertical="center"/>
    </xf>
    <xf numFmtId="173" fontId="39" fillId="24" borderId="27" xfId="0" applyNumberFormat="1" applyFont="1" applyFill="1" applyBorder="1" applyAlignment="1" applyProtection="1">
      <alignment vertical="center"/>
      <protection/>
    </xf>
    <xf numFmtId="3" fontId="39" fillId="0" borderId="15" xfId="0" applyNumberFormat="1" applyFont="1" applyBorder="1" applyAlignment="1">
      <alignment vertical="center"/>
    </xf>
    <xf numFmtId="3" fontId="39" fillId="0" borderId="26" xfId="0" applyNumberFormat="1" applyFont="1" applyBorder="1" applyAlignment="1">
      <alignment vertical="center"/>
    </xf>
    <xf numFmtId="173" fontId="40" fillId="0" borderId="27" xfId="0" applyNumberFormat="1" applyFont="1" applyBorder="1" applyAlignment="1">
      <alignment vertical="center"/>
    </xf>
    <xf numFmtId="3" fontId="39" fillId="8" borderId="15" xfId="0" applyNumberFormat="1" applyFont="1" applyFill="1" applyBorder="1" applyAlignment="1">
      <alignment vertical="center"/>
    </xf>
    <xf numFmtId="173" fontId="39" fillId="8" borderId="27" xfId="0" applyNumberFormat="1" applyFont="1" applyFill="1" applyBorder="1" applyAlignment="1">
      <alignment vertical="center"/>
    </xf>
    <xf numFmtId="3" fontId="39" fillId="8" borderId="26" xfId="0" applyNumberFormat="1" applyFont="1" applyFill="1" applyBorder="1" applyAlignment="1" applyProtection="1">
      <alignment vertical="center"/>
      <protection/>
    </xf>
    <xf numFmtId="173" fontId="39" fillId="8" borderId="27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173" fontId="39" fillId="0" borderId="22" xfId="0" applyNumberFormat="1" applyFont="1" applyBorder="1" applyAlignment="1">
      <alignment vertical="center"/>
    </xf>
    <xf numFmtId="3" fontId="39" fillId="8" borderId="43" xfId="0" applyNumberFormat="1" applyFont="1" applyFill="1" applyBorder="1" applyAlignment="1">
      <alignment vertical="center"/>
    </xf>
    <xf numFmtId="3" fontId="39" fillId="8" borderId="44" xfId="0" applyNumberFormat="1" applyFont="1" applyFill="1" applyBorder="1" applyAlignment="1">
      <alignment vertical="center"/>
    </xf>
    <xf numFmtId="173" fontId="39" fillId="8" borderId="49" xfId="0" applyNumberFormat="1" applyFont="1" applyFill="1" applyBorder="1" applyAlignment="1">
      <alignment vertical="center"/>
    </xf>
    <xf numFmtId="3" fontId="40" fillId="8" borderId="41" xfId="0" applyNumberFormat="1" applyFont="1" applyFill="1" applyBorder="1" applyAlignment="1">
      <alignment vertical="center"/>
    </xf>
    <xf numFmtId="3" fontId="39" fillId="8" borderId="42" xfId="0" applyNumberFormat="1" applyFont="1" applyFill="1" applyBorder="1" applyAlignment="1">
      <alignment vertical="center"/>
    </xf>
    <xf numFmtId="173" fontId="39" fillId="8" borderId="38" xfId="0" applyNumberFormat="1" applyFont="1" applyFill="1" applyBorder="1" applyAlignment="1">
      <alignment vertical="center"/>
    </xf>
    <xf numFmtId="3" fontId="40" fillId="0" borderId="26" xfId="61" applyNumberFormat="1" applyFont="1" applyBorder="1" applyAlignment="1" applyProtection="1">
      <alignment vertical="center"/>
      <protection/>
    </xf>
    <xf numFmtId="173" fontId="40" fillId="0" borderId="27" xfId="0" applyNumberFormat="1" applyFont="1" applyBorder="1" applyAlignment="1" applyProtection="1">
      <alignment vertical="center"/>
      <protection/>
    </xf>
    <xf numFmtId="4" fontId="40" fillId="0" borderId="0" xfId="0" applyNumberFormat="1" applyFont="1" applyAlignment="1">
      <alignment vertical="center"/>
    </xf>
    <xf numFmtId="173" fontId="40" fillId="0" borderId="14" xfId="0" applyNumberFormat="1" applyFont="1" applyBorder="1" applyAlignment="1">
      <alignment vertical="center"/>
    </xf>
    <xf numFmtId="3" fontId="39" fillId="0" borderId="33" xfId="0" applyNumberFormat="1" applyFont="1" applyBorder="1" applyAlignment="1" applyProtection="1">
      <alignment vertical="center"/>
      <protection/>
    </xf>
    <xf numFmtId="3" fontId="39" fillId="0" borderId="34" xfId="0" applyNumberFormat="1" applyFont="1" applyBorder="1" applyAlignment="1">
      <alignment vertical="center"/>
    </xf>
    <xf numFmtId="173" fontId="39" fillId="0" borderId="35" xfId="0" applyNumberFormat="1" applyFont="1" applyBorder="1" applyAlignment="1" applyProtection="1">
      <alignment vertical="center"/>
      <protection/>
    </xf>
    <xf numFmtId="3" fontId="39" fillId="0" borderId="0" xfId="0" applyNumberFormat="1" applyFont="1" applyFill="1" applyBorder="1" applyAlignment="1" applyProtection="1">
      <alignment vertical="center"/>
      <protection/>
    </xf>
    <xf numFmtId="0" fontId="40" fillId="3" borderId="0" xfId="0" applyFont="1" applyFill="1" applyAlignment="1">
      <alignment vertical="center"/>
    </xf>
    <xf numFmtId="0" fontId="43" fillId="3" borderId="0" xfId="56" applyFont="1" applyFill="1" applyAlignment="1">
      <alignment vertical="center"/>
      <protection/>
    </xf>
    <xf numFmtId="3" fontId="40" fillId="3" borderId="0" xfId="64" applyNumberFormat="1" applyFont="1" applyFill="1" applyBorder="1" applyAlignment="1">
      <alignment vertical="center"/>
      <protection/>
    </xf>
    <xf numFmtId="0" fontId="40" fillId="0" borderId="0" xfId="56" applyFont="1" applyAlignment="1">
      <alignment vertical="center"/>
      <protection/>
    </xf>
    <xf numFmtId="3" fontId="40" fillId="0" borderId="0" xfId="64" applyNumberFormat="1" applyFont="1" applyBorder="1" applyAlignment="1">
      <alignment vertical="center"/>
      <protection/>
    </xf>
    <xf numFmtId="0" fontId="39" fillId="0" borderId="0" xfId="56" applyFont="1" applyAlignment="1">
      <alignment vertical="center" wrapText="1"/>
      <protection/>
    </xf>
    <xf numFmtId="0" fontId="39" fillId="0" borderId="0" xfId="56" applyFont="1" applyAlignment="1">
      <alignment vertical="center"/>
      <protection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0" fontId="42" fillId="0" borderId="17" xfId="0" applyFont="1" applyBorder="1" applyAlignment="1">
      <alignment vertical="center"/>
    </xf>
    <xf numFmtId="173" fontId="42" fillId="0" borderId="17" xfId="0" applyNumberFormat="1" applyFont="1" applyBorder="1" applyAlignment="1" applyProtection="1">
      <alignment vertical="center"/>
      <protection/>
    </xf>
    <xf numFmtId="173" fontId="40" fillId="0" borderId="17" xfId="0" applyNumberFormat="1" applyFont="1" applyBorder="1" applyAlignment="1">
      <alignment vertical="center"/>
    </xf>
    <xf numFmtId="3" fontId="39" fillId="8" borderId="24" xfId="0" applyNumberFormat="1" applyFont="1" applyFill="1" applyBorder="1" applyAlignment="1">
      <alignment vertical="center"/>
    </xf>
    <xf numFmtId="3" fontId="40" fillId="8" borderId="15" xfId="0" applyNumberFormat="1" applyFont="1" applyFill="1" applyBorder="1" applyAlignment="1">
      <alignment vertical="center"/>
    </xf>
    <xf numFmtId="3" fontId="39" fillId="8" borderId="0" xfId="0" applyNumberFormat="1" applyFont="1" applyFill="1" applyBorder="1" applyAlignment="1">
      <alignment vertical="center"/>
    </xf>
    <xf numFmtId="173" fontId="40" fillId="0" borderId="0" xfId="0" applyNumberFormat="1" applyFont="1" applyBorder="1" applyAlignment="1">
      <alignment vertical="center"/>
    </xf>
    <xf numFmtId="0" fontId="40" fillId="0" borderId="50" xfId="0" applyFont="1" applyBorder="1" applyAlignment="1">
      <alignment vertical="center"/>
    </xf>
    <xf numFmtId="173" fontId="40" fillId="0" borderId="50" xfId="0" applyNumberFormat="1" applyFont="1" applyBorder="1" applyAlignment="1">
      <alignment vertical="center"/>
    </xf>
    <xf numFmtId="0" fontId="40" fillId="0" borderId="50" xfId="0" applyFont="1" applyBorder="1" applyAlignment="1">
      <alignment vertical="center" wrapText="1"/>
    </xf>
    <xf numFmtId="0" fontId="42" fillId="0" borderId="50" xfId="0" applyFont="1" applyBorder="1" applyAlignment="1">
      <alignment vertical="center"/>
    </xf>
    <xf numFmtId="173" fontId="42" fillId="0" borderId="50" xfId="0" applyNumberFormat="1" applyFont="1" applyBorder="1" applyAlignment="1" applyProtection="1">
      <alignment vertical="center"/>
      <protection/>
    </xf>
    <xf numFmtId="3" fontId="39" fillId="0" borderId="51" xfId="0" applyNumberFormat="1" applyFont="1" applyFill="1" applyBorder="1" applyAlignment="1">
      <alignment vertical="center"/>
    </xf>
    <xf numFmtId="3" fontId="39" fillId="0" borderId="52" xfId="0" applyNumberFormat="1" applyFont="1" applyFill="1" applyBorder="1" applyAlignment="1">
      <alignment vertical="center"/>
    </xf>
    <xf numFmtId="173" fontId="39" fillId="0" borderId="53" xfId="0" applyNumberFormat="1" applyFont="1" applyFill="1" applyBorder="1" applyAlignment="1">
      <alignment vertical="center"/>
    </xf>
    <xf numFmtId="3" fontId="39" fillId="0" borderId="15" xfId="0" applyNumberFormat="1" applyFont="1" applyFill="1" applyBorder="1" applyAlignment="1">
      <alignment vertical="center"/>
    </xf>
    <xf numFmtId="3" fontId="39" fillId="0" borderId="26" xfId="0" applyNumberFormat="1" applyFont="1" applyFill="1" applyBorder="1" applyAlignment="1">
      <alignment vertical="center"/>
    </xf>
    <xf numFmtId="173" fontId="39" fillId="0" borderId="27" xfId="0" applyNumberFormat="1" applyFont="1" applyBorder="1" applyAlignment="1">
      <alignment vertical="center"/>
    </xf>
    <xf numFmtId="3" fontId="39" fillId="8" borderId="54" xfId="0" applyNumberFormat="1" applyFont="1" applyFill="1" applyBorder="1" applyAlignment="1">
      <alignment vertical="center"/>
    </xf>
    <xf numFmtId="3" fontId="39" fillId="8" borderId="55" xfId="0" applyNumberFormat="1" applyFont="1" applyFill="1" applyBorder="1" applyAlignment="1">
      <alignment vertical="center"/>
    </xf>
    <xf numFmtId="3" fontId="39" fillId="8" borderId="0" xfId="0" applyNumberFormat="1" applyFont="1" applyFill="1" applyBorder="1" applyAlignment="1" applyProtection="1">
      <alignment vertical="center"/>
      <protection/>
    </xf>
    <xf numFmtId="0" fontId="40" fillId="0" borderId="43" xfId="0" applyFont="1" applyBorder="1" applyAlignment="1">
      <alignment vertical="center"/>
    </xf>
    <xf numFmtId="3" fontId="39" fillId="0" borderId="43" xfId="0" applyNumberFormat="1" applyFont="1" applyFill="1" applyBorder="1" applyAlignment="1" quotePrefix="1">
      <alignment vertical="center"/>
    </xf>
    <xf numFmtId="3" fontId="39" fillId="0" borderId="41" xfId="0" applyNumberFormat="1" applyFont="1" applyFill="1" applyBorder="1" applyAlignment="1">
      <alignment vertical="center"/>
    </xf>
    <xf numFmtId="3" fontId="39" fillId="24" borderId="41" xfId="0" applyNumberFormat="1" applyFont="1" applyFill="1" applyBorder="1" applyAlignment="1" applyProtection="1">
      <alignment vertical="center"/>
      <protection/>
    </xf>
    <xf numFmtId="3" fontId="40" fillId="0" borderId="0" xfId="61" applyNumberFormat="1" applyFont="1" applyBorder="1" applyAlignment="1" applyProtection="1">
      <alignment vertical="center"/>
      <protection/>
    </xf>
    <xf numFmtId="3" fontId="39" fillId="24" borderId="0" xfId="0" applyNumberFormat="1" applyFont="1" applyFill="1" applyBorder="1" applyAlignment="1">
      <alignment vertical="center"/>
    </xf>
    <xf numFmtId="3" fontId="39" fillId="0" borderId="56" xfId="0" applyNumberFormat="1" applyFont="1" applyBorder="1" applyAlignment="1">
      <alignment vertical="center"/>
    </xf>
    <xf numFmtId="3" fontId="39" fillId="0" borderId="39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57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0" xfId="53" applyFont="1" applyAlignment="1">
      <alignment horizontal="left" vertical="center" wrapText="1"/>
      <protection/>
    </xf>
    <xf numFmtId="0" fontId="40" fillId="0" borderId="0" xfId="53" applyFont="1" applyAlignment="1">
      <alignment vertical="center"/>
      <protection/>
    </xf>
    <xf numFmtId="0" fontId="40" fillId="0" borderId="0" xfId="53" applyFont="1" applyFill="1" applyAlignment="1">
      <alignment vertical="center"/>
      <protection/>
    </xf>
    <xf numFmtId="171" fontId="40" fillId="0" borderId="0" xfId="53" applyNumberFormat="1" applyFont="1" applyAlignment="1">
      <alignment vertical="center"/>
      <protection/>
    </xf>
    <xf numFmtId="0" fontId="39" fillId="0" borderId="0" xfId="53" applyFont="1" applyAlignment="1">
      <alignment vertical="center"/>
      <protection/>
    </xf>
    <xf numFmtId="2" fontId="40" fillId="0" borderId="0" xfId="53" applyNumberFormat="1" applyFont="1" applyAlignment="1">
      <alignment vertical="center"/>
      <protection/>
    </xf>
    <xf numFmtId="4" fontId="40" fillId="0" borderId="0" xfId="53" applyNumberFormat="1" applyFont="1" applyAlignment="1">
      <alignment vertical="center"/>
      <protection/>
    </xf>
    <xf numFmtId="0" fontId="39" fillId="0" borderId="17" xfId="0" applyFont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168" fontId="40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171" fontId="40" fillId="22" borderId="0" xfId="0" applyNumberFormat="1" applyFont="1" applyFill="1" applyAlignment="1">
      <alignment vertical="center"/>
    </xf>
    <xf numFmtId="1" fontId="44" fillId="8" borderId="13" xfId="57" applyNumberFormat="1" applyFont="1" applyFill="1" applyBorder="1" applyAlignment="1">
      <alignment horizontal="center" vertical="center"/>
      <protection/>
    </xf>
    <xf numFmtId="2" fontId="44" fillId="8" borderId="12" xfId="57" applyNumberFormat="1" applyFont="1" applyFill="1" applyBorder="1" applyAlignment="1">
      <alignment horizontal="center" vertical="center"/>
      <protection/>
    </xf>
    <xf numFmtId="0" fontId="40" fillId="0" borderId="0" xfId="62" applyFont="1" applyAlignment="1">
      <alignment vertical="center"/>
      <protection/>
    </xf>
    <xf numFmtId="4" fontId="40" fillId="0" borderId="0" xfId="62" applyNumberFormat="1" applyFont="1" applyAlignment="1">
      <alignment vertical="center"/>
      <protection/>
    </xf>
    <xf numFmtId="3" fontId="40" fillId="0" borderId="0" xfId="62" applyNumberFormat="1" applyFont="1" applyAlignment="1">
      <alignment vertical="center"/>
      <protection/>
    </xf>
    <xf numFmtId="4" fontId="40" fillId="26" borderId="11" xfId="62" applyNumberFormat="1" applyFont="1" applyFill="1" applyBorder="1" applyAlignment="1" applyProtection="1">
      <alignment horizontal="center" vertical="center"/>
      <protection locked="0"/>
    </xf>
    <xf numFmtId="173" fontId="40" fillId="0" borderId="11" xfId="50" applyNumberFormat="1" applyFont="1" applyBorder="1" applyAlignment="1" applyProtection="1">
      <alignment horizontal="right" vertical="center"/>
      <protection locked="0"/>
    </xf>
    <xf numFmtId="173" fontId="40" fillId="0" borderId="17" xfId="50" applyNumberFormat="1" applyFont="1" applyBorder="1" applyAlignment="1" applyProtection="1">
      <alignment horizontal="right" vertical="center"/>
      <protection locked="0"/>
    </xf>
    <xf numFmtId="49" fontId="40" fillId="0" borderId="60" xfId="62" applyNumberFormat="1" applyFont="1" applyFill="1" applyBorder="1" applyAlignment="1" applyProtection="1">
      <alignment horizontal="center" vertical="center"/>
      <protection locked="0"/>
    </xf>
    <xf numFmtId="49" fontId="40" fillId="0" borderId="25" xfId="62" applyNumberFormat="1" applyFont="1" applyFill="1" applyBorder="1" applyAlignment="1" applyProtection="1">
      <alignment horizontal="center" vertical="center"/>
      <protection locked="0"/>
    </xf>
    <xf numFmtId="0" fontId="40" fillId="0" borderId="60" xfId="62" applyNumberFormat="1" applyFont="1" applyFill="1" applyBorder="1" applyAlignment="1" applyProtection="1">
      <alignment vertical="center"/>
      <protection locked="0"/>
    </xf>
    <xf numFmtId="0" fontId="40" fillId="0" borderId="25" xfId="62" applyNumberFormat="1" applyFont="1" applyFill="1" applyBorder="1" applyAlignment="1" applyProtection="1">
      <alignment vertical="center"/>
      <protection locked="0"/>
    </xf>
    <xf numFmtId="4" fontId="40" fillId="26" borderId="57" xfId="62" applyNumberFormat="1" applyFont="1" applyFill="1" applyBorder="1" applyAlignment="1" applyProtection="1">
      <alignment horizontal="center" vertical="center"/>
      <protection locked="0"/>
    </xf>
    <xf numFmtId="173" fontId="40" fillId="0" borderId="48" xfId="50" applyNumberFormat="1" applyFont="1" applyBorder="1" applyAlignment="1" applyProtection="1">
      <alignment horizontal="right" vertical="center"/>
      <protection locked="0"/>
    </xf>
    <xf numFmtId="0" fontId="40" fillId="0" borderId="61" xfId="62" applyNumberFormat="1" applyFont="1" applyFill="1" applyBorder="1" applyAlignment="1" applyProtection="1">
      <alignment vertical="center"/>
      <protection locked="0"/>
    </xf>
    <xf numFmtId="0" fontId="40" fillId="0" borderId="20" xfId="62" applyNumberFormat="1" applyFont="1" applyFill="1" applyBorder="1" applyAlignment="1" applyProtection="1">
      <alignment vertical="center"/>
      <protection locked="0"/>
    </xf>
    <xf numFmtId="4" fontId="40" fillId="0" borderId="17" xfId="62" applyNumberFormat="1" applyFont="1" applyBorder="1" applyAlignment="1" applyProtection="1">
      <alignment horizontal="center" vertical="center"/>
      <protection locked="0"/>
    </xf>
    <xf numFmtId="173" fontId="40" fillId="0" borderId="17" xfId="62" applyNumberFormat="1" applyFont="1" applyBorder="1" applyAlignment="1" applyProtection="1">
      <alignment horizontal="right" vertical="center"/>
      <protection locked="0"/>
    </xf>
    <xf numFmtId="4" fontId="40" fillId="0" borderId="48" xfId="62" applyNumberFormat="1" applyFont="1" applyBorder="1" applyAlignment="1" applyProtection="1">
      <alignment horizontal="center" vertical="center"/>
      <protection locked="0"/>
    </xf>
    <xf numFmtId="173" fontId="40" fillId="0" borderId="48" xfId="62" applyNumberFormat="1" applyFont="1" applyBorder="1" applyAlignment="1" applyProtection="1">
      <alignment horizontal="right" vertical="center"/>
      <protection locked="0"/>
    </xf>
    <xf numFmtId="0" fontId="39" fillId="0" borderId="0" xfId="62" applyFont="1" applyBorder="1" applyAlignment="1">
      <alignment horizontal="center" vertical="center"/>
      <protection/>
    </xf>
    <xf numFmtId="0" fontId="40" fillId="0" borderId="0" xfId="62" applyFont="1" applyBorder="1" applyAlignment="1">
      <alignment vertical="center"/>
      <protection/>
    </xf>
    <xf numFmtId="173" fontId="39" fillId="0" borderId="0" xfId="62" applyNumberFormat="1" applyFont="1" applyBorder="1" applyAlignment="1" applyProtection="1">
      <alignment horizontal="right" vertical="center"/>
      <protection locked="0"/>
    </xf>
    <xf numFmtId="0" fontId="40" fillId="0" borderId="0" xfId="0" applyFont="1" applyAlignment="1">
      <alignment horizontal="center" vertical="center" wrapText="1"/>
    </xf>
    <xf numFmtId="0" fontId="40" fillId="0" borderId="0" xfId="63" applyFont="1" applyAlignment="1">
      <alignment vertical="center"/>
      <protection/>
    </xf>
    <xf numFmtId="4" fontId="40" fillId="0" borderId="0" xfId="63" applyNumberFormat="1" applyFont="1" applyAlignment="1">
      <alignment vertical="center"/>
      <protection/>
    </xf>
    <xf numFmtId="0" fontId="39" fillId="0" borderId="18" xfId="63" applyFont="1" applyFill="1" applyBorder="1" applyAlignment="1">
      <alignment horizontal="center" vertical="center" wrapText="1"/>
      <protection/>
    </xf>
    <xf numFmtId="0" fontId="39" fillId="0" borderId="17" xfId="63" applyFont="1" applyFill="1" applyBorder="1" applyAlignment="1">
      <alignment horizontal="center" vertical="center" wrapText="1"/>
      <protection/>
    </xf>
    <xf numFmtId="0" fontId="39" fillId="0" borderId="62" xfId="63" applyFont="1" applyFill="1" applyBorder="1" applyAlignment="1">
      <alignment vertical="center" wrapText="1"/>
      <protection/>
    </xf>
    <xf numFmtId="4" fontId="40" fillId="0" borderId="63" xfId="63" applyNumberFormat="1" applyFont="1" applyBorder="1" applyAlignment="1">
      <alignment vertical="center"/>
      <protection/>
    </xf>
    <xf numFmtId="4" fontId="40" fillId="0" borderId="17" xfId="63" applyNumberFormat="1" applyFont="1" applyFill="1" applyBorder="1" applyAlignment="1">
      <alignment horizontal="center" vertical="center" wrapText="1"/>
      <protection/>
    </xf>
    <xf numFmtId="4" fontId="40" fillId="0" borderId="63" xfId="63" applyNumberFormat="1" applyFont="1" applyFill="1" applyBorder="1" applyAlignment="1">
      <alignment vertical="center" wrapText="1"/>
      <protection/>
    </xf>
    <xf numFmtId="0" fontId="39" fillId="0" borderId="48" xfId="63" applyFont="1" applyFill="1" applyBorder="1" applyAlignment="1">
      <alignment horizontal="center" vertical="center" wrapText="1"/>
      <protection/>
    </xf>
    <xf numFmtId="4" fontId="39" fillId="0" borderId="12" xfId="63" applyNumberFormat="1" applyFont="1" applyFill="1" applyBorder="1" applyAlignment="1">
      <alignment horizontal="center" vertical="center" wrapText="1"/>
      <protection/>
    </xf>
    <xf numFmtId="4" fontId="51" fillId="0" borderId="0" xfId="63" applyNumberFormat="1" applyFont="1" applyAlignment="1">
      <alignment vertical="center"/>
      <protection/>
    </xf>
    <xf numFmtId="4" fontId="40" fillId="0" borderId="64" xfId="63" applyNumberFormat="1" applyFont="1" applyFill="1" applyBorder="1" applyAlignment="1" quotePrefix="1">
      <alignment horizontal="center" vertical="center" wrapText="1"/>
      <protection/>
    </xf>
    <xf numFmtId="0" fontId="40" fillId="0" borderId="17" xfId="63" applyFont="1" applyFill="1" applyBorder="1" applyAlignment="1">
      <alignment horizontal="center" vertical="center"/>
      <protection/>
    </xf>
    <xf numFmtId="173" fontId="40" fillId="0" borderId="17" xfId="63" applyNumberFormat="1" applyFont="1" applyFill="1" applyBorder="1" applyAlignment="1">
      <alignment horizontal="center" vertical="center" wrapText="1"/>
      <protection/>
    </xf>
    <xf numFmtId="173" fontId="40" fillId="0" borderId="17" xfId="63" applyNumberFormat="1" applyFont="1" applyFill="1" applyBorder="1" applyAlignment="1">
      <alignment horizontal="right" vertical="center" wrapText="1"/>
      <protection/>
    </xf>
    <xf numFmtId="173" fontId="40" fillId="0" borderId="17" xfId="63" applyNumberFormat="1" applyFont="1" applyBorder="1" applyAlignment="1">
      <alignment horizontal="center" vertical="center"/>
      <protection/>
    </xf>
    <xf numFmtId="4" fontId="40" fillId="0" borderId="12" xfId="63" applyNumberFormat="1" applyFont="1" applyFill="1" applyBorder="1" applyAlignment="1">
      <alignment horizontal="center" vertical="center" wrapText="1"/>
      <protection/>
    </xf>
    <xf numFmtId="0" fontId="40" fillId="0" borderId="0" xfId="63" applyFont="1" applyAlignment="1">
      <alignment horizontal="center" vertical="center"/>
      <protection/>
    </xf>
    <xf numFmtId="4" fontId="51" fillId="0" borderId="0" xfId="63" applyNumberFormat="1" applyFont="1" applyAlignment="1">
      <alignment horizontal="center" vertical="center"/>
      <protection/>
    </xf>
    <xf numFmtId="4" fontId="40" fillId="0" borderId="0" xfId="63" applyNumberFormat="1" applyFont="1" applyAlignment="1">
      <alignment horizontal="center" vertical="center"/>
      <protection/>
    </xf>
    <xf numFmtId="4" fontId="40" fillId="0" borderId="64" xfId="63" applyNumberFormat="1" applyFont="1" applyFill="1" applyBorder="1" applyAlignment="1">
      <alignment horizontal="center" vertical="center" wrapText="1"/>
      <protection/>
    </xf>
    <xf numFmtId="169" fontId="40" fillId="0" borderId="17" xfId="63" applyNumberFormat="1" applyFont="1" applyFill="1" applyBorder="1" applyAlignment="1">
      <alignment horizontal="right" vertical="center" wrapText="1"/>
      <protection/>
    </xf>
    <xf numFmtId="0" fontId="40" fillId="0" borderId="17" xfId="63" applyNumberFormat="1" applyFont="1" applyBorder="1" applyAlignment="1">
      <alignment horizontal="center" vertical="center"/>
      <protection/>
    </xf>
    <xf numFmtId="4" fontId="40" fillId="0" borderId="65" xfId="63" applyNumberFormat="1" applyFont="1" applyFill="1" applyBorder="1" applyAlignment="1">
      <alignment horizontal="center" vertical="center" wrapText="1"/>
      <protection/>
    </xf>
    <xf numFmtId="0" fontId="40" fillId="0" borderId="48" xfId="63" applyFont="1" applyFill="1" applyBorder="1" applyAlignment="1">
      <alignment horizontal="center" vertical="center"/>
      <protection/>
    </xf>
    <xf numFmtId="4" fontId="40" fillId="0" borderId="48" xfId="63" applyNumberFormat="1" applyFont="1" applyFill="1" applyBorder="1" applyAlignment="1">
      <alignment horizontal="center" vertical="center" wrapText="1"/>
      <protection/>
    </xf>
    <xf numFmtId="169" fontId="40" fillId="0" borderId="48" xfId="63" applyNumberFormat="1" applyFont="1" applyFill="1" applyBorder="1" applyAlignment="1">
      <alignment horizontal="right" vertical="center" wrapText="1"/>
      <protection/>
    </xf>
    <xf numFmtId="0" fontId="40" fillId="0" borderId="48" xfId="63" applyNumberFormat="1" applyFont="1" applyBorder="1" applyAlignment="1">
      <alignment horizontal="center" vertical="center"/>
      <protection/>
    </xf>
    <xf numFmtId="4" fontId="40" fillId="0" borderId="25" xfId="63" applyNumberFormat="1" applyFont="1" applyFill="1" applyBorder="1" applyAlignment="1">
      <alignment horizontal="center" vertical="center" wrapText="1"/>
      <protection/>
    </xf>
    <xf numFmtId="49" fontId="40" fillId="0" borderId="50" xfId="63" applyNumberFormat="1" applyFont="1" applyBorder="1" applyAlignment="1">
      <alignment horizontal="center" vertical="center"/>
      <protection/>
    </xf>
    <xf numFmtId="0" fontId="40" fillId="0" borderId="66" xfId="63" applyFont="1" applyBorder="1" applyAlignment="1">
      <alignment horizontal="center" vertical="center"/>
      <protection/>
    </xf>
    <xf numFmtId="0" fontId="40" fillId="0" borderId="50" xfId="63" applyFont="1" applyBorder="1" applyAlignment="1">
      <alignment horizontal="center" vertical="center"/>
      <protection/>
    </xf>
    <xf numFmtId="0" fontId="40" fillId="0" borderId="50" xfId="63" applyNumberFormat="1" applyFont="1" applyBorder="1" applyAlignment="1" applyProtection="1">
      <alignment horizontal="center" vertical="center"/>
      <protection locked="0"/>
    </xf>
    <xf numFmtId="4" fontId="40" fillId="0" borderId="50" xfId="63" applyNumberFormat="1" applyFont="1" applyBorder="1" applyAlignment="1">
      <alignment horizontal="center" vertical="center"/>
      <protection/>
    </xf>
    <xf numFmtId="4" fontId="40" fillId="0" borderId="0" xfId="63" applyNumberFormat="1" applyFont="1" applyFill="1" applyBorder="1" applyAlignment="1">
      <alignment horizontal="center" vertical="center" wrapText="1"/>
      <protection/>
    </xf>
    <xf numFmtId="0" fontId="40" fillId="0" borderId="0" xfId="63" applyFont="1" applyFill="1" applyBorder="1" applyAlignment="1">
      <alignment horizontal="center" vertical="center"/>
      <protection/>
    </xf>
    <xf numFmtId="0" fontId="40" fillId="0" borderId="0" xfId="63" applyNumberFormat="1" applyFont="1" applyFill="1" applyBorder="1" applyAlignment="1">
      <alignment horizontal="center" vertical="center" wrapText="1"/>
      <protection/>
    </xf>
    <xf numFmtId="0" fontId="40" fillId="0" borderId="0" xfId="63" applyNumberFormat="1" applyFont="1" applyBorder="1" applyAlignment="1">
      <alignment horizontal="center" vertical="center"/>
      <protection/>
    </xf>
    <xf numFmtId="0" fontId="39" fillId="0" borderId="0" xfId="63" applyFont="1" applyAlignment="1">
      <alignment vertical="center"/>
      <protection/>
    </xf>
    <xf numFmtId="0" fontId="39" fillId="0" borderId="0" xfId="63" applyFont="1" applyAlignment="1">
      <alignment horizontal="center" vertical="center"/>
      <protection/>
    </xf>
    <xf numFmtId="0" fontId="29" fillId="8" borderId="67" xfId="0" applyFont="1" applyFill="1" applyBorder="1" applyAlignment="1">
      <alignment horizontal="center" vertical="center" wrapText="1"/>
    </xf>
    <xf numFmtId="0" fontId="40" fillId="0" borderId="64" xfId="0" applyFont="1" applyBorder="1" applyAlignment="1">
      <alignment horizontal="center" vertical="center"/>
    </xf>
    <xf numFmtId="49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center" wrapText="1"/>
    </xf>
    <xf numFmtId="4" fontId="40" fillId="0" borderId="11" xfId="0" applyNumberFormat="1" applyFont="1" applyBorder="1" applyAlignment="1">
      <alignment horizontal="right" vertical="center" wrapText="1"/>
    </xf>
    <xf numFmtId="4" fontId="40" fillId="0" borderId="14" xfId="0" applyNumberFormat="1" applyFont="1" applyBorder="1" applyAlignment="1">
      <alignment horizontal="right" vertical="center" wrapText="1"/>
    </xf>
    <xf numFmtId="4" fontId="40" fillId="0" borderId="17" xfId="0" applyNumberFormat="1" applyFont="1" applyBorder="1" applyAlignment="1">
      <alignment horizontal="right" vertical="center" wrapText="1"/>
    </xf>
    <xf numFmtId="4" fontId="40" fillId="0" borderId="12" xfId="0" applyNumberFormat="1" applyFont="1" applyBorder="1" applyAlignment="1">
      <alignment horizontal="right" vertical="center" wrapText="1"/>
    </xf>
    <xf numFmtId="4" fontId="39" fillId="0" borderId="19" xfId="0" applyNumberFormat="1" applyFont="1" applyBorder="1" applyAlignment="1">
      <alignment horizontal="right" vertical="center" wrapText="1"/>
    </xf>
    <xf numFmtId="4" fontId="39" fillId="0" borderId="20" xfId="0" applyNumberFormat="1" applyFont="1" applyBorder="1" applyAlignment="1">
      <alignment horizontal="right" vertical="center" wrapText="1"/>
    </xf>
    <xf numFmtId="4" fontId="40" fillId="0" borderId="14" xfId="0" applyNumberFormat="1" applyFont="1" applyBorder="1" applyAlignment="1">
      <alignment horizontal="right" vertical="center"/>
    </xf>
    <xf numFmtId="4" fontId="40" fillId="0" borderId="12" xfId="0" applyNumberFormat="1" applyFont="1" applyBorder="1" applyAlignment="1">
      <alignment horizontal="right" vertical="center"/>
    </xf>
    <xf numFmtId="0" fontId="40" fillId="0" borderId="42" xfId="0" applyFont="1" applyBorder="1" applyAlignment="1">
      <alignment horizontal="right" vertical="center" wrapText="1"/>
    </xf>
    <xf numFmtId="0" fontId="40" fillId="0" borderId="42" xfId="0" applyFont="1" applyBorder="1" applyAlignment="1">
      <alignment vertical="center"/>
    </xf>
    <xf numFmtId="4" fontId="39" fillId="0" borderId="2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0" fillId="0" borderId="68" xfId="0" applyFont="1" applyBorder="1" applyAlignment="1">
      <alignment vertical="center"/>
    </xf>
    <xf numFmtId="0" fontId="39" fillId="0" borderId="63" xfId="0" applyFont="1" applyFill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4" fontId="40" fillId="0" borderId="17" xfId="0" applyNumberFormat="1" applyFont="1" applyBorder="1" applyAlignment="1" applyProtection="1">
      <alignment horizontal="righ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4" fontId="40" fillId="0" borderId="17" xfId="0" applyNumberFormat="1" applyFont="1" applyFill="1" applyBorder="1" applyAlignment="1" applyProtection="1">
      <alignment horizontal="right" vertical="center"/>
      <protection locked="0"/>
    </xf>
    <xf numFmtId="3" fontId="40" fillId="0" borderId="0" xfId="0" applyNumberFormat="1" applyFont="1" applyAlignment="1">
      <alignment/>
    </xf>
    <xf numFmtId="0" fontId="54" fillId="0" borderId="0" xfId="0" applyFont="1" applyAlignment="1">
      <alignment/>
    </xf>
    <xf numFmtId="2" fontId="44" fillId="8" borderId="12" xfId="57" applyNumberFormat="1" applyFont="1" applyFill="1" applyBorder="1" applyAlignment="1">
      <alignment horizontal="center" vertical="center" wrapText="1"/>
      <protection/>
    </xf>
    <xf numFmtId="0" fontId="39" fillId="0" borderId="64" xfId="0" applyFont="1" applyFill="1" applyBorder="1" applyAlignment="1" applyProtection="1">
      <alignment horizontal="center" vertical="center"/>
      <protection locked="0"/>
    </xf>
    <xf numFmtId="0" fontId="39" fillId="0" borderId="62" xfId="0" applyFont="1" applyFill="1" applyBorder="1" applyAlignment="1" applyProtection="1">
      <alignment horizontal="center" vertical="center"/>
      <protection locked="0"/>
    </xf>
    <xf numFmtId="0" fontId="40" fillId="0" borderId="64" xfId="0" applyFont="1" applyBorder="1" applyAlignment="1" applyProtection="1">
      <alignment horizontal="left" vertical="center"/>
      <protection locked="0"/>
    </xf>
    <xf numFmtId="4" fontId="40" fillId="0" borderId="63" xfId="0" applyNumberFormat="1" applyFont="1" applyBorder="1" applyAlignment="1" applyProtection="1">
      <alignment horizontal="left" vertical="center"/>
      <protection locked="0"/>
    </xf>
    <xf numFmtId="4" fontId="40" fillId="0" borderId="12" xfId="0" applyNumberFormat="1" applyFont="1" applyBorder="1" applyAlignment="1" applyProtection="1">
      <alignment horizontal="right" vertical="center"/>
      <protection locked="0"/>
    </xf>
    <xf numFmtId="4" fontId="40" fillId="0" borderId="18" xfId="0" applyNumberFormat="1" applyFont="1" applyBorder="1" applyAlignment="1" applyProtection="1">
      <alignment horizontal="right" vertical="center"/>
      <protection locked="0"/>
    </xf>
    <xf numFmtId="4" fontId="40" fillId="0" borderId="17" xfId="0" applyNumberFormat="1" applyFont="1" applyBorder="1" applyAlignment="1" applyProtection="1">
      <alignment horizontal="left" vertical="center"/>
      <protection locked="0"/>
    </xf>
    <xf numFmtId="0" fontId="39" fillId="0" borderId="58" xfId="0" applyFont="1" applyBorder="1" applyAlignment="1">
      <alignment horizontal="center" vertical="center"/>
    </xf>
    <xf numFmtId="4" fontId="39" fillId="0" borderId="19" xfId="0" applyNumberFormat="1" applyFont="1" applyBorder="1" applyAlignment="1" applyProtection="1">
      <alignment horizontal="right" vertical="center"/>
      <protection/>
    </xf>
    <xf numFmtId="3" fontId="39" fillId="8" borderId="23" xfId="0" applyNumberFormat="1" applyFont="1" applyFill="1" applyBorder="1" applyAlignment="1">
      <alignment vertical="center"/>
    </xf>
    <xf numFmtId="173" fontId="39" fillId="8" borderId="25" xfId="0" applyNumberFormat="1" applyFont="1" applyFill="1" applyBorder="1" applyAlignment="1">
      <alignment vertical="center"/>
    </xf>
    <xf numFmtId="4" fontId="40" fillId="26" borderId="59" xfId="62" applyNumberFormat="1" applyFont="1" applyFill="1" applyBorder="1" applyAlignment="1" applyProtection="1">
      <alignment horizontal="center" vertical="center"/>
      <protection locked="0"/>
    </xf>
    <xf numFmtId="173" fontId="40" fillId="0" borderId="19" xfId="50" applyNumberFormat="1" applyFont="1" applyBorder="1" applyAlignment="1" applyProtection="1">
      <alignment horizontal="right" vertical="center"/>
      <protection locked="0"/>
    </xf>
    <xf numFmtId="173" fontId="40" fillId="0" borderId="14" xfId="62" applyNumberFormat="1" applyFont="1" applyBorder="1" applyAlignment="1" applyProtection="1">
      <alignment horizontal="right" vertical="center"/>
      <protection locked="0"/>
    </xf>
    <xf numFmtId="173" fontId="40" fillId="0" borderId="12" xfId="62" applyNumberFormat="1" applyFont="1" applyBorder="1" applyAlignment="1" applyProtection="1">
      <alignment horizontal="right" vertical="center"/>
      <protection locked="0"/>
    </xf>
    <xf numFmtId="173" fontId="40" fillId="0" borderId="25" xfId="62" applyNumberFormat="1" applyFont="1" applyBorder="1" applyAlignment="1" applyProtection="1">
      <alignment horizontal="right" vertical="center"/>
      <protection locked="0"/>
    </xf>
    <xf numFmtId="0" fontId="55" fillId="8" borderId="17" xfId="58" applyNumberFormat="1" applyFont="1" applyFill="1" applyBorder="1" applyAlignment="1">
      <alignment horizontal="center" vertical="center"/>
      <protection/>
    </xf>
    <xf numFmtId="0" fontId="55" fillId="0" borderId="0" xfId="58" applyNumberFormat="1" applyFont="1" applyFill="1" applyBorder="1" applyAlignment="1">
      <alignment horizontal="center" vertical="center"/>
      <protection/>
    </xf>
    <xf numFmtId="0" fontId="38" fillId="0" borderId="0" xfId="58" applyNumberFormat="1" applyFont="1" applyFill="1" applyBorder="1" applyAlignment="1">
      <alignment horizontal="center" vertical="center"/>
      <protection/>
    </xf>
    <xf numFmtId="3" fontId="37" fillId="0" borderId="0" xfId="65" applyNumberFormat="1" applyFont="1" applyBorder="1">
      <alignment/>
      <protection/>
    </xf>
    <xf numFmtId="3" fontId="40" fillId="0" borderId="0" xfId="65" applyNumberFormat="1" applyFont="1" applyBorder="1">
      <alignment/>
      <protection/>
    </xf>
    <xf numFmtId="2" fontId="55" fillId="8" borderId="17" xfId="58" applyNumberFormat="1" applyFont="1" applyFill="1" applyBorder="1" applyAlignment="1">
      <alignment horizontal="center" vertical="center"/>
      <protection/>
    </xf>
    <xf numFmtId="2" fontId="55" fillId="0" borderId="0" xfId="58" applyNumberFormat="1" applyFont="1" applyFill="1" applyBorder="1" applyAlignment="1">
      <alignment horizontal="center" vertical="center"/>
      <protection/>
    </xf>
    <xf numFmtId="2" fontId="38" fillId="0" borderId="0" xfId="58" applyNumberFormat="1" applyFont="1" applyFill="1" applyBorder="1" applyAlignment="1">
      <alignment horizontal="center" vertical="center"/>
      <protection/>
    </xf>
    <xf numFmtId="2" fontId="57" fillId="0" borderId="0" xfId="58" applyNumberFormat="1" applyFont="1" applyFill="1" applyBorder="1" applyAlignment="1">
      <alignment horizontal="center" vertical="center"/>
      <protection/>
    </xf>
    <xf numFmtId="2" fontId="58" fillId="0" borderId="0" xfId="58" applyNumberFormat="1" applyFont="1" applyFill="1" applyBorder="1" applyAlignment="1">
      <alignment horizontal="center" vertical="center"/>
      <protection/>
    </xf>
    <xf numFmtId="3" fontId="41" fillId="0" borderId="60" xfId="65" applyNumberFormat="1" applyFont="1" applyFill="1" applyBorder="1" applyAlignment="1">
      <alignment horizontal="centerContinuous" vertical="center"/>
      <protection/>
    </xf>
    <xf numFmtId="0" fontId="39" fillId="0" borderId="17" xfId="0" applyFont="1" applyFill="1" applyBorder="1" applyAlignment="1">
      <alignment horizontal="center" vertical="center" wrapText="1"/>
    </xf>
    <xf numFmtId="2" fontId="39" fillId="0" borderId="48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4" fontId="38" fillId="0" borderId="0" xfId="65" applyNumberFormat="1" applyFont="1" applyBorder="1" applyAlignment="1">
      <alignment horizontal="center" vertical="center" wrapText="1"/>
      <protection/>
    </xf>
    <xf numFmtId="3" fontId="29" fillId="0" borderId="18" xfId="65" applyNumberFormat="1" applyFont="1" applyFill="1" applyBorder="1" applyAlignment="1">
      <alignment vertical="center"/>
      <protection/>
    </xf>
    <xf numFmtId="4" fontId="41" fillId="0" borderId="0" xfId="65" applyNumberFormat="1" applyFont="1" applyBorder="1" applyAlignment="1">
      <alignment horizontal="right" vertical="center"/>
      <protection/>
    </xf>
    <xf numFmtId="3" fontId="40" fillId="0" borderId="0" xfId="65" applyNumberFormat="1" applyFont="1" applyBorder="1" applyAlignment="1">
      <alignment vertical="center"/>
      <protection/>
    </xf>
    <xf numFmtId="3" fontId="39" fillId="0" borderId="17" xfId="65" applyNumberFormat="1" applyFont="1" applyFill="1" applyBorder="1" applyAlignment="1">
      <alignment vertical="center"/>
      <protection/>
    </xf>
    <xf numFmtId="174" fontId="41" fillId="0" borderId="0" xfId="48" applyNumberFormat="1" applyFont="1" applyBorder="1" applyAlignment="1" applyProtection="1">
      <alignment horizontal="right" vertical="center"/>
      <protection locked="0"/>
    </xf>
    <xf numFmtId="174" fontId="38" fillId="0" borderId="0" xfId="48" applyNumberFormat="1" applyFont="1" applyBorder="1" applyAlignment="1" applyProtection="1">
      <alignment horizontal="right" vertical="center"/>
      <protection locked="0"/>
    </xf>
    <xf numFmtId="4" fontId="38" fillId="0" borderId="0" xfId="65" applyNumberFormat="1" applyFont="1" applyBorder="1" applyAlignment="1">
      <alignment vertical="center"/>
      <protection/>
    </xf>
    <xf numFmtId="3" fontId="40" fillId="0" borderId="17" xfId="65" applyNumberFormat="1" applyFont="1" applyFill="1" applyBorder="1" applyAlignment="1">
      <alignment vertical="center"/>
      <protection/>
    </xf>
    <xf numFmtId="174" fontId="52" fillId="0" borderId="0" xfId="48" applyNumberFormat="1" applyFont="1" applyBorder="1" applyAlignment="1" applyProtection="1">
      <alignment horizontal="right" vertical="center"/>
      <protection locked="0"/>
    </xf>
    <xf numFmtId="174" fontId="37" fillId="0" borderId="0" xfId="48" applyNumberFormat="1" applyFont="1" applyBorder="1" applyAlignment="1" applyProtection="1">
      <alignment horizontal="right" vertical="center"/>
      <protection locked="0"/>
    </xf>
    <xf numFmtId="3" fontId="37" fillId="0" borderId="0" xfId="65" applyNumberFormat="1" applyFont="1" applyBorder="1" applyAlignment="1">
      <alignment vertical="center"/>
      <protection/>
    </xf>
    <xf numFmtId="174" fontId="52" fillId="0" borderId="0" xfId="48" applyNumberFormat="1" applyFont="1" applyFill="1" applyBorder="1" applyAlignment="1" applyProtection="1">
      <alignment horizontal="right" vertical="center"/>
      <protection locked="0"/>
    </xf>
    <xf numFmtId="3" fontId="39" fillId="0" borderId="17" xfId="65" applyNumberFormat="1" applyFont="1" applyFill="1" applyBorder="1" applyAlignment="1">
      <alignment vertical="center" wrapText="1"/>
      <protection/>
    </xf>
    <xf numFmtId="174" fontId="41" fillId="0" borderId="0" xfId="48" applyNumberFormat="1" applyFont="1" applyFill="1" applyBorder="1" applyAlignment="1" applyProtection="1">
      <alignment horizontal="right" vertical="center"/>
      <protection locked="0"/>
    </xf>
    <xf numFmtId="174" fontId="38" fillId="0" borderId="0" xfId="48" applyNumberFormat="1" applyFont="1" applyFill="1" applyBorder="1" applyAlignment="1" applyProtection="1">
      <alignment horizontal="right" vertical="center"/>
      <protection locked="0"/>
    </xf>
    <xf numFmtId="3" fontId="39" fillId="0" borderId="17" xfId="65" applyNumberFormat="1" applyFont="1" applyFill="1" applyBorder="1" applyAlignment="1">
      <alignment horizontal="left" vertical="center" wrapText="1"/>
      <protection/>
    </xf>
    <xf numFmtId="174" fontId="37" fillId="0" borderId="0" xfId="48" applyNumberFormat="1" applyFont="1" applyFill="1" applyBorder="1" applyAlignment="1" applyProtection="1">
      <alignment horizontal="right" vertical="center"/>
      <protection locked="0"/>
    </xf>
    <xf numFmtId="3" fontId="37" fillId="0" borderId="0" xfId="65" applyNumberFormat="1" applyFont="1" applyFill="1" applyBorder="1" applyAlignment="1">
      <alignment vertical="center"/>
      <protection/>
    </xf>
    <xf numFmtId="3" fontId="40" fillId="0" borderId="0" xfId="65" applyNumberFormat="1" applyFont="1" applyFill="1" applyBorder="1" applyAlignment="1">
      <alignment vertical="center"/>
      <protection/>
    </xf>
    <xf numFmtId="174" fontId="41" fillId="0" borderId="0" xfId="48" applyNumberFormat="1" applyFont="1" applyBorder="1" applyAlignment="1">
      <alignment horizontal="right" vertical="center"/>
    </xf>
    <xf numFmtId="174" fontId="38" fillId="0" borderId="0" xfId="48" applyNumberFormat="1" applyFont="1" applyBorder="1" applyAlignment="1">
      <alignment horizontal="right" vertical="center"/>
    </xf>
    <xf numFmtId="174" fontId="52" fillId="0" borderId="0" xfId="48" applyNumberFormat="1" applyFont="1" applyFill="1" applyBorder="1" applyAlignment="1">
      <alignment horizontal="right" vertical="center"/>
    </xf>
    <xf numFmtId="174" fontId="37" fillId="0" borderId="0" xfId="48" applyNumberFormat="1" applyFont="1" applyFill="1" applyBorder="1" applyAlignment="1">
      <alignment horizontal="right" vertical="center"/>
    </xf>
    <xf numFmtId="174" fontId="41" fillId="0" borderId="0" xfId="48" applyNumberFormat="1" applyFont="1" applyFill="1" applyBorder="1" applyAlignment="1">
      <alignment horizontal="right" vertical="center"/>
    </xf>
    <xf numFmtId="174" fontId="38" fillId="0" borderId="0" xfId="48" applyNumberFormat="1" applyFont="1" applyFill="1" applyBorder="1" applyAlignment="1">
      <alignment horizontal="right" vertical="center"/>
    </xf>
    <xf numFmtId="3" fontId="40" fillId="0" borderId="17" xfId="65" applyNumberFormat="1" applyFont="1" applyFill="1" applyBorder="1" applyAlignment="1">
      <alignment vertical="center" wrapText="1"/>
      <protection/>
    </xf>
    <xf numFmtId="3" fontId="29" fillId="0" borderId="17" xfId="65" applyNumberFormat="1" applyFont="1" applyFill="1" applyBorder="1" applyAlignment="1">
      <alignment vertical="center"/>
      <protection/>
    </xf>
    <xf numFmtId="174" fontId="41" fillId="0" borderId="0" xfId="48" applyNumberFormat="1" applyFont="1" applyBorder="1" applyAlignment="1" applyProtection="1">
      <alignment vertical="center"/>
      <protection locked="0"/>
    </xf>
    <xf numFmtId="174" fontId="41" fillId="0" borderId="0" xfId="48" applyNumberFormat="1" applyFont="1" applyFill="1" applyBorder="1" applyAlignment="1">
      <alignment vertical="center"/>
    </xf>
    <xf numFmtId="3" fontId="29" fillId="0" borderId="17" xfId="65" applyNumberFormat="1" applyFont="1" applyFill="1" applyBorder="1" applyAlignment="1">
      <alignment vertical="center" wrapText="1"/>
      <protection/>
    </xf>
    <xf numFmtId="3" fontId="41" fillId="0" borderId="17" xfId="65" applyNumberFormat="1" applyFont="1" applyFill="1" applyBorder="1" applyAlignment="1">
      <alignment vertical="center"/>
      <protection/>
    </xf>
    <xf numFmtId="4" fontId="40" fillId="0" borderId="0" xfId="65" applyNumberFormat="1" applyFont="1" applyBorder="1">
      <alignment/>
      <protection/>
    </xf>
    <xf numFmtId="4" fontId="37" fillId="0" borderId="0" xfId="65" applyNumberFormat="1" applyFont="1" applyBorder="1">
      <alignment/>
      <protection/>
    </xf>
    <xf numFmtId="0" fontId="37" fillId="0" borderId="0" xfId="0" applyFont="1" applyAlignment="1">
      <alignment/>
    </xf>
    <xf numFmtId="3" fontId="39" fillId="0" borderId="0" xfId="65" applyNumberFormat="1" applyFont="1" applyBorder="1">
      <alignment/>
      <protection/>
    </xf>
    <xf numFmtId="4" fontId="40" fillId="0" borderId="0" xfId="65" applyNumberFormat="1" applyFont="1" applyBorder="1" applyAlignment="1">
      <alignment horizontal="center"/>
      <protection/>
    </xf>
    <xf numFmtId="4" fontId="37" fillId="0" borderId="0" xfId="65" applyNumberFormat="1" applyFont="1" applyBorder="1" applyAlignment="1">
      <alignment horizontal="center"/>
      <protection/>
    </xf>
    <xf numFmtId="173" fontId="40" fillId="0" borderId="0" xfId="65" applyNumberFormat="1" applyFont="1" applyBorder="1">
      <alignment/>
      <protection/>
    </xf>
    <xf numFmtId="173" fontId="37" fillId="0" borderId="0" xfId="65" applyNumberFormat="1" applyFont="1" applyBorder="1">
      <alignment/>
      <protection/>
    </xf>
    <xf numFmtId="173" fontId="40" fillId="22" borderId="0" xfId="65" applyNumberFormat="1" applyFont="1" applyFill="1" applyBorder="1">
      <alignment/>
      <protection/>
    </xf>
    <xf numFmtId="173" fontId="37" fillId="22" borderId="0" xfId="65" applyNumberFormat="1" applyFont="1" applyFill="1" applyBorder="1">
      <alignment/>
      <protection/>
    </xf>
    <xf numFmtId="3" fontId="40" fillId="0" borderId="0" xfId="65" applyNumberFormat="1" applyFont="1" applyFill="1" applyBorder="1">
      <alignment/>
      <protection/>
    </xf>
    <xf numFmtId="173" fontId="40" fillId="0" borderId="0" xfId="65" applyNumberFormat="1" applyFont="1" applyFill="1" applyBorder="1">
      <alignment/>
      <protection/>
    </xf>
    <xf numFmtId="173" fontId="37" fillId="0" borderId="0" xfId="65" applyNumberFormat="1" applyFont="1" applyFill="1" applyBorder="1">
      <alignment/>
      <protection/>
    </xf>
    <xf numFmtId="3" fontId="37" fillId="0" borderId="0" xfId="65" applyNumberFormat="1" applyFont="1" applyFill="1" applyBorder="1">
      <alignment/>
      <protection/>
    </xf>
    <xf numFmtId="3" fontId="40" fillId="22" borderId="0" xfId="65" applyNumberFormat="1" applyFont="1" applyFill="1" applyBorder="1" applyAlignment="1">
      <alignment horizontal="right"/>
      <protection/>
    </xf>
    <xf numFmtId="4" fontId="40" fillId="22" borderId="0" xfId="65" applyNumberFormat="1" applyFont="1" applyFill="1" applyBorder="1">
      <alignment/>
      <protection/>
    </xf>
    <xf numFmtId="4" fontId="37" fillId="22" borderId="0" xfId="65" applyNumberFormat="1" applyFont="1" applyFill="1" applyBorder="1">
      <alignment/>
      <protection/>
    </xf>
    <xf numFmtId="0" fontId="55" fillId="25" borderId="17" xfId="58" applyFont="1" applyFill="1" applyBorder="1" applyAlignment="1">
      <alignment horizontal="center" vertical="center" wrapText="1"/>
      <protection/>
    </xf>
    <xf numFmtId="0" fontId="40" fillId="0" borderId="0" xfId="58" applyFont="1" applyAlignment="1">
      <alignment vertical="center"/>
      <protection/>
    </xf>
    <xf numFmtId="167" fontId="57" fillId="0" borderId="0" xfId="58" applyNumberFormat="1" applyFont="1" applyFill="1" applyBorder="1" applyAlignment="1">
      <alignment horizontal="center" vertical="center" wrapText="1"/>
      <protection/>
    </xf>
    <xf numFmtId="0" fontId="29" fillId="0" borderId="17" xfId="58" applyFont="1" applyFill="1" applyBorder="1" applyAlignment="1">
      <alignment horizontal="center" vertical="center"/>
      <protection/>
    </xf>
    <xf numFmtId="0" fontId="39" fillId="0" borderId="17" xfId="58" applyFont="1" applyFill="1" applyBorder="1" applyAlignment="1">
      <alignment horizontal="center" vertical="center"/>
      <protection/>
    </xf>
    <xf numFmtId="0" fontId="39" fillId="0" borderId="17" xfId="58" applyFont="1" applyFill="1" applyBorder="1" applyAlignment="1">
      <alignment horizontal="center" vertical="center" wrapText="1"/>
      <protection/>
    </xf>
    <xf numFmtId="0" fontId="39" fillId="0" borderId="0" xfId="58" applyFont="1" applyFill="1" applyBorder="1" applyAlignment="1">
      <alignment horizontal="center" vertical="center" wrapText="1"/>
      <protection/>
    </xf>
    <xf numFmtId="0" fontId="39" fillId="0" borderId="17" xfId="58" applyFont="1" applyFill="1" applyBorder="1" applyAlignment="1">
      <alignment vertical="center"/>
      <protection/>
    </xf>
    <xf numFmtId="4" fontId="39" fillId="0" borderId="0" xfId="58" applyNumberFormat="1" applyFont="1" applyFill="1" applyBorder="1" applyAlignment="1">
      <alignment horizontal="right" vertical="center"/>
      <protection/>
    </xf>
    <xf numFmtId="4" fontId="40" fillId="0" borderId="0" xfId="58" applyNumberFormat="1" applyFont="1" applyFill="1" applyBorder="1" applyAlignment="1">
      <alignment horizontal="right" vertical="center"/>
      <protection/>
    </xf>
    <xf numFmtId="0" fontId="40" fillId="0" borderId="17" xfId="58" applyFont="1" applyFill="1" applyBorder="1" applyAlignment="1">
      <alignment vertical="center"/>
      <protection/>
    </xf>
    <xf numFmtId="4" fontId="40" fillId="0" borderId="0" xfId="58" applyNumberFormat="1" applyFont="1" applyAlignment="1">
      <alignment vertical="center"/>
      <protection/>
    </xf>
    <xf numFmtId="0" fontId="40" fillId="0" borderId="0" xfId="58" applyFont="1" applyFill="1" applyAlignment="1">
      <alignment vertical="center"/>
      <protection/>
    </xf>
    <xf numFmtId="0" fontId="41" fillId="0" borderId="17" xfId="58" applyFont="1" applyFill="1" applyBorder="1" applyAlignment="1">
      <alignment horizontal="left" vertical="center"/>
      <protection/>
    </xf>
    <xf numFmtId="0" fontId="41" fillId="0" borderId="0" xfId="58" applyFont="1" applyFill="1" applyBorder="1" applyAlignment="1">
      <alignment horizontal="left" vertical="center"/>
      <protection/>
    </xf>
    <xf numFmtId="4" fontId="39" fillId="0" borderId="0" xfId="58" applyNumberFormat="1" applyFont="1" applyBorder="1" applyAlignment="1">
      <alignment horizontal="right" vertical="center"/>
      <protection/>
    </xf>
    <xf numFmtId="0" fontId="42" fillId="0" borderId="0" xfId="58" applyFont="1" applyAlignment="1" quotePrefix="1">
      <alignment vertical="center"/>
      <protection/>
    </xf>
    <xf numFmtId="2" fontId="40" fillId="0" borderId="0" xfId="58" applyNumberFormat="1" applyFont="1" applyAlignment="1">
      <alignment vertical="center"/>
      <protection/>
    </xf>
    <xf numFmtId="2" fontId="40" fillId="0" borderId="0" xfId="58" applyNumberFormat="1" applyFont="1" applyFill="1" applyAlignment="1">
      <alignment vertical="center"/>
      <protection/>
    </xf>
    <xf numFmtId="4" fontId="40" fillId="0" borderId="17" xfId="58" applyNumberFormat="1" applyFont="1" applyFill="1" applyBorder="1" applyAlignment="1">
      <alignment vertical="center"/>
      <protection/>
    </xf>
    <xf numFmtId="4" fontId="40" fillId="0" borderId="0" xfId="58" applyNumberFormat="1" applyFont="1" applyFill="1" applyBorder="1" applyAlignment="1">
      <alignment vertical="center"/>
      <protection/>
    </xf>
    <xf numFmtId="0" fontId="40" fillId="0" borderId="0" xfId="58" applyFont="1" applyFill="1" applyBorder="1" applyAlignment="1">
      <alignment vertical="center"/>
      <protection/>
    </xf>
    <xf numFmtId="4" fontId="40" fillId="27" borderId="0" xfId="58" applyNumberFormat="1" applyFont="1" applyFill="1" applyBorder="1" applyAlignment="1">
      <alignment vertical="center"/>
      <protection/>
    </xf>
    <xf numFmtId="173" fontId="40" fillId="0" borderId="63" xfId="57" applyNumberFormat="1" applyFont="1" applyFill="1" applyBorder="1" applyAlignment="1">
      <alignment vertical="center"/>
      <protection/>
    </xf>
    <xf numFmtId="0" fontId="40" fillId="0" borderId="63" xfId="57" applyFont="1" applyBorder="1" applyAlignment="1">
      <alignment vertical="center"/>
      <protection/>
    </xf>
    <xf numFmtId="4" fontId="40" fillId="11" borderId="17" xfId="58" applyNumberFormat="1" applyFont="1" applyFill="1" applyBorder="1" applyAlignment="1">
      <alignment vertical="center"/>
      <protection/>
    </xf>
    <xf numFmtId="0" fontId="39" fillId="0" borderId="0" xfId="58" applyFont="1" applyFill="1" applyBorder="1" applyAlignment="1">
      <alignment vertical="center"/>
      <protection/>
    </xf>
    <xf numFmtId="4" fontId="39" fillId="0" borderId="0" xfId="58" applyNumberFormat="1" applyFont="1" applyFill="1" applyBorder="1" applyAlignment="1">
      <alignment vertical="center"/>
      <protection/>
    </xf>
    <xf numFmtId="2" fontId="40" fillId="0" borderId="0" xfId="58" applyNumberFormat="1" applyFont="1" applyFill="1" applyBorder="1" applyAlignment="1">
      <alignment vertical="center"/>
      <protection/>
    </xf>
    <xf numFmtId="0" fontId="40" fillId="0" borderId="0" xfId="58" applyFont="1">
      <alignment/>
      <protection/>
    </xf>
    <xf numFmtId="2" fontId="40" fillId="0" borderId="0" xfId="58" applyNumberFormat="1" applyFont="1">
      <alignment/>
      <protection/>
    </xf>
    <xf numFmtId="2" fontId="40" fillId="0" borderId="0" xfId="58" applyNumberFormat="1" applyFont="1" applyFill="1">
      <alignment/>
      <protection/>
    </xf>
    <xf numFmtId="0" fontId="40" fillId="0" borderId="0" xfId="58" applyFont="1" applyFill="1">
      <alignment/>
      <protection/>
    </xf>
    <xf numFmtId="0" fontId="55" fillId="0" borderId="0" xfId="58" applyFont="1" applyFill="1" applyBorder="1" applyAlignment="1">
      <alignment horizontal="center" vertical="center" wrapText="1"/>
      <protection/>
    </xf>
    <xf numFmtId="2" fontId="39" fillId="0" borderId="17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29" fillId="0" borderId="17" xfId="58" applyFont="1" applyFill="1" applyBorder="1" applyAlignment="1">
      <alignment horizontal="left" vertical="center"/>
      <protection/>
    </xf>
    <xf numFmtId="0" fontId="39" fillId="0" borderId="17" xfId="58" applyFont="1" applyBorder="1" applyAlignment="1">
      <alignment vertical="center"/>
      <protection/>
    </xf>
    <xf numFmtId="0" fontId="40" fillId="0" borderId="17" xfId="58" applyFont="1" applyBorder="1" applyAlignment="1">
      <alignment vertical="center"/>
      <protection/>
    </xf>
    <xf numFmtId="4" fontId="40" fillId="0" borderId="0" xfId="65" applyNumberFormat="1" applyFont="1" applyFill="1" applyBorder="1" applyAlignment="1">
      <alignment horizontal="right" vertical="center"/>
      <protection/>
    </xf>
    <xf numFmtId="0" fontId="40" fillId="0" borderId="17" xfId="58" applyFont="1" applyFill="1" applyBorder="1" applyAlignment="1">
      <alignment vertical="center" wrapText="1"/>
      <protection/>
    </xf>
    <xf numFmtId="0" fontId="39" fillId="0" borderId="17" xfId="58" applyFont="1" applyFill="1" applyBorder="1" applyAlignment="1">
      <alignment vertical="center" wrapText="1"/>
      <protection/>
    </xf>
    <xf numFmtId="4" fontId="40" fillId="0" borderId="0" xfId="58" applyNumberFormat="1" applyFont="1" applyFill="1" applyAlignment="1">
      <alignment vertical="center"/>
      <protection/>
    </xf>
    <xf numFmtId="173" fontId="40" fillId="0" borderId="27" xfId="0" applyNumberFormat="1" applyFont="1" applyFill="1" applyBorder="1" applyAlignment="1" applyProtection="1">
      <alignment vertical="center"/>
      <protection/>
    </xf>
    <xf numFmtId="173" fontId="40" fillId="0" borderId="22" xfId="49" applyNumberFormat="1" applyFont="1" applyBorder="1" applyAlignment="1" applyProtection="1">
      <alignment vertical="center"/>
      <protection/>
    </xf>
    <xf numFmtId="173" fontId="40" fillId="0" borderId="22" xfId="49" applyNumberFormat="1" applyFont="1" applyBorder="1" applyAlignment="1">
      <alignment vertical="center"/>
    </xf>
    <xf numFmtId="173" fontId="39" fillId="24" borderId="22" xfId="49" applyNumberFormat="1" applyFont="1" applyFill="1" applyBorder="1" applyAlignment="1" applyProtection="1">
      <alignment vertical="center"/>
      <protection/>
    </xf>
    <xf numFmtId="173" fontId="40" fillId="0" borderId="69" xfId="49" applyNumberFormat="1" applyFont="1" applyBorder="1" applyAlignment="1">
      <alignment vertical="center"/>
    </xf>
    <xf numFmtId="173" fontId="39" fillId="24" borderId="68" xfId="0" applyNumberFormat="1" applyFont="1" applyFill="1" applyBorder="1" applyAlignment="1" applyProtection="1">
      <alignment vertical="center"/>
      <protection/>
    </xf>
    <xf numFmtId="3" fontId="39" fillId="24" borderId="54" xfId="0" applyNumberFormat="1" applyFont="1" applyFill="1" applyBorder="1" applyAlignment="1">
      <alignment vertical="center"/>
    </xf>
    <xf numFmtId="173" fontId="39" fillId="8" borderId="70" xfId="0" applyNumberFormat="1" applyFont="1" applyFill="1" applyBorder="1" applyAlignment="1">
      <alignment vertical="center"/>
    </xf>
    <xf numFmtId="173" fontId="39" fillId="8" borderId="22" xfId="0" applyNumberFormat="1" applyFont="1" applyFill="1" applyBorder="1" applyAlignment="1" applyProtection="1">
      <alignment vertical="center"/>
      <protection/>
    </xf>
    <xf numFmtId="173" fontId="39" fillId="8" borderId="68" xfId="0" applyNumberFormat="1" applyFont="1" applyFill="1" applyBorder="1" applyAlignment="1">
      <alignment vertical="center"/>
    </xf>
    <xf numFmtId="173" fontId="40" fillId="0" borderId="70" xfId="0" applyNumberFormat="1" applyFont="1" applyBorder="1" applyAlignment="1">
      <alignment vertical="center"/>
    </xf>
    <xf numFmtId="173" fontId="39" fillId="0" borderId="68" xfId="0" applyNumberFormat="1" applyFont="1" applyBorder="1" applyAlignment="1">
      <alignment vertical="center"/>
    </xf>
    <xf numFmtId="0" fontId="40" fillId="0" borderId="44" xfId="0" applyFont="1" applyBorder="1" applyAlignment="1">
      <alignment vertical="center"/>
    </xf>
    <xf numFmtId="3" fontId="39" fillId="0" borderId="54" xfId="0" applyNumberFormat="1" applyFont="1" applyFill="1" applyBorder="1" applyAlignment="1">
      <alignment vertical="center"/>
    </xf>
    <xf numFmtId="173" fontId="40" fillId="0" borderId="22" xfId="0" applyNumberFormat="1" applyFont="1" applyBorder="1" applyAlignment="1">
      <alignment vertical="center"/>
    </xf>
    <xf numFmtId="173" fontId="40" fillId="0" borderId="22" xfId="0" applyNumberFormat="1" applyFont="1" applyFill="1" applyBorder="1" applyAlignment="1" applyProtection="1">
      <alignment vertical="center"/>
      <protection/>
    </xf>
    <xf numFmtId="173" fontId="40" fillId="0" borderId="22" xfId="0" applyNumberFormat="1" applyFont="1" applyBorder="1" applyAlignment="1" applyProtection="1">
      <alignment vertical="center"/>
      <protection/>
    </xf>
    <xf numFmtId="173" fontId="39" fillId="24" borderId="22" xfId="0" applyNumberFormat="1" applyFont="1" applyFill="1" applyBorder="1" applyAlignment="1" applyProtection="1">
      <alignment vertical="center"/>
      <protection/>
    </xf>
    <xf numFmtId="173" fontId="40" fillId="0" borderId="69" xfId="0" applyNumberFormat="1" applyFont="1" applyBorder="1" applyAlignment="1">
      <alignment vertical="center"/>
    </xf>
    <xf numFmtId="173" fontId="39" fillId="0" borderId="70" xfId="0" applyNumberFormat="1" applyFont="1" applyFill="1" applyBorder="1" applyAlignment="1" applyProtection="1">
      <alignment vertical="center"/>
      <protection/>
    </xf>
    <xf numFmtId="173" fontId="39" fillId="0" borderId="22" xfId="0" applyNumberFormat="1" applyFont="1" applyFill="1" applyBorder="1" applyAlignment="1">
      <alignment vertical="center"/>
    </xf>
    <xf numFmtId="173" fontId="39" fillId="0" borderId="68" xfId="0" applyNumberFormat="1" applyFont="1" applyFill="1" applyBorder="1" applyAlignment="1">
      <alignment vertical="center"/>
    </xf>
    <xf numFmtId="173" fontId="39" fillId="8" borderId="22" xfId="0" applyNumberFormat="1" applyFont="1" applyFill="1" applyBorder="1" applyAlignment="1">
      <alignment vertical="center"/>
    </xf>
    <xf numFmtId="3" fontId="39" fillId="0" borderId="44" xfId="0" applyNumberFormat="1" applyFont="1" applyFill="1" applyBorder="1" applyAlignment="1" applyProtection="1">
      <alignment vertical="center"/>
      <protection/>
    </xf>
    <xf numFmtId="3" fontId="39" fillId="8" borderId="26" xfId="0" applyNumberFormat="1" applyFont="1" applyFill="1" applyBorder="1" applyAlignment="1">
      <alignment vertical="center"/>
    </xf>
    <xf numFmtId="0" fontId="39" fillId="0" borderId="17" xfId="53" applyFont="1" applyBorder="1" applyAlignment="1">
      <alignment horizontal="center" vertical="center" wrapText="1"/>
      <protection/>
    </xf>
    <xf numFmtId="0" fontId="39" fillId="0" borderId="64" xfId="53" applyFont="1" applyBorder="1" applyAlignment="1">
      <alignment vertical="center" wrapText="1"/>
      <protection/>
    </xf>
    <xf numFmtId="0" fontId="39" fillId="0" borderId="64" xfId="53" applyFont="1" applyBorder="1" applyAlignment="1">
      <alignment horizontal="left" vertical="center" wrapText="1"/>
      <protection/>
    </xf>
    <xf numFmtId="0" fontId="40" fillId="0" borderId="64" xfId="53" applyFont="1" applyBorder="1" applyAlignment="1">
      <alignment vertical="center"/>
      <protection/>
    </xf>
    <xf numFmtId="0" fontId="39" fillId="0" borderId="58" xfId="53" applyFont="1" applyBorder="1" applyAlignment="1">
      <alignment horizontal="left" vertical="center" wrapText="1"/>
      <protection/>
    </xf>
    <xf numFmtId="169" fontId="39" fillId="0" borderId="50" xfId="63" applyNumberFormat="1" applyFont="1" applyFill="1" applyBorder="1" applyAlignment="1">
      <alignment horizontal="right" vertical="center" wrapText="1"/>
      <protection/>
    </xf>
    <xf numFmtId="174" fontId="39" fillId="0" borderId="17" xfId="48" applyNumberFormat="1" applyFont="1" applyFill="1" applyBorder="1" applyAlignment="1" applyProtection="1">
      <alignment horizontal="right" vertical="center"/>
      <protection locked="0"/>
    </xf>
    <xf numFmtId="174" fontId="40" fillId="0" borderId="17" xfId="48" applyNumberFormat="1" applyFont="1" applyFill="1" applyBorder="1" applyAlignment="1" applyProtection="1">
      <alignment horizontal="right" vertical="center"/>
      <protection locked="0"/>
    </xf>
    <xf numFmtId="174" fontId="39" fillId="0" borderId="17" xfId="48" applyNumberFormat="1" applyFont="1" applyFill="1" applyBorder="1" applyAlignment="1" applyProtection="1">
      <alignment vertical="center"/>
      <protection locked="0"/>
    </xf>
    <xf numFmtId="174" fontId="39" fillId="0" borderId="17" xfId="48" applyNumberFormat="1" applyFont="1" applyFill="1" applyBorder="1" applyAlignment="1" applyProtection="1">
      <alignment horizontal="right" vertical="center"/>
      <protection/>
    </xf>
    <xf numFmtId="174" fontId="40" fillId="0" borderId="17" xfId="48" applyNumberFormat="1" applyFont="1" applyFill="1" applyBorder="1" applyAlignment="1" applyProtection="1">
      <alignment horizontal="right" vertical="center"/>
      <protection/>
    </xf>
    <xf numFmtId="174" fontId="39" fillId="0" borderId="17" xfId="48" applyNumberFormat="1" applyFont="1" applyFill="1" applyBorder="1" applyAlignment="1" applyProtection="1">
      <alignment vertical="center"/>
      <protection/>
    </xf>
    <xf numFmtId="4" fontId="39" fillId="0" borderId="17" xfId="58" applyNumberFormat="1" applyFont="1" applyFill="1" applyBorder="1" applyAlignment="1" applyProtection="1">
      <alignment horizontal="right" vertical="center"/>
      <protection/>
    </xf>
    <xf numFmtId="0" fontId="46" fillId="0" borderId="71" xfId="0" applyFont="1" applyBorder="1" applyAlignment="1" applyProtection="1">
      <alignment vertical="center" wrapText="1"/>
      <protection locked="0"/>
    </xf>
    <xf numFmtId="168" fontId="46" fillId="0" borderId="71" xfId="45" applyFont="1" applyBorder="1" applyAlignment="1" applyProtection="1">
      <alignment vertical="center" wrapText="1"/>
      <protection locked="0"/>
    </xf>
    <xf numFmtId="168" fontId="40" fillId="0" borderId="71" xfId="45" applyFont="1" applyBorder="1" applyAlignment="1" applyProtection="1">
      <alignment vertical="center" wrapText="1"/>
      <protection locked="0"/>
    </xf>
    <xf numFmtId="173" fontId="40" fillId="0" borderId="71" xfId="45" applyNumberFormat="1" applyFont="1" applyBorder="1" applyAlignment="1" applyProtection="1">
      <alignment vertical="center" wrapText="1"/>
      <protection locked="0"/>
    </xf>
    <xf numFmtId="10" fontId="45" fillId="0" borderId="71" xfId="67" applyNumberFormat="1" applyFont="1" applyBorder="1" applyAlignment="1" applyProtection="1">
      <alignment vertical="center" wrapText="1"/>
      <protection locked="0"/>
    </xf>
    <xf numFmtId="173" fontId="40" fillId="0" borderId="71" xfId="67" applyNumberFormat="1" applyFont="1" applyBorder="1" applyAlignment="1" applyProtection="1">
      <alignment vertical="center" wrapText="1"/>
      <protection locked="0"/>
    </xf>
    <xf numFmtId="173" fontId="40" fillId="0" borderId="72" xfId="0" applyNumberFormat="1" applyFont="1" applyBorder="1" applyAlignment="1" applyProtection="1">
      <alignment vertical="center" wrapText="1"/>
      <protection locked="0"/>
    </xf>
    <xf numFmtId="173" fontId="40" fillId="0" borderId="71" xfId="0" applyNumberFormat="1" applyFont="1" applyBorder="1" applyAlignment="1" applyProtection="1">
      <alignment vertical="center" wrapText="1"/>
      <protection locked="0"/>
    </xf>
    <xf numFmtId="10" fontId="40" fillId="0" borderId="71" xfId="67" applyNumberFormat="1" applyFont="1" applyBorder="1" applyAlignment="1" applyProtection="1">
      <alignment horizontal="center" vertical="center" wrapText="1"/>
      <protection locked="0"/>
    </xf>
    <xf numFmtId="173" fontId="39" fillId="0" borderId="71" xfId="0" applyNumberFormat="1" applyFont="1" applyBorder="1" applyAlignment="1" applyProtection="1">
      <alignment horizontal="left" vertical="center" wrapText="1"/>
      <protection locked="0"/>
    </xf>
    <xf numFmtId="173" fontId="39" fillId="0" borderId="71" xfId="45" applyNumberFormat="1" applyFont="1" applyBorder="1" applyAlignment="1" applyProtection="1">
      <alignment vertical="center" wrapText="1"/>
      <protection locked="0"/>
    </xf>
    <xf numFmtId="173" fontId="39" fillId="0" borderId="72" xfId="0" applyNumberFormat="1" applyFont="1" applyBorder="1" applyAlignment="1" applyProtection="1">
      <alignment horizontal="left" vertical="center" wrapText="1"/>
      <protection locked="0"/>
    </xf>
    <xf numFmtId="173" fontId="40" fillId="0" borderId="73" xfId="0" applyNumberFormat="1" applyFont="1" applyBorder="1" applyAlignment="1" applyProtection="1">
      <alignment vertical="center" wrapText="1"/>
      <protection locked="0"/>
    </xf>
    <xf numFmtId="173" fontId="40" fillId="0" borderId="73" xfId="67" applyNumberFormat="1" applyFont="1" applyBorder="1" applyAlignment="1" applyProtection="1">
      <alignment vertical="center" wrapText="1"/>
      <protection locked="0"/>
    </xf>
    <xf numFmtId="173" fontId="40" fillId="0" borderId="74" xfId="0" applyNumberFormat="1" applyFont="1" applyBorder="1" applyAlignment="1" applyProtection="1">
      <alignment vertical="center" wrapText="1"/>
      <protection locked="0"/>
    </xf>
    <xf numFmtId="173" fontId="39" fillId="0" borderId="75" xfId="0" applyNumberFormat="1" applyFont="1" applyBorder="1" applyAlignment="1" applyProtection="1">
      <alignment horizontal="left" vertical="center" wrapText="1"/>
      <protection locked="0"/>
    </xf>
    <xf numFmtId="173" fontId="39" fillId="0" borderId="75" xfId="45" applyNumberFormat="1" applyFont="1" applyBorder="1" applyAlignment="1" applyProtection="1">
      <alignment vertical="center" wrapText="1"/>
      <protection locked="0"/>
    </xf>
    <xf numFmtId="173" fontId="39" fillId="0" borderId="76" xfId="0" applyNumberFormat="1" applyFont="1" applyBorder="1" applyAlignment="1" applyProtection="1">
      <alignment horizontal="left" vertical="center" wrapText="1"/>
      <protection locked="0"/>
    </xf>
    <xf numFmtId="174" fontId="39" fillId="0" borderId="71" xfId="45" applyNumberFormat="1" applyFont="1" applyBorder="1" applyAlignment="1" applyProtection="1">
      <alignment vertical="center" wrapText="1"/>
      <protection/>
    </xf>
    <xf numFmtId="173" fontId="40" fillId="0" borderId="17" xfId="45" applyNumberFormat="1" applyFont="1" applyBorder="1" applyAlignment="1" applyProtection="1">
      <alignment vertical="center" wrapText="1"/>
      <protection locked="0"/>
    </xf>
    <xf numFmtId="0" fontId="40" fillId="0" borderId="12" xfId="53" applyFont="1" applyBorder="1" applyAlignment="1" applyProtection="1">
      <alignment horizontal="left" vertical="center" wrapText="1"/>
      <protection locked="0"/>
    </xf>
    <xf numFmtId="0" fontId="40" fillId="0" borderId="12" xfId="53" applyFont="1" applyBorder="1" applyAlignment="1" applyProtection="1">
      <alignment horizontal="center" vertical="center" wrapText="1"/>
      <protection locked="0"/>
    </xf>
    <xf numFmtId="173" fontId="39" fillId="0" borderId="12" xfId="45" applyNumberFormat="1" applyFont="1" applyBorder="1" applyAlignment="1" applyProtection="1">
      <alignment vertical="center"/>
      <protection locked="0"/>
    </xf>
    <xf numFmtId="0" fontId="40" fillId="0" borderId="17" xfId="53" applyFont="1" applyBorder="1" applyAlignment="1" applyProtection="1">
      <alignment vertical="center"/>
      <protection locked="0"/>
    </xf>
    <xf numFmtId="2" fontId="40" fillId="0" borderId="17" xfId="53" applyNumberFormat="1" applyFont="1" applyBorder="1" applyAlignment="1" applyProtection="1">
      <alignment vertical="center"/>
      <protection locked="0"/>
    </xf>
    <xf numFmtId="0" fontId="40" fillId="0" borderId="12" xfId="53" applyFont="1" applyBorder="1" applyAlignment="1" applyProtection="1">
      <alignment vertical="center"/>
      <protection locked="0"/>
    </xf>
    <xf numFmtId="0" fontId="39" fillId="0" borderId="12" xfId="53" applyFont="1" applyBorder="1" applyAlignment="1" applyProtection="1">
      <alignment vertical="center"/>
      <protection locked="0"/>
    </xf>
    <xf numFmtId="0" fontId="40" fillId="0" borderId="20" xfId="53" applyFont="1" applyBorder="1" applyAlignment="1" applyProtection="1">
      <alignment horizontal="center" vertical="center" wrapText="1"/>
      <protection locked="0"/>
    </xf>
    <xf numFmtId="173" fontId="40" fillId="0" borderId="17" xfId="45" applyNumberFormat="1" applyFont="1" applyBorder="1" applyAlignment="1" applyProtection="1">
      <alignment vertical="center" wrapText="1"/>
      <protection/>
    </xf>
    <xf numFmtId="173" fontId="39" fillId="0" borderId="17" xfId="45" applyNumberFormat="1" applyFont="1" applyBorder="1" applyAlignment="1" applyProtection="1">
      <alignment vertical="center"/>
      <protection/>
    </xf>
    <xf numFmtId="173" fontId="40" fillId="0" borderId="19" xfId="45" applyNumberFormat="1" applyFont="1" applyBorder="1" applyAlignment="1" applyProtection="1">
      <alignment vertical="center" wrapText="1"/>
      <protection/>
    </xf>
    <xf numFmtId="4" fontId="40" fillId="0" borderId="17" xfId="58" applyNumberFormat="1" applyFont="1" applyBorder="1" applyAlignment="1" applyProtection="1">
      <alignment vertical="center"/>
      <protection locked="0"/>
    </xf>
    <xf numFmtId="4" fontId="40" fillId="0" borderId="17" xfId="58" applyNumberFormat="1" applyFont="1" applyFill="1" applyBorder="1" applyAlignment="1" applyProtection="1">
      <alignment vertical="center"/>
      <protection locked="0"/>
    </xf>
    <xf numFmtId="4" fontId="40" fillId="0" borderId="17" xfId="65" applyNumberFormat="1" applyFont="1" applyBorder="1" applyAlignment="1" applyProtection="1">
      <alignment horizontal="right" vertical="center"/>
      <protection locked="0"/>
    </xf>
    <xf numFmtId="4" fontId="40" fillId="0" borderId="17" xfId="65" applyNumberFormat="1" applyFont="1" applyFill="1" applyBorder="1" applyAlignment="1" applyProtection="1">
      <alignment horizontal="right" vertical="center"/>
      <protection locked="0"/>
    </xf>
    <xf numFmtId="4" fontId="39" fillId="0" borderId="17" xfId="58" applyNumberFormat="1" applyFont="1" applyFill="1" applyBorder="1" applyAlignment="1" applyProtection="1">
      <alignment vertical="center"/>
      <protection locked="0"/>
    </xf>
    <xf numFmtId="4" fontId="39" fillId="0" borderId="17" xfId="58" applyNumberFormat="1" applyFont="1" applyBorder="1" applyAlignment="1" applyProtection="1">
      <alignment vertical="center"/>
      <protection/>
    </xf>
    <xf numFmtId="4" fontId="40" fillId="0" borderId="17" xfId="58" applyNumberFormat="1" applyFont="1" applyBorder="1" applyAlignment="1" applyProtection="1">
      <alignment vertical="center"/>
      <protection/>
    </xf>
    <xf numFmtId="4" fontId="39" fillId="0" borderId="17" xfId="58" applyNumberFormat="1" applyFont="1" applyFill="1" applyBorder="1" applyAlignment="1" applyProtection="1">
      <alignment vertical="center"/>
      <protection/>
    </xf>
    <xf numFmtId="4" fontId="39" fillId="0" borderId="17" xfId="58" applyNumberFormat="1" applyFont="1" applyBorder="1" applyAlignment="1" applyProtection="1">
      <alignment horizontal="right" vertical="center"/>
      <protection/>
    </xf>
    <xf numFmtId="4" fontId="41" fillId="0" borderId="17" xfId="65" applyNumberFormat="1" applyFont="1" applyFill="1" applyBorder="1" applyAlignment="1" applyProtection="1">
      <alignment horizontal="right" vertical="center"/>
      <protection locked="0"/>
    </xf>
    <xf numFmtId="4" fontId="39" fillId="0" borderId="17" xfId="58" applyNumberFormat="1" applyFont="1" applyFill="1" applyBorder="1" applyAlignment="1" applyProtection="1">
      <alignment horizontal="right" vertical="center"/>
      <protection locked="0"/>
    </xf>
    <xf numFmtId="4" fontId="40" fillId="0" borderId="17" xfId="58" applyNumberFormat="1" applyFont="1" applyFill="1" applyBorder="1" applyAlignment="1" applyProtection="1">
      <alignment horizontal="right" vertical="center"/>
      <protection locked="0"/>
    </xf>
    <xf numFmtId="4" fontId="40" fillId="0" borderId="17" xfId="58" applyNumberFormat="1" applyFont="1" applyFill="1" applyBorder="1" applyAlignment="1" applyProtection="1">
      <alignment horizontal="right" vertical="center"/>
      <protection/>
    </xf>
    <xf numFmtId="174" fontId="39" fillId="0" borderId="71" xfId="45" applyNumberFormat="1" applyFont="1" applyFill="1" applyBorder="1" applyAlignment="1" applyProtection="1">
      <alignment vertical="center" wrapText="1"/>
      <protection/>
    </xf>
    <xf numFmtId="174" fontId="39" fillId="0" borderId="71" xfId="45" applyNumberFormat="1" applyFont="1" applyFill="1" applyBorder="1" applyAlignment="1" applyProtection="1">
      <alignment vertical="center" wrapText="1"/>
      <protection locked="0"/>
    </xf>
    <xf numFmtId="173" fontId="39" fillId="0" borderId="71" xfId="45" applyNumberFormat="1" applyFont="1" applyFill="1" applyBorder="1" applyAlignment="1" applyProtection="1">
      <alignment vertical="center" wrapText="1"/>
      <protection/>
    </xf>
    <xf numFmtId="174" fontId="39" fillId="0" borderId="75" xfId="45" applyNumberFormat="1" applyFont="1" applyFill="1" applyBorder="1" applyAlignment="1" applyProtection="1">
      <alignment vertical="center" wrapText="1"/>
      <protection/>
    </xf>
    <xf numFmtId="174" fontId="39" fillId="0" borderId="75" xfId="45" applyNumberFormat="1" applyFont="1" applyFill="1" applyBorder="1" applyAlignment="1" applyProtection="1">
      <alignment vertical="center" wrapText="1"/>
      <protection locked="0"/>
    </xf>
    <xf numFmtId="173" fontId="39" fillId="0" borderId="75" xfId="45" applyNumberFormat="1" applyFont="1" applyFill="1" applyBorder="1" applyAlignment="1" applyProtection="1">
      <alignment vertical="center" wrapText="1"/>
      <protection/>
    </xf>
    <xf numFmtId="173" fontId="39" fillId="0" borderId="17" xfId="45" applyNumberFormat="1" applyFont="1" applyFill="1" applyBorder="1" applyAlignment="1" applyProtection="1">
      <alignment vertical="center"/>
      <protection/>
    </xf>
    <xf numFmtId="0" fontId="40" fillId="0" borderId="17" xfId="63" applyNumberFormat="1" applyFont="1" applyFill="1" applyBorder="1" applyAlignment="1">
      <alignment horizontal="right" vertical="center" wrapText="1"/>
      <protection/>
    </xf>
    <xf numFmtId="0" fontId="40" fillId="0" borderId="48" xfId="63" applyNumberFormat="1" applyFont="1" applyFill="1" applyBorder="1" applyAlignment="1">
      <alignment horizontal="right" vertical="center" wrapText="1"/>
      <protection/>
    </xf>
    <xf numFmtId="0" fontId="40" fillId="0" borderId="11" xfId="0" applyFont="1" applyBorder="1" applyAlignment="1" applyProtection="1">
      <alignment vertical="center"/>
      <protection locked="0"/>
    </xf>
    <xf numFmtId="43" fontId="40" fillId="0" borderId="11" xfId="0" applyNumberFormat="1" applyFont="1" applyBorder="1" applyAlignment="1" applyProtection="1">
      <alignment vertical="center"/>
      <protection locked="0"/>
    </xf>
    <xf numFmtId="43" fontId="40" fillId="0" borderId="14" xfId="0" applyNumberFormat="1" applyFont="1" applyBorder="1" applyAlignment="1" applyProtection="1">
      <alignment vertical="center"/>
      <protection locked="0"/>
    </xf>
    <xf numFmtId="43" fontId="40" fillId="0" borderId="77" xfId="0" applyNumberFormat="1" applyFont="1" applyBorder="1" applyAlignment="1" applyProtection="1">
      <alignment vertical="center"/>
      <protection locked="0"/>
    </xf>
    <xf numFmtId="0" fontId="40" fillId="0" borderId="64" xfId="0" applyFont="1" applyBorder="1" applyAlignment="1" applyProtection="1">
      <alignment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43" fontId="40" fillId="0" borderId="17" xfId="0" applyNumberFormat="1" applyFont="1" applyBorder="1" applyAlignment="1" applyProtection="1">
      <alignment vertical="center"/>
      <protection locked="0"/>
    </xf>
    <xf numFmtId="43" fontId="40" fillId="0" borderId="12" xfId="0" applyNumberFormat="1" applyFont="1" applyBorder="1" applyAlignment="1" applyProtection="1">
      <alignment vertical="center"/>
      <protection locked="0"/>
    </xf>
    <xf numFmtId="43" fontId="40" fillId="0" borderId="64" xfId="0" applyNumberFormat="1" applyFont="1" applyBorder="1" applyAlignment="1" applyProtection="1">
      <alignment vertical="center"/>
      <protection locked="0"/>
    </xf>
    <xf numFmtId="0" fontId="40" fillId="0" borderId="58" xfId="0" applyFont="1" applyBorder="1" applyAlignment="1" applyProtection="1">
      <alignment vertical="center"/>
      <protection locked="0"/>
    </xf>
    <xf numFmtId="0" fontId="40" fillId="0" borderId="19" xfId="0" applyFont="1" applyBorder="1" applyAlignment="1" applyProtection="1">
      <alignment vertical="center"/>
      <protection locked="0"/>
    </xf>
    <xf numFmtId="43" fontId="40" fillId="0" borderId="19" xfId="0" applyNumberFormat="1" applyFont="1" applyBorder="1" applyAlignment="1" applyProtection="1">
      <alignment vertical="center"/>
      <protection locked="0"/>
    </xf>
    <xf numFmtId="43" fontId="40" fillId="0" borderId="20" xfId="0" applyNumberFormat="1" applyFont="1" applyBorder="1" applyAlignment="1" applyProtection="1">
      <alignment vertical="center"/>
      <protection locked="0"/>
    </xf>
    <xf numFmtId="43" fontId="40" fillId="0" borderId="58" xfId="0" applyNumberFormat="1" applyFont="1" applyBorder="1" applyAlignment="1" applyProtection="1">
      <alignment vertical="center"/>
      <protection locked="0"/>
    </xf>
    <xf numFmtId="0" fontId="39" fillId="2" borderId="51" xfId="62" applyFont="1" applyFill="1" applyBorder="1" applyAlignment="1" applyProtection="1">
      <alignment horizontal="left" vertical="center" wrapText="1"/>
      <protection/>
    </xf>
    <xf numFmtId="0" fontId="40" fillId="0" borderId="52" xfId="62" applyFont="1" applyBorder="1" applyAlignment="1" applyProtection="1">
      <alignment vertical="center"/>
      <protection/>
    </xf>
    <xf numFmtId="0" fontId="39" fillId="0" borderId="52" xfId="62" applyFont="1" applyBorder="1" applyAlignment="1" applyProtection="1">
      <alignment horizontal="center" vertical="center"/>
      <protection/>
    </xf>
    <xf numFmtId="0" fontId="39" fillId="0" borderId="47" xfId="62" applyFont="1" applyBorder="1" applyAlignment="1" applyProtection="1">
      <alignment horizontal="center" vertical="center"/>
      <protection/>
    </xf>
    <xf numFmtId="0" fontId="39" fillId="0" borderId="78" xfId="62" applyFont="1" applyBorder="1" applyAlignment="1" applyProtection="1">
      <alignment vertical="center"/>
      <protection/>
    </xf>
    <xf numFmtId="0" fontId="40" fillId="0" borderId="59" xfId="62" applyFont="1" applyBorder="1" applyAlignment="1" applyProtection="1">
      <alignment vertical="center"/>
      <protection/>
    </xf>
    <xf numFmtId="4" fontId="40" fillId="28" borderId="79" xfId="62" applyNumberFormat="1" applyFont="1" applyFill="1" applyBorder="1" applyAlignment="1" applyProtection="1">
      <alignment horizontal="center" vertical="center"/>
      <protection/>
    </xf>
    <xf numFmtId="173" fontId="48" fillId="7" borderId="80" xfId="44" applyNumberFormat="1" applyFont="1" applyBorder="1" applyAlignment="1" applyProtection="1">
      <alignment horizontal="right" vertical="center"/>
      <protection/>
    </xf>
    <xf numFmtId="173" fontId="48" fillId="7" borderId="81" xfId="44" applyNumberFormat="1" applyFont="1" applyBorder="1" applyAlignment="1" applyProtection="1">
      <alignment horizontal="right" vertical="center"/>
      <protection/>
    </xf>
    <xf numFmtId="4" fontId="40" fillId="28" borderId="54" xfId="62" applyNumberFormat="1" applyFont="1" applyFill="1" applyBorder="1" applyAlignment="1" applyProtection="1">
      <alignment horizontal="center" vertical="center"/>
      <protection/>
    </xf>
    <xf numFmtId="4" fontId="40" fillId="28" borderId="59" xfId="62" applyNumberFormat="1" applyFont="1" applyFill="1" applyBorder="1" applyAlignment="1" applyProtection="1">
      <alignment horizontal="center" vertical="center"/>
      <protection/>
    </xf>
    <xf numFmtId="4" fontId="40" fillId="28" borderId="38" xfId="62" applyNumberFormat="1" applyFont="1" applyFill="1" applyBorder="1" applyAlignment="1" applyProtection="1">
      <alignment horizontal="center" vertical="center"/>
      <protection/>
    </xf>
    <xf numFmtId="0" fontId="40" fillId="0" borderId="11" xfId="62" applyFont="1" applyBorder="1" applyAlignment="1" applyProtection="1">
      <alignment vertical="center"/>
      <protection/>
    </xf>
    <xf numFmtId="0" fontId="40" fillId="0" borderId="65" xfId="62" applyFont="1" applyBorder="1" applyAlignment="1" applyProtection="1">
      <alignment vertical="center"/>
      <protection/>
    </xf>
    <xf numFmtId="0" fontId="39" fillId="0" borderId="50" xfId="62" applyFont="1" applyBorder="1" applyAlignment="1" applyProtection="1">
      <alignment vertical="center"/>
      <protection/>
    </xf>
    <xf numFmtId="0" fontId="40" fillId="0" borderId="82" xfId="62" applyFont="1" applyBorder="1" applyAlignment="1" applyProtection="1">
      <alignment vertical="center"/>
      <protection/>
    </xf>
    <xf numFmtId="4" fontId="40" fillId="28" borderId="50" xfId="62" applyNumberFormat="1" applyFont="1" applyFill="1" applyBorder="1" applyAlignment="1" applyProtection="1">
      <alignment horizontal="center" vertical="center"/>
      <protection/>
    </xf>
    <xf numFmtId="0" fontId="40" fillId="0" borderId="77" xfId="62" applyFont="1" applyBorder="1" applyAlignment="1" applyProtection="1">
      <alignment horizontal="left" vertical="center" wrapText="1"/>
      <protection/>
    </xf>
    <xf numFmtId="0" fontId="40" fillId="0" borderId="57" xfId="62" applyFont="1" applyBorder="1" applyAlignment="1" applyProtection="1">
      <alignment vertical="center"/>
      <protection/>
    </xf>
    <xf numFmtId="0" fontId="39" fillId="0" borderId="83" xfId="62" applyFont="1" applyBorder="1" applyAlignment="1" applyProtection="1">
      <alignment vertical="center"/>
      <protection/>
    </xf>
    <xf numFmtId="0" fontId="40" fillId="0" borderId="84" xfId="62" applyFont="1" applyBorder="1" applyAlignment="1" applyProtection="1">
      <alignment vertical="center"/>
      <protection/>
    </xf>
    <xf numFmtId="0" fontId="39" fillId="0" borderId="85" xfId="62" applyFont="1" applyFill="1" applyBorder="1" applyAlignment="1" applyProtection="1">
      <alignment horizontal="center" vertical="center"/>
      <protection/>
    </xf>
    <xf numFmtId="4" fontId="40" fillId="28" borderId="52" xfId="62" applyNumberFormat="1" applyFont="1" applyFill="1" applyBorder="1" applyAlignment="1" applyProtection="1">
      <alignment horizontal="center" vertical="center"/>
      <protection/>
    </xf>
    <xf numFmtId="173" fontId="49" fillId="7" borderId="86" xfId="44" applyNumberFormat="1" applyFont="1" applyBorder="1" applyAlignment="1" applyProtection="1">
      <alignment horizontal="center" vertical="center"/>
      <protection/>
    </xf>
    <xf numFmtId="4" fontId="40" fillId="28" borderId="53" xfId="62" applyNumberFormat="1" applyFont="1" applyFill="1" applyBorder="1" applyAlignment="1" applyProtection="1">
      <alignment horizontal="center" vertical="center"/>
      <protection/>
    </xf>
    <xf numFmtId="0" fontId="39" fillId="0" borderId="50" xfId="62" applyFont="1" applyBorder="1" applyAlignment="1" applyProtection="1">
      <alignment horizontal="center" vertical="center"/>
      <protection/>
    </xf>
    <xf numFmtId="4" fontId="40" fillId="29" borderId="52" xfId="62" applyNumberFormat="1" applyFont="1" applyFill="1" applyBorder="1" applyAlignment="1" applyProtection="1">
      <alignment horizontal="center" vertical="center"/>
      <protection/>
    </xf>
    <xf numFmtId="0" fontId="39" fillId="14" borderId="51" xfId="62" applyFont="1" applyFill="1" applyBorder="1" applyAlignment="1" applyProtection="1">
      <alignment horizontal="left" vertical="center" wrapText="1"/>
      <protection/>
    </xf>
    <xf numFmtId="173" fontId="39" fillId="0" borderId="53" xfId="62" applyNumberFormat="1" applyFont="1" applyBorder="1" applyAlignment="1" applyProtection="1">
      <alignment horizontal="right" vertical="center"/>
      <protection/>
    </xf>
    <xf numFmtId="0" fontId="40" fillId="0" borderId="87" xfId="62" applyFont="1" applyBorder="1" applyAlignment="1" applyProtection="1">
      <alignment vertical="center"/>
      <protection locked="0"/>
    </xf>
    <xf numFmtId="0" fontId="40" fillId="0" borderId="11" xfId="62" applyFont="1" applyBorder="1" applyAlignment="1" applyProtection="1">
      <alignment vertical="center"/>
      <protection locked="0"/>
    </xf>
    <xf numFmtId="0" fontId="40" fillId="0" borderId="65" xfId="62" applyFont="1" applyBorder="1" applyAlignment="1" applyProtection="1">
      <alignment vertical="center"/>
      <protection locked="0"/>
    </xf>
    <xf numFmtId="0" fontId="40" fillId="0" borderId="58" xfId="62" applyFont="1" applyBorder="1" applyAlignment="1" applyProtection="1">
      <alignment vertical="center"/>
      <protection locked="0"/>
    </xf>
    <xf numFmtId="0" fontId="40" fillId="0" borderId="59" xfId="62" applyFont="1" applyBorder="1" applyAlignment="1" applyProtection="1">
      <alignment vertical="center"/>
      <protection locked="0"/>
    </xf>
    <xf numFmtId="0" fontId="40" fillId="0" borderId="57" xfId="62" applyFont="1" applyBorder="1" applyAlignment="1" applyProtection="1">
      <alignment vertical="center"/>
      <protection locked="0"/>
    </xf>
    <xf numFmtId="14" fontId="40" fillId="0" borderId="17" xfId="63" applyNumberFormat="1" applyFont="1" applyFill="1" applyBorder="1" applyAlignment="1">
      <alignment horizontal="center" vertical="center" wrapText="1"/>
      <protection/>
    </xf>
    <xf numFmtId="4" fontId="40" fillId="0" borderId="22" xfId="0" applyNumberFormat="1" applyFont="1" applyBorder="1" applyAlignment="1">
      <alignment vertical="center"/>
    </xf>
    <xf numFmtId="4" fontId="39" fillId="0" borderId="19" xfId="0" applyNumberFormat="1" applyFont="1" applyBorder="1" applyAlignment="1">
      <alignment horizontal="right" vertical="center"/>
    </xf>
    <xf numFmtId="0" fontId="40" fillId="0" borderId="88" xfId="62" applyFont="1" applyBorder="1" applyAlignment="1" applyProtection="1">
      <alignment vertical="center"/>
      <protection locked="0"/>
    </xf>
    <xf numFmtId="0" fontId="40" fillId="0" borderId="89" xfId="62" applyFont="1" applyBorder="1" applyAlignment="1" applyProtection="1">
      <alignment vertical="center"/>
      <protection locked="0"/>
    </xf>
    <xf numFmtId="4" fontId="40" fillId="26" borderId="89" xfId="62" applyNumberFormat="1" applyFont="1" applyFill="1" applyBorder="1" applyAlignment="1" applyProtection="1">
      <alignment horizontal="center" vertical="center"/>
      <protection locked="0"/>
    </xf>
    <xf numFmtId="173" fontId="40" fillId="0" borderId="89" xfId="50" applyNumberFormat="1" applyFont="1" applyBorder="1" applyAlignment="1" applyProtection="1">
      <alignment horizontal="right" vertical="center"/>
      <protection locked="0"/>
    </xf>
    <xf numFmtId="173" fontId="40" fillId="0" borderId="89" xfId="50" applyNumberFormat="1" applyFont="1" applyFill="1" applyBorder="1" applyAlignment="1" applyProtection="1">
      <alignment horizontal="right" vertical="center"/>
      <protection locked="0"/>
    </xf>
    <xf numFmtId="0" fontId="40" fillId="0" borderId="17" xfId="62" applyNumberFormat="1" applyFont="1" applyFill="1" applyBorder="1" applyAlignment="1" applyProtection="1">
      <alignment vertical="center"/>
      <protection locked="0"/>
    </xf>
    <xf numFmtId="0" fontId="39" fillId="0" borderId="67" xfId="62" applyFont="1" applyBorder="1" applyAlignment="1" applyProtection="1">
      <alignment horizontal="center" vertical="center"/>
      <protection/>
    </xf>
    <xf numFmtId="4" fontId="40" fillId="29" borderId="59" xfId="62" applyNumberFormat="1" applyFont="1" applyFill="1" applyBorder="1" applyAlignment="1" applyProtection="1">
      <alignment horizontal="center" vertical="center"/>
      <protection/>
    </xf>
    <xf numFmtId="0" fontId="40" fillId="0" borderId="12" xfId="62" applyNumberFormat="1" applyFont="1" applyFill="1" applyBorder="1" applyAlignment="1" applyProtection="1">
      <alignment vertical="center"/>
      <protection locked="0"/>
    </xf>
    <xf numFmtId="0" fontId="40" fillId="0" borderId="19" xfId="62" applyNumberFormat="1" applyFont="1" applyFill="1" applyBorder="1" applyAlignment="1" applyProtection="1">
      <alignment vertical="center"/>
      <protection locked="0"/>
    </xf>
    <xf numFmtId="0" fontId="39" fillId="0" borderId="0" xfId="62" applyFont="1" applyAlignment="1">
      <alignment vertical="center"/>
      <protection/>
    </xf>
    <xf numFmtId="0" fontId="39" fillId="0" borderId="0" xfId="62" applyFont="1" applyAlignment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173" fontId="40" fillId="0" borderId="11" xfId="0" applyNumberFormat="1" applyFont="1" applyBorder="1" applyAlignment="1" applyProtection="1">
      <alignment vertical="center"/>
      <protection locked="0"/>
    </xf>
    <xf numFmtId="3" fontId="40" fillId="0" borderId="0" xfId="0" applyNumberFormat="1" applyFont="1" applyAlignment="1">
      <alignment vertical="center"/>
    </xf>
    <xf numFmtId="4" fontId="40" fillId="26" borderId="17" xfId="62" applyNumberFormat="1" applyFont="1" applyFill="1" applyBorder="1" applyAlignment="1" applyProtection="1">
      <alignment horizontal="center" vertical="center"/>
      <protection locked="0"/>
    </xf>
    <xf numFmtId="173" fontId="40" fillId="0" borderId="50" xfId="0" applyNumberFormat="1" applyFont="1" applyBorder="1" applyAlignment="1">
      <alignment horizontal="center" vertical="center"/>
    </xf>
    <xf numFmtId="173" fontId="40" fillId="0" borderId="17" xfId="63" applyNumberFormat="1" applyFont="1" applyFill="1" applyBorder="1" applyAlignment="1">
      <alignment vertical="center" wrapText="1"/>
      <protection/>
    </xf>
    <xf numFmtId="173" fontId="40" fillId="0" borderId="17" xfId="63" applyNumberFormat="1" applyFont="1" applyBorder="1" applyAlignment="1">
      <alignment vertical="center"/>
      <protection/>
    </xf>
    <xf numFmtId="173" fontId="40" fillId="0" borderId="17" xfId="63" applyNumberFormat="1" applyFont="1" applyBorder="1" applyAlignment="1">
      <alignment horizontal="right" vertical="center"/>
      <protection/>
    </xf>
    <xf numFmtId="3" fontId="39" fillId="0" borderId="18" xfId="65" applyNumberFormat="1" applyFont="1" applyFill="1" applyBorder="1" applyAlignment="1">
      <alignment vertical="center" wrapText="1"/>
      <protection/>
    </xf>
    <xf numFmtId="3" fontId="40" fillId="0" borderId="18" xfId="65" applyNumberFormat="1" applyFont="1" applyFill="1" applyBorder="1" applyAlignment="1">
      <alignment vertical="center"/>
      <protection/>
    </xf>
    <xf numFmtId="173" fontId="40" fillId="0" borderId="0" xfId="0" applyNumberFormat="1" applyFont="1" applyFill="1" applyBorder="1" applyAlignment="1" applyProtection="1">
      <alignment vertical="center"/>
      <protection/>
    </xf>
    <xf numFmtId="0" fontId="37" fillId="0" borderId="0" xfId="0" applyFont="1" applyAlignment="1">
      <alignment vertical="center"/>
    </xf>
    <xf numFmtId="173" fontId="37" fillId="0" borderId="0" xfId="49" applyNumberFormat="1" applyFont="1" applyBorder="1" applyAlignment="1" applyProtection="1">
      <alignment vertical="center"/>
      <protection/>
    </xf>
    <xf numFmtId="2" fontId="40" fillId="0" borderId="0" xfId="0" applyNumberFormat="1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73" fontId="40" fillId="0" borderId="0" xfId="0" applyNumberFormat="1" applyFont="1" applyFill="1" applyAlignment="1">
      <alignment vertical="center"/>
    </xf>
    <xf numFmtId="173" fontId="39" fillId="0" borderId="0" xfId="0" applyNumberFormat="1" applyFont="1" applyFill="1" applyBorder="1" applyAlignment="1" applyProtection="1">
      <alignment horizontal="center" vertical="center"/>
      <protection/>
    </xf>
    <xf numFmtId="173" fontId="40" fillId="0" borderId="0" xfId="0" applyNumberFormat="1" applyFont="1" applyFill="1" applyBorder="1" applyAlignment="1">
      <alignment horizontal="center" vertical="center"/>
    </xf>
    <xf numFmtId="173" fontId="39" fillId="0" borderId="0" xfId="0" applyNumberFormat="1" applyFont="1" applyFill="1" applyBorder="1" applyAlignment="1">
      <alignment vertical="center"/>
    </xf>
    <xf numFmtId="173" fontId="40" fillId="0" borderId="0" xfId="49" applyNumberFormat="1" applyFont="1" applyFill="1" applyBorder="1" applyAlignment="1" applyProtection="1">
      <alignment vertical="center"/>
      <protection/>
    </xf>
    <xf numFmtId="173" fontId="40" fillId="0" borderId="0" xfId="49" applyNumberFormat="1" applyFont="1" applyFill="1" applyBorder="1" applyAlignment="1">
      <alignment vertical="center"/>
    </xf>
    <xf numFmtId="173" fontId="39" fillId="0" borderId="0" xfId="49" applyNumberFormat="1" applyFont="1" applyFill="1" applyBorder="1" applyAlignment="1" applyProtection="1">
      <alignment vertical="center"/>
      <protection/>
    </xf>
    <xf numFmtId="173" fontId="39" fillId="0" borderId="0" xfId="0" applyNumberFormat="1" applyFont="1" applyFill="1" applyBorder="1" applyAlignment="1" applyProtection="1">
      <alignment vertical="center"/>
      <protection/>
    </xf>
    <xf numFmtId="173" fontId="40" fillId="0" borderId="0" xfId="0" applyNumberFormat="1" applyFont="1" applyFill="1" applyBorder="1" applyAlignment="1">
      <alignment vertical="center"/>
    </xf>
    <xf numFmtId="173" fontId="39" fillId="0" borderId="0" xfId="61" applyNumberFormat="1" applyFont="1" applyFill="1" applyBorder="1" applyAlignment="1" applyProtection="1">
      <alignment horizontal="center" vertical="center" wrapText="1"/>
      <protection/>
    </xf>
    <xf numFmtId="173" fontId="40" fillId="0" borderId="0" xfId="61" applyNumberFormat="1" applyFont="1" applyFill="1" applyBorder="1" applyAlignment="1">
      <alignment horizontal="center" vertical="center" wrapText="1"/>
      <protection/>
    </xf>
    <xf numFmtId="0" fontId="40" fillId="0" borderId="65" xfId="62" applyFont="1" applyFill="1" applyBorder="1" applyAlignment="1" applyProtection="1">
      <alignment vertical="center"/>
      <protection locked="0"/>
    </xf>
    <xf numFmtId="0" fontId="40" fillId="0" borderId="11" xfId="62" applyFont="1" applyFill="1" applyBorder="1" applyAlignment="1" applyProtection="1">
      <alignment vertical="center"/>
      <protection locked="0"/>
    </xf>
    <xf numFmtId="4" fontId="40" fillId="0" borderId="11" xfId="62" applyNumberFormat="1" applyFont="1" applyFill="1" applyBorder="1" applyAlignment="1" applyProtection="1">
      <alignment horizontal="center" vertical="center"/>
      <protection locked="0"/>
    </xf>
    <xf numFmtId="173" fontId="40" fillId="0" borderId="17" xfId="50" applyNumberFormat="1" applyFont="1" applyFill="1" applyBorder="1" applyAlignment="1" applyProtection="1">
      <alignment horizontal="right" vertical="center"/>
      <protection locked="0"/>
    </xf>
    <xf numFmtId="2" fontId="40" fillId="0" borderId="0" xfId="62" applyNumberFormat="1" applyFont="1" applyAlignment="1">
      <alignment vertical="center"/>
      <protection/>
    </xf>
    <xf numFmtId="0" fontId="40" fillId="0" borderId="90" xfId="53" applyFont="1" applyFill="1" applyBorder="1" applyAlignment="1">
      <alignment horizontal="left" vertical="center" wrapText="1"/>
      <protection/>
    </xf>
    <xf numFmtId="173" fontId="40" fillId="0" borderId="91" xfId="0" applyNumberFormat="1" applyFont="1" applyFill="1" applyBorder="1" applyAlignment="1">
      <alignment vertical="center"/>
    </xf>
    <xf numFmtId="0" fontId="40" fillId="0" borderId="92" xfId="53" applyFont="1" applyFill="1" applyBorder="1" applyAlignment="1">
      <alignment horizontal="left" vertical="center" wrapText="1"/>
      <protection/>
    </xf>
    <xf numFmtId="173" fontId="40" fillId="0" borderId="62" xfId="0" applyNumberFormat="1" applyFont="1" applyFill="1" applyBorder="1" applyAlignment="1">
      <alignment vertical="center"/>
    </xf>
    <xf numFmtId="0" fontId="40" fillId="0" borderId="93" xfId="53" applyFont="1" applyFill="1" applyBorder="1" applyAlignment="1">
      <alignment horizontal="left" vertical="center" wrapText="1"/>
      <protection/>
    </xf>
    <xf numFmtId="173" fontId="40" fillId="0" borderId="94" xfId="0" applyNumberFormat="1" applyFont="1" applyFill="1" applyBorder="1" applyAlignment="1">
      <alignment vertical="center"/>
    </xf>
    <xf numFmtId="0" fontId="40" fillId="0" borderId="67" xfId="0" applyFont="1" applyFill="1" applyBorder="1" applyAlignment="1">
      <alignment vertical="center"/>
    </xf>
    <xf numFmtId="173" fontId="40" fillId="0" borderId="67" xfId="0" applyNumberFormat="1" applyFont="1" applyFill="1" applyBorder="1" applyAlignment="1">
      <alignment vertical="center"/>
    </xf>
    <xf numFmtId="0" fontId="40" fillId="0" borderId="50" xfId="0" applyFont="1" applyFill="1" applyBorder="1" applyAlignment="1">
      <alignment vertical="center" wrapText="1"/>
    </xf>
    <xf numFmtId="173" fontId="40" fillId="0" borderId="50" xfId="0" applyNumberFormat="1" applyFont="1" applyFill="1" applyBorder="1" applyAlignment="1">
      <alignment vertical="center"/>
    </xf>
    <xf numFmtId="4" fontId="59" fillId="0" borderId="17" xfId="0" applyNumberFormat="1" applyFont="1" applyFill="1" applyBorder="1" applyAlignment="1" applyProtection="1">
      <alignment horizontal="right"/>
      <protection locked="0"/>
    </xf>
    <xf numFmtId="4" fontId="60" fillId="0" borderId="17" xfId="0" applyNumberFormat="1" applyFont="1" applyFill="1" applyBorder="1" applyAlignment="1" applyProtection="1">
      <alignment horizontal="right"/>
      <protection locked="0"/>
    </xf>
    <xf numFmtId="173" fontId="40" fillId="0" borderId="17" xfId="45" applyNumberFormat="1" applyFont="1" applyFill="1" applyBorder="1" applyAlignment="1" applyProtection="1">
      <alignment vertical="center" wrapText="1"/>
      <protection locked="0"/>
    </xf>
    <xf numFmtId="173" fontId="40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39" fillId="0" borderId="0" xfId="0" applyNumberFormat="1" applyFont="1" applyAlignment="1">
      <alignment vertical="center"/>
    </xf>
    <xf numFmtId="4" fontId="3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0" fillId="0" borderId="60" xfId="62" applyNumberFormat="1" applyFont="1" applyFill="1" applyBorder="1" applyAlignment="1" applyProtection="1">
      <alignment horizontal="center" vertical="center"/>
      <protection locked="0"/>
    </xf>
    <xf numFmtId="0" fontId="40" fillId="0" borderId="25" xfId="62" applyNumberFormat="1" applyFont="1" applyFill="1" applyBorder="1" applyAlignment="1" applyProtection="1">
      <alignment horizontal="center" vertical="center"/>
      <protection locked="0"/>
    </xf>
    <xf numFmtId="173" fontId="39" fillId="0" borderId="95" xfId="62" applyNumberFormat="1" applyFont="1" applyFill="1" applyBorder="1" applyAlignment="1" applyProtection="1">
      <alignment horizontal="right" vertical="center"/>
      <protection/>
    </xf>
    <xf numFmtId="173" fontId="39" fillId="0" borderId="53" xfId="62" applyNumberFormat="1" applyFont="1" applyFill="1" applyBorder="1" applyAlignment="1" applyProtection="1">
      <alignment horizontal="right" vertical="center"/>
      <protection/>
    </xf>
    <xf numFmtId="173" fontId="39" fillId="0" borderId="84" xfId="62" applyNumberFormat="1" applyFont="1" applyFill="1" applyBorder="1" applyAlignment="1" applyProtection="1">
      <alignment vertical="center"/>
      <protection/>
    </xf>
    <xf numFmtId="173" fontId="39" fillId="0" borderId="59" xfId="62" applyNumberFormat="1" applyFont="1" applyFill="1" applyBorder="1" applyAlignment="1" applyProtection="1">
      <alignment horizontal="right" vertical="center"/>
      <protection/>
    </xf>
    <xf numFmtId="173" fontId="39" fillId="0" borderId="38" xfId="62" applyNumberFormat="1" applyFont="1" applyFill="1" applyBorder="1" applyAlignment="1" applyProtection="1">
      <alignment horizontal="right" vertical="center"/>
      <protection/>
    </xf>
    <xf numFmtId="173" fontId="39" fillId="0" borderId="52" xfId="62" applyNumberFormat="1" applyFont="1" applyFill="1" applyBorder="1" applyAlignment="1" applyProtection="1">
      <alignment horizontal="right" vertical="center"/>
      <protection/>
    </xf>
    <xf numFmtId="0" fontId="40" fillId="0" borderId="64" xfId="0" applyFont="1" applyFill="1" applyBorder="1" applyAlignment="1" applyProtection="1">
      <alignment horizontal="left" vertical="center"/>
      <protection locked="0"/>
    </xf>
    <xf numFmtId="4" fontId="40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0" fillId="0" borderId="12" xfId="0" applyNumberFormat="1" applyFont="1" applyFill="1" applyBorder="1" applyAlignment="1" applyProtection="1">
      <alignment horizontal="right" vertical="center"/>
      <protection locked="0"/>
    </xf>
    <xf numFmtId="0" fontId="39" fillId="0" borderId="64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40" fillId="0" borderId="64" xfId="0" applyFont="1" applyBorder="1" applyAlignment="1" applyProtection="1">
      <alignment horizontal="left" vertical="center" wrapText="1"/>
      <protection locked="0"/>
    </xf>
    <xf numFmtId="0" fontId="39" fillId="0" borderId="19" xfId="0" applyFont="1" applyBorder="1" applyAlignment="1">
      <alignment horizontal="center" vertical="center"/>
    </xf>
    <xf numFmtId="0" fontId="39" fillId="0" borderId="11" xfId="63" applyFont="1" applyFill="1" applyBorder="1" applyAlignment="1">
      <alignment vertical="center" wrapText="1"/>
      <protection/>
    </xf>
    <xf numFmtId="4" fontId="40" fillId="0" borderId="63" xfId="0" applyNumberFormat="1" applyFont="1" applyBorder="1" applyAlignment="1" applyProtection="1">
      <alignment horizontal="right" vertical="center"/>
      <protection locked="0"/>
    </xf>
    <xf numFmtId="0" fontId="39" fillId="0" borderId="17" xfId="0" applyFont="1" applyFill="1" applyBorder="1" applyAlignment="1" applyProtection="1">
      <alignment horizontal="center" vertical="center" wrapText="1"/>
      <protection locked="0"/>
    </xf>
    <xf numFmtId="4" fontId="42" fillId="22" borderId="0" xfId="58" applyNumberFormat="1" applyFont="1" applyFill="1" applyBorder="1" applyAlignment="1">
      <alignment horizontal="left" vertical="center"/>
      <protection/>
    </xf>
    <xf numFmtId="0" fontId="40" fillId="22" borderId="0" xfId="58" applyFont="1" applyFill="1" applyAlignment="1">
      <alignment vertical="center"/>
      <protection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0" fontId="61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61" fillId="0" borderId="89" xfId="0" applyFont="1" applyFill="1" applyBorder="1" applyAlignment="1" applyProtection="1">
      <alignment horizontal="center" vertical="center"/>
      <protection locked="0"/>
    </xf>
    <xf numFmtId="0" fontId="61" fillId="0" borderId="13" xfId="0" applyFont="1" applyFill="1" applyBorder="1" applyAlignment="1" applyProtection="1">
      <alignment horizontal="center" vertical="center"/>
      <protection locked="0"/>
    </xf>
    <xf numFmtId="0" fontId="61" fillId="0" borderId="17" xfId="0" applyFont="1" applyFill="1" applyBorder="1" applyAlignment="1" applyProtection="1">
      <alignment horizontal="center" vertical="center"/>
      <protection locked="0"/>
    </xf>
    <xf numFmtId="0" fontId="61" fillId="0" borderId="12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40" fillId="0" borderId="0" xfId="0" applyFont="1" applyBorder="1" applyAlignment="1">
      <alignment vertical="center" wrapText="1"/>
    </xf>
    <xf numFmtId="0" fontId="6" fillId="8" borderId="13" xfId="5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2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27" borderId="12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8" xfId="0" applyBorder="1" applyAlignment="1">
      <alignment/>
    </xf>
    <xf numFmtId="4" fontId="0" fillId="0" borderId="0" xfId="0" applyNumberFormat="1" applyAlignment="1">
      <alignment/>
    </xf>
    <xf numFmtId="0" fontId="64" fillId="0" borderId="0" xfId="0" applyFont="1" applyAlignment="1">
      <alignment/>
    </xf>
    <xf numFmtId="4" fontId="0" fillId="0" borderId="22" xfId="0" applyNumberFormat="1" applyBorder="1" applyAlignment="1">
      <alignment/>
    </xf>
    <xf numFmtId="4" fontId="0" fillId="27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68" xfId="0" applyNumberFormat="1" applyBorder="1" applyAlignment="1">
      <alignment/>
    </xf>
    <xf numFmtId="4" fontId="39" fillId="0" borderId="50" xfId="63" applyNumberFormat="1" applyFont="1" applyBorder="1" applyAlignment="1" applyProtection="1">
      <alignment horizontal="right" vertical="center"/>
      <protection locked="0"/>
    </xf>
    <xf numFmtId="0" fontId="65" fillId="0" borderId="0" xfId="0" applyFont="1" applyAlignment="1">
      <alignment vertical="center"/>
    </xf>
    <xf numFmtId="2" fontId="55" fillId="0" borderId="15" xfId="60" applyNumberFormat="1" applyFont="1" applyFill="1" applyBorder="1" applyAlignment="1">
      <alignment horizontal="left" vertical="center"/>
      <protection/>
    </xf>
    <xf numFmtId="2" fontId="55" fillId="0" borderId="0" xfId="60" applyNumberFormat="1" applyFont="1" applyFill="1" applyBorder="1" applyAlignment="1">
      <alignment horizontal="left" vertical="center"/>
      <protection/>
    </xf>
    <xf numFmtId="167" fontId="66" fillId="0" borderId="15" xfId="60" applyNumberFormat="1" applyFont="1" applyFill="1" applyBorder="1" applyAlignment="1">
      <alignment horizontal="left" vertical="center"/>
      <protection/>
    </xf>
    <xf numFmtId="0" fontId="67" fillId="0" borderId="15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 wrapText="1"/>
    </xf>
    <xf numFmtId="2" fontId="67" fillId="0" borderId="0" xfId="0" applyNumberFormat="1" applyFont="1" applyBorder="1" applyAlignment="1">
      <alignment horizontal="center" vertical="center" wrapText="1"/>
    </xf>
    <xf numFmtId="1" fontId="67" fillId="0" borderId="0" xfId="0" applyNumberFormat="1" applyFont="1" applyBorder="1" applyAlignment="1">
      <alignment horizontal="center" vertical="center"/>
    </xf>
    <xf numFmtId="175" fontId="67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Border="1" applyAlignment="1">
      <alignment horizontal="center" vertical="center"/>
    </xf>
    <xf numFmtId="1" fontId="40" fillId="0" borderId="0" xfId="0" applyNumberFormat="1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2" fontId="67" fillId="0" borderId="0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left" vertical="center"/>
    </xf>
    <xf numFmtId="0" fontId="29" fillId="0" borderId="15" xfId="0" applyFont="1" applyBorder="1" applyAlignment="1">
      <alignment vertical="center"/>
    </xf>
    <xf numFmtId="0" fontId="40" fillId="0" borderId="0" xfId="54" applyFont="1" applyAlignment="1">
      <alignment vertical="center"/>
      <protection/>
    </xf>
    <xf numFmtId="1" fontId="68" fillId="8" borderId="13" xfId="57" applyNumberFormat="1" applyFont="1" applyFill="1" applyBorder="1" applyAlignment="1">
      <alignment horizontal="center" vertical="center"/>
      <protection/>
    </xf>
    <xf numFmtId="0" fontId="39" fillId="0" borderId="58" xfId="54" applyFont="1" applyBorder="1" applyAlignment="1">
      <alignment horizontal="center" vertical="center" wrapText="1"/>
      <protection/>
    </xf>
    <xf numFmtId="0" fontId="39" fillId="0" borderId="19" xfId="54" applyFont="1" applyBorder="1" applyAlignment="1">
      <alignment horizontal="center" vertical="center" wrapText="1"/>
      <protection/>
    </xf>
    <xf numFmtId="0" fontId="39" fillId="0" borderId="20" xfId="54" applyFont="1" applyBorder="1" applyAlignment="1">
      <alignment horizontal="center" vertical="center" wrapText="1"/>
      <protection/>
    </xf>
    <xf numFmtId="0" fontId="39" fillId="0" borderId="15" xfId="54" applyFont="1" applyBorder="1" applyAlignment="1">
      <alignment horizontal="left" vertical="center"/>
      <protection/>
    </xf>
    <xf numFmtId="0" fontId="39" fillId="0" borderId="55" xfId="54" applyFont="1" applyBorder="1" applyAlignment="1">
      <alignment horizontal="left" vertical="center"/>
      <protection/>
    </xf>
    <xf numFmtId="0" fontId="39" fillId="0" borderId="44" xfId="54" applyFont="1" applyBorder="1" applyAlignment="1">
      <alignment horizontal="center" vertical="center" wrapText="1"/>
      <protection/>
    </xf>
    <xf numFmtId="0" fontId="39" fillId="0" borderId="15" xfId="54" applyFont="1" applyBorder="1" applyAlignment="1">
      <alignment horizontal="center" vertical="center" wrapText="1"/>
      <protection/>
    </xf>
    <xf numFmtId="0" fontId="39" fillId="0" borderId="0" xfId="54" applyFont="1" applyBorder="1" applyAlignment="1">
      <alignment horizontal="center" vertical="center" wrapText="1"/>
      <protection/>
    </xf>
    <xf numFmtId="0" fontId="40" fillId="0" borderId="26" xfId="54" applyFont="1" applyBorder="1" applyAlignment="1">
      <alignment horizontal="left" vertical="center" wrapText="1"/>
      <protection/>
    </xf>
    <xf numFmtId="0" fontId="39" fillId="0" borderId="26" xfId="54" applyFont="1" applyBorder="1" applyAlignment="1">
      <alignment horizontal="center" vertical="center" wrapText="1"/>
      <protection/>
    </xf>
    <xf numFmtId="0" fontId="40" fillId="0" borderId="0" xfId="54" applyFont="1" applyBorder="1" applyAlignment="1">
      <alignment horizontal="center" vertical="center" wrapText="1"/>
      <protection/>
    </xf>
    <xf numFmtId="0" fontId="40" fillId="0" borderId="0" xfId="54" applyFont="1" applyBorder="1" applyAlignment="1">
      <alignment horizontal="left" vertical="center" wrapText="1"/>
      <protection/>
    </xf>
    <xf numFmtId="0" fontId="39" fillId="0" borderId="0" xfId="54" applyFont="1" applyAlignment="1">
      <alignment vertical="center"/>
      <protection/>
    </xf>
    <xf numFmtId="173" fontId="39" fillId="22" borderId="0" xfId="54" applyNumberFormat="1" applyFont="1" applyFill="1" applyBorder="1" applyAlignment="1">
      <alignment vertical="center"/>
      <protection/>
    </xf>
    <xf numFmtId="0" fontId="40" fillId="0" borderId="0" xfId="54" applyFont="1" applyBorder="1" applyAlignment="1" applyProtection="1">
      <alignment vertical="center"/>
      <protection locked="0"/>
    </xf>
    <xf numFmtId="0" fontId="37" fillId="0" borderId="0" xfId="54" applyFont="1" applyAlignment="1">
      <alignment horizontal="center" vertical="center"/>
      <protection/>
    </xf>
    <xf numFmtId="0" fontId="71" fillId="0" borderId="0" xfId="54" applyFont="1" applyAlignment="1">
      <alignment vertical="center"/>
      <protection/>
    </xf>
    <xf numFmtId="0" fontId="45" fillId="0" borderId="0" xfId="54" applyFont="1" applyAlignment="1">
      <alignment vertical="center"/>
      <protection/>
    </xf>
    <xf numFmtId="0" fontId="40" fillId="0" borderId="56" xfId="54" applyFont="1" applyBorder="1" applyAlignment="1">
      <alignment vertical="center" wrapText="1"/>
      <protection/>
    </xf>
    <xf numFmtId="3" fontId="40" fillId="27" borderId="0" xfId="65" applyNumberFormat="1" applyFont="1" applyFill="1" applyBorder="1" applyAlignment="1">
      <alignment vertical="center"/>
      <protection/>
    </xf>
    <xf numFmtId="3" fontId="40" fillId="15" borderId="0" xfId="65" applyNumberFormat="1" applyFont="1" applyFill="1" applyBorder="1" applyAlignment="1">
      <alignment vertical="center"/>
      <protection/>
    </xf>
    <xf numFmtId="3" fontId="40" fillId="7" borderId="0" xfId="65" applyNumberFormat="1" applyFont="1" applyFill="1" applyBorder="1" applyAlignment="1">
      <alignment vertical="center"/>
      <protection/>
    </xf>
    <xf numFmtId="3" fontId="40" fillId="22" borderId="0" xfId="65" applyNumberFormat="1" applyFont="1" applyFill="1" applyBorder="1" applyAlignment="1">
      <alignment vertical="center"/>
      <protection/>
    </xf>
    <xf numFmtId="3" fontId="51" fillId="15" borderId="0" xfId="65" applyNumberFormat="1" applyFont="1" applyFill="1" applyBorder="1" applyAlignment="1">
      <alignment vertical="center"/>
      <protection/>
    </xf>
    <xf numFmtId="173" fontId="39" fillId="26" borderId="18" xfId="50" applyNumberFormat="1" applyFont="1" applyFill="1" applyBorder="1" applyAlignment="1">
      <alignment vertical="center"/>
    </xf>
    <xf numFmtId="173" fontId="40" fillId="0" borderId="60" xfId="50" applyNumberFormat="1" applyFont="1" applyBorder="1" applyAlignment="1" applyProtection="1">
      <alignment vertical="center"/>
      <protection locked="0"/>
    </xf>
    <xf numFmtId="173" fontId="40" fillId="0" borderId="96" xfId="50" applyNumberFormat="1" applyFont="1" applyBorder="1" applyAlignment="1" applyProtection="1">
      <alignment vertical="center"/>
      <protection locked="0"/>
    </xf>
    <xf numFmtId="173" fontId="40" fillId="0" borderId="97" xfId="50" applyNumberFormat="1" applyFont="1" applyBorder="1" applyAlignment="1" applyProtection="1">
      <alignment vertical="center"/>
      <protection locked="0"/>
    </xf>
    <xf numFmtId="173" fontId="40" fillId="0" borderId="98" xfId="50" applyNumberFormat="1" applyFont="1" applyBorder="1" applyAlignment="1" applyProtection="1">
      <alignment vertical="center"/>
      <protection locked="0"/>
    </xf>
    <xf numFmtId="0" fontId="40" fillId="0" borderId="60" xfId="54" applyFont="1" applyBorder="1" applyAlignment="1">
      <alignment vertical="center"/>
      <protection/>
    </xf>
    <xf numFmtId="0" fontId="40" fillId="0" borderId="97" xfId="54" applyFont="1" applyBorder="1" applyAlignment="1">
      <alignment vertical="center"/>
      <protection/>
    </xf>
    <xf numFmtId="4" fontId="39" fillId="26" borderId="18" xfId="50" applyNumberFormat="1" applyFont="1" applyFill="1" applyBorder="1" applyAlignment="1">
      <alignment vertical="center"/>
    </xf>
    <xf numFmtId="0" fontId="39" fillId="0" borderId="61" xfId="54" applyFont="1" applyBorder="1" applyAlignment="1">
      <alignment horizontal="center" vertical="center" wrapText="1"/>
      <protection/>
    </xf>
    <xf numFmtId="173" fontId="40" fillId="0" borderId="99" xfId="50" applyNumberFormat="1" applyFont="1" applyBorder="1" applyAlignment="1" applyProtection="1">
      <alignment vertical="center"/>
      <protection locked="0"/>
    </xf>
    <xf numFmtId="173" fontId="40" fillId="0" borderId="0" xfId="50" applyNumberFormat="1" applyFont="1" applyBorder="1" applyAlignment="1" applyProtection="1">
      <alignment vertical="center"/>
      <protection locked="0"/>
    </xf>
    <xf numFmtId="173" fontId="40" fillId="0" borderId="56" xfId="50" applyNumberFormat="1" applyFont="1" applyBorder="1" applyAlignment="1" applyProtection="1">
      <alignment vertical="center"/>
      <protection locked="0"/>
    </xf>
    <xf numFmtId="3" fontId="40" fillId="11" borderId="0" xfId="65" applyNumberFormat="1" applyFont="1" applyFill="1" applyBorder="1" applyAlignment="1">
      <alignment vertical="center"/>
      <protection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17" fontId="40" fillId="0" borderId="51" xfId="0" applyNumberFormat="1" applyFont="1" applyBorder="1" applyAlignment="1">
      <alignment horizontal="center" vertical="center"/>
    </xf>
    <xf numFmtId="17" fontId="40" fillId="0" borderId="52" xfId="0" applyNumberFormat="1" applyFont="1" applyBorder="1" applyAlignment="1">
      <alignment horizontal="center" vertical="center"/>
    </xf>
    <xf numFmtId="17" fontId="40" fillId="0" borderId="53" xfId="0" applyNumberFormat="1" applyFont="1" applyBorder="1" applyAlignment="1">
      <alignment horizontal="center" vertical="center"/>
    </xf>
    <xf numFmtId="0" fontId="40" fillId="16" borderId="43" xfId="0" applyFont="1" applyFill="1" applyBorder="1" applyAlignment="1">
      <alignment vertical="center"/>
    </xf>
    <xf numFmtId="0" fontId="40" fillId="16" borderId="15" xfId="0" applyFont="1" applyFill="1" applyBorder="1" applyAlignment="1">
      <alignment vertical="center"/>
    </xf>
    <xf numFmtId="0" fontId="40" fillId="16" borderId="0" xfId="0" applyFont="1" applyFill="1" applyBorder="1" applyAlignment="1">
      <alignment vertical="center"/>
    </xf>
    <xf numFmtId="0" fontId="40" fillId="16" borderId="22" xfId="0" applyFont="1" applyFill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40" fillId="0" borderId="100" xfId="0" applyFont="1" applyBorder="1" applyAlignment="1">
      <alignment vertical="center"/>
    </xf>
    <xf numFmtId="0" fontId="40" fillId="0" borderId="49" xfId="0" applyFont="1" applyBorder="1" applyAlignment="1">
      <alignment vertical="center"/>
    </xf>
    <xf numFmtId="0" fontId="40" fillId="0" borderId="57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59" xfId="0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39" fillId="0" borderId="45" xfId="0" applyFont="1" applyBorder="1" applyAlignment="1">
      <alignment vertical="center"/>
    </xf>
    <xf numFmtId="0" fontId="39" fillId="0" borderId="52" xfId="0" applyFont="1" applyBorder="1" applyAlignment="1">
      <alignment vertical="center"/>
    </xf>
    <xf numFmtId="0" fontId="39" fillId="0" borderId="53" xfId="0" applyFont="1" applyBorder="1" applyAlignment="1">
      <alignment vertical="center"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73" fillId="0" borderId="88" xfId="0" applyFont="1" applyBorder="1" applyAlignment="1">
      <alignment horizontal="center" vertical="center" wrapText="1"/>
    </xf>
    <xf numFmtId="0" fontId="76" fillId="0" borderId="100" xfId="0" applyFont="1" applyBorder="1" applyAlignment="1">
      <alignment horizontal="center" vertical="center" wrapText="1"/>
    </xf>
    <xf numFmtId="0" fontId="73" fillId="0" borderId="100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73" fillId="0" borderId="17" xfId="0" applyFont="1" applyBorder="1" applyAlignment="1">
      <alignment horizontal="center"/>
    </xf>
    <xf numFmtId="0" fontId="77" fillId="0" borderId="17" xfId="0" applyFont="1" applyBorder="1" applyAlignment="1">
      <alignment/>
    </xf>
    <xf numFmtId="0" fontId="77" fillId="0" borderId="0" xfId="0" applyFont="1" applyAlignment="1">
      <alignment/>
    </xf>
    <xf numFmtId="0" fontId="73" fillId="0" borderId="100" xfId="0" applyFont="1" applyBorder="1" applyAlignment="1">
      <alignment horizontal="center" vertical="center"/>
    </xf>
    <xf numFmtId="0" fontId="73" fillId="0" borderId="49" xfId="0" applyFont="1" applyBorder="1" applyAlignment="1">
      <alignment horizontal="center" vertical="center"/>
    </xf>
    <xf numFmtId="0" fontId="73" fillId="0" borderId="64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77" fillId="0" borderId="64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58" xfId="0" applyFont="1" applyBorder="1" applyAlignment="1">
      <alignment/>
    </xf>
    <xf numFmtId="0" fontId="77" fillId="0" borderId="19" xfId="0" applyFont="1" applyBorder="1" applyAlignment="1">
      <alignment/>
    </xf>
    <xf numFmtId="0" fontId="77" fillId="0" borderId="20" xfId="0" applyFont="1" applyBorder="1" applyAlignment="1">
      <alignment/>
    </xf>
    <xf numFmtId="0" fontId="73" fillId="0" borderId="10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" fontId="0" fillId="0" borderId="17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102" xfId="0" applyFont="1" applyBorder="1" applyAlignment="1">
      <alignment/>
    </xf>
    <xf numFmtId="0" fontId="25" fillId="0" borderId="89" xfId="0" applyFont="1" applyBorder="1" applyAlignment="1">
      <alignment/>
    </xf>
    <xf numFmtId="0" fontId="0" fillId="0" borderId="14" xfId="0" applyBorder="1" applyAlignment="1">
      <alignment/>
    </xf>
    <xf numFmtId="0" fontId="25" fillId="0" borderId="64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48" xfId="0" applyFont="1" applyBorder="1" applyAlignment="1">
      <alignment/>
    </xf>
    <xf numFmtId="0" fontId="0" fillId="0" borderId="25" xfId="0" applyBorder="1" applyAlignment="1">
      <alignment/>
    </xf>
    <xf numFmtId="0" fontId="25" fillId="0" borderId="58" xfId="0" applyFont="1" applyBorder="1" applyAlignment="1">
      <alignment/>
    </xf>
    <xf numFmtId="0" fontId="0" fillId="0" borderId="20" xfId="0" applyBorder="1" applyAlignment="1">
      <alignment/>
    </xf>
    <xf numFmtId="0" fontId="25" fillId="0" borderId="51" xfId="0" applyFont="1" applyBorder="1" applyAlignment="1">
      <alignment/>
    </xf>
    <xf numFmtId="4" fontId="52" fillId="0" borderId="17" xfId="0" applyNumberFormat="1" applyFont="1" applyFill="1" applyBorder="1" applyAlignment="1" applyProtection="1">
      <alignment horizontal="right" vertical="center"/>
      <protection locked="0"/>
    </xf>
    <xf numFmtId="4" fontId="40" fillId="0" borderId="0" xfId="0" applyNumberFormat="1" applyFont="1" applyFill="1" applyAlignment="1">
      <alignment vertical="center"/>
    </xf>
    <xf numFmtId="0" fontId="40" fillId="0" borderId="65" xfId="0" applyFont="1" applyBorder="1" applyAlignment="1" applyProtection="1">
      <alignment horizontal="left" vertical="center" wrapText="1"/>
      <protection locked="0"/>
    </xf>
    <xf numFmtId="4" fontId="40" fillId="0" borderId="48" xfId="0" applyNumberFormat="1" applyFont="1" applyBorder="1" applyAlignment="1" applyProtection="1">
      <alignment horizontal="right" vertical="center"/>
      <protection locked="0"/>
    </xf>
    <xf numFmtId="4" fontId="40" fillId="0" borderId="25" xfId="0" applyNumberFormat="1" applyFont="1" applyBorder="1" applyAlignment="1" applyProtection="1">
      <alignment horizontal="right" vertical="center"/>
      <protection locked="0"/>
    </xf>
    <xf numFmtId="0" fontId="40" fillId="0" borderId="24" xfId="0" applyFont="1" applyBorder="1" applyAlignment="1" applyProtection="1">
      <alignment horizontal="left" vertical="center" wrapText="1"/>
      <protection locked="0"/>
    </xf>
    <xf numFmtId="4" fontId="52" fillId="0" borderId="12" xfId="0" applyNumberFormat="1" applyFont="1" applyFill="1" applyBorder="1" applyAlignment="1" applyProtection="1">
      <alignment horizontal="right" vertical="center"/>
      <protection locked="0"/>
    </xf>
    <xf numFmtId="0" fontId="40" fillId="0" borderId="64" xfId="0" applyFont="1" applyFill="1" applyBorder="1" applyAlignment="1" applyProtection="1">
      <alignment horizontal="left" vertical="center" wrapText="1"/>
      <protection locked="0"/>
    </xf>
    <xf numFmtId="0" fontId="40" fillId="0" borderId="63" xfId="0" applyFont="1" applyBorder="1" applyAlignment="1" applyProtection="1">
      <alignment horizontal="left" vertical="center"/>
      <protection locked="0"/>
    </xf>
    <xf numFmtId="0" fontId="40" fillId="0" borderId="63" xfId="0" applyFont="1" applyBorder="1" applyAlignment="1" applyProtection="1">
      <alignment horizontal="left" vertical="center" wrapText="1"/>
      <protection locked="0"/>
    </xf>
    <xf numFmtId="0" fontId="40" fillId="0" borderId="63" xfId="0" applyFont="1" applyFill="1" applyBorder="1" applyAlignment="1" applyProtection="1">
      <alignment horizontal="left" vertical="center"/>
      <protection locked="0"/>
    </xf>
    <xf numFmtId="0" fontId="40" fillId="0" borderId="63" xfId="0" applyFont="1" applyFill="1" applyBorder="1" applyAlignment="1" applyProtection="1">
      <alignment horizontal="left" vertical="center" wrapText="1"/>
      <protection locked="0"/>
    </xf>
    <xf numFmtId="0" fontId="39" fillId="0" borderId="51" xfId="0" applyFont="1" applyBorder="1" applyAlignment="1">
      <alignment horizontal="center" vertical="center"/>
    </xf>
    <xf numFmtId="4" fontId="39" fillId="0" borderId="52" xfId="0" applyNumberFormat="1" applyFont="1" applyBorder="1" applyAlignment="1" applyProtection="1">
      <alignment horizontal="right" vertical="center"/>
      <protection/>
    </xf>
    <xf numFmtId="0" fontId="39" fillId="0" borderId="52" xfId="0" applyFont="1" applyBorder="1" applyAlignment="1">
      <alignment horizontal="center" vertical="center"/>
    </xf>
    <xf numFmtId="4" fontId="39" fillId="0" borderId="53" xfId="0" applyNumberFormat="1" applyFont="1" applyBorder="1" applyAlignment="1" applyProtection="1">
      <alignment horizontal="right" vertical="center"/>
      <protection/>
    </xf>
    <xf numFmtId="0" fontId="40" fillId="0" borderId="77" xfId="0" applyFont="1" applyBorder="1" applyAlignment="1" applyProtection="1">
      <alignment horizontal="center" vertical="center"/>
      <protection locked="0"/>
    </xf>
    <xf numFmtId="0" fontId="40" fillId="0" borderId="64" xfId="0" applyFont="1" applyBorder="1" applyAlignment="1" applyProtection="1">
      <alignment horizontal="center" vertical="center"/>
      <protection locked="0"/>
    </xf>
    <xf numFmtId="43" fontId="40" fillId="0" borderId="0" xfId="0" applyNumberFormat="1" applyFont="1" applyBorder="1" applyAlignment="1">
      <alignment vertical="center"/>
    </xf>
    <xf numFmtId="43" fontId="40" fillId="0" borderId="0" xfId="0" applyNumberFormat="1" applyFont="1" applyAlignment="1">
      <alignment vertical="center"/>
    </xf>
    <xf numFmtId="0" fontId="86" fillId="0" borderId="0" xfId="0" applyFont="1" applyAlignment="1">
      <alignment horizontal="right" vertical="center"/>
    </xf>
    <xf numFmtId="0" fontId="40" fillId="0" borderId="63" xfId="63" applyNumberFormat="1" applyFont="1" applyBorder="1" applyAlignment="1" applyProtection="1">
      <alignment horizontal="center" vertical="center"/>
      <protection locked="0"/>
    </xf>
    <xf numFmtId="0" fontId="73" fillId="0" borderId="17" xfId="0" applyFont="1" applyBorder="1" applyAlignment="1">
      <alignment horizontal="left"/>
    </xf>
    <xf numFmtId="4" fontId="73" fillId="0" borderId="17" xfId="0" applyNumberFormat="1" applyFont="1" applyBorder="1" applyAlignment="1">
      <alignment horizontal="center"/>
    </xf>
    <xf numFmtId="4" fontId="77" fillId="0" borderId="17" xfId="0" applyNumberFormat="1" applyFont="1" applyBorder="1" applyAlignment="1">
      <alignment/>
    </xf>
    <xf numFmtId="0" fontId="77" fillId="0" borderId="64" xfId="0" applyFont="1" applyBorder="1" applyAlignment="1">
      <alignment horizontal="center"/>
    </xf>
    <xf numFmtId="0" fontId="77" fillId="0" borderId="17" xfId="0" applyFont="1" applyBorder="1" applyAlignment="1">
      <alignment horizontal="left"/>
    </xf>
    <xf numFmtId="0" fontId="74" fillId="0" borderId="0" xfId="0" applyFont="1" applyAlignment="1">
      <alignment horizontal="center"/>
    </xf>
    <xf numFmtId="0" fontId="77" fillId="0" borderId="17" xfId="0" applyFont="1" applyBorder="1" applyAlignment="1">
      <alignment horizontal="center"/>
    </xf>
    <xf numFmtId="4" fontId="77" fillId="0" borderId="17" xfId="0" applyNumberFormat="1" applyFont="1" applyBorder="1" applyAlignment="1">
      <alignment/>
    </xf>
    <xf numFmtId="0" fontId="77" fillId="0" borderId="12" xfId="0" applyFont="1" applyBorder="1" applyAlignment="1">
      <alignment horizontal="center"/>
    </xf>
    <xf numFmtId="4" fontId="77" fillId="0" borderId="17" xfId="0" applyNumberFormat="1" applyFont="1" applyBorder="1" applyAlignment="1">
      <alignment horizontal="right"/>
    </xf>
    <xf numFmtId="0" fontId="77" fillId="0" borderId="17" xfId="0" applyFont="1" applyBorder="1" applyAlignment="1">
      <alignment/>
    </xf>
    <xf numFmtId="0" fontId="77" fillId="0" borderId="12" xfId="0" applyFont="1" applyBorder="1" applyAlignment="1">
      <alignment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78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horizontal="right" vertical="center"/>
    </xf>
    <xf numFmtId="4" fontId="25" fillId="0" borderId="1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4" fontId="25" fillId="0" borderId="0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4" fontId="0" fillId="0" borderId="17" xfId="0" applyNumberForma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25" fillId="0" borderId="52" xfId="0" applyNumberFormat="1" applyFont="1" applyBorder="1" applyAlignment="1">
      <alignment horizontal="center"/>
    </xf>
    <xf numFmtId="4" fontId="25" fillId="0" borderId="53" xfId="0" applyNumberFormat="1" applyFont="1" applyBorder="1" applyAlignment="1">
      <alignment horizontal="center"/>
    </xf>
    <xf numFmtId="14" fontId="40" fillId="0" borderId="0" xfId="0" applyNumberFormat="1" applyFont="1" applyAlignment="1">
      <alignment vertical="center"/>
    </xf>
    <xf numFmtId="0" fontId="29" fillId="0" borderId="43" xfId="0" applyFont="1" applyBorder="1" applyAlignment="1">
      <alignment vertical="center"/>
    </xf>
    <xf numFmtId="0" fontId="29" fillId="0" borderId="55" xfId="0" applyFont="1" applyBorder="1" applyAlignment="1">
      <alignment horizontal="left" vertical="center"/>
    </xf>
    <xf numFmtId="0" fontId="29" fillId="0" borderId="55" xfId="0" applyFont="1" applyBorder="1" applyAlignment="1">
      <alignment horizontal="center" vertical="center" wrapText="1"/>
    </xf>
    <xf numFmtId="0" fontId="40" fillId="0" borderId="55" xfId="0" applyFont="1" applyBorder="1" applyAlignment="1">
      <alignment vertical="center"/>
    </xf>
    <xf numFmtId="0" fontId="40" fillId="0" borderId="70" xfId="0" applyFont="1" applyBorder="1" applyAlignment="1">
      <alignment vertical="center"/>
    </xf>
    <xf numFmtId="14" fontId="40" fillId="0" borderId="0" xfId="0" applyNumberFormat="1" applyFont="1" applyBorder="1" applyAlignment="1">
      <alignment vertical="center"/>
    </xf>
    <xf numFmtId="4" fontId="67" fillId="0" borderId="0" xfId="0" applyNumberFormat="1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2" xfId="0" applyFont="1" applyBorder="1" applyAlignment="1">
      <alignment vertical="center"/>
    </xf>
    <xf numFmtId="0" fontId="67" fillId="0" borderId="28" xfId="0" applyFont="1" applyBorder="1" applyAlignment="1">
      <alignment vertical="center"/>
    </xf>
    <xf numFmtId="1" fontId="67" fillId="0" borderId="56" xfId="0" applyNumberFormat="1" applyFont="1" applyBorder="1" applyAlignment="1">
      <alignment horizontal="center" vertical="center"/>
    </xf>
    <xf numFmtId="175" fontId="67" fillId="0" borderId="56" xfId="0" applyNumberFormat="1" applyFont="1" applyBorder="1" applyAlignment="1">
      <alignment horizontal="center" vertical="center"/>
    </xf>
    <xf numFmtId="4" fontId="67" fillId="0" borderId="56" xfId="0" applyNumberFormat="1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0" fontId="67" fillId="0" borderId="69" xfId="0" applyFont="1" applyBorder="1" applyAlignment="1">
      <alignment horizontal="center" vertical="center"/>
    </xf>
    <xf numFmtId="2" fontId="67" fillId="0" borderId="56" xfId="0" applyNumberFormat="1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79" fillId="0" borderId="0" xfId="58" applyFont="1" applyAlignment="1">
      <alignment vertical="center"/>
      <protection/>
    </xf>
    <xf numFmtId="0" fontId="79" fillId="0" borderId="0" xfId="58" applyFont="1">
      <alignment/>
      <protection/>
    </xf>
    <xf numFmtId="0" fontId="80" fillId="0" borderId="0" xfId="58" applyFont="1" applyAlignment="1">
      <alignment horizontal="center" vertical="center" wrapText="1"/>
      <protection/>
    </xf>
    <xf numFmtId="4" fontId="79" fillId="0" borderId="0" xfId="58" applyNumberFormat="1" applyFont="1" applyAlignment="1">
      <alignment vertical="center"/>
      <protection/>
    </xf>
    <xf numFmtId="4" fontId="80" fillId="0" borderId="0" xfId="58" applyNumberFormat="1" applyFont="1" applyAlignment="1">
      <alignment vertical="center"/>
      <protection/>
    </xf>
    <xf numFmtId="0" fontId="39" fillId="30" borderId="17" xfId="58" applyFont="1" applyFill="1" applyBorder="1" applyAlignment="1">
      <alignment vertical="center"/>
      <protection/>
    </xf>
    <xf numFmtId="4" fontId="39" fillId="30" borderId="17" xfId="58" applyNumberFormat="1" applyFont="1" applyFill="1" applyBorder="1" applyAlignment="1" applyProtection="1">
      <alignment horizontal="right" vertical="center"/>
      <protection locked="0"/>
    </xf>
    <xf numFmtId="4" fontId="40" fillId="30" borderId="0" xfId="58" applyNumberFormat="1" applyFont="1" applyFill="1" applyBorder="1" applyAlignment="1">
      <alignment horizontal="right" vertical="center"/>
      <protection/>
    </xf>
    <xf numFmtId="0" fontId="40" fillId="30" borderId="0" xfId="58" applyFont="1" applyFill="1" applyAlignment="1">
      <alignment vertical="center"/>
      <protection/>
    </xf>
    <xf numFmtId="4" fontId="79" fillId="30" borderId="0" xfId="58" applyNumberFormat="1" applyFont="1" applyFill="1" applyAlignment="1">
      <alignment vertical="center"/>
      <protection/>
    </xf>
    <xf numFmtId="173" fontId="40" fillId="0" borderId="0" xfId="53" applyNumberFormat="1" applyFont="1" applyAlignment="1">
      <alignment vertical="center"/>
      <protection/>
    </xf>
    <xf numFmtId="0" fontId="89" fillId="0" borderId="0" xfId="0" applyFont="1" applyAlignment="1">
      <alignment horizontal="center"/>
    </xf>
    <xf numFmtId="0" fontId="89" fillId="0" borderId="0" xfId="0" applyFont="1" applyAlignment="1">
      <alignment/>
    </xf>
    <xf numFmtId="4" fontId="8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40" fillId="0" borderId="14" xfId="0" applyFont="1" applyFill="1" applyBorder="1" applyAlignment="1" applyProtection="1">
      <alignment horizontal="center" vertical="center"/>
      <protection locked="0"/>
    </xf>
    <xf numFmtId="4" fontId="39" fillId="0" borderId="26" xfId="54" applyNumberFormat="1" applyFont="1" applyBorder="1" applyAlignment="1">
      <alignment horizontal="right" vertical="center" wrapText="1"/>
      <protection/>
    </xf>
    <xf numFmtId="4" fontId="39" fillId="0" borderId="27" xfId="54" applyNumberFormat="1" applyFont="1" applyBorder="1" applyAlignment="1">
      <alignment horizontal="center" vertical="center" wrapText="1"/>
      <protection/>
    </xf>
    <xf numFmtId="4" fontId="39" fillId="0" borderId="87" xfId="54" applyNumberFormat="1" applyFont="1" applyBorder="1" applyAlignment="1">
      <alignment horizontal="right" vertical="center" wrapText="1"/>
      <protection/>
    </xf>
    <xf numFmtId="4" fontId="39" fillId="0" borderId="26" xfId="54" applyNumberFormat="1" applyFont="1" applyBorder="1" applyAlignment="1">
      <alignment horizontal="center" vertical="center" wrapText="1"/>
      <protection/>
    </xf>
    <xf numFmtId="4" fontId="39" fillId="0" borderId="87" xfId="54" applyNumberFormat="1" applyFont="1" applyBorder="1" applyAlignment="1">
      <alignment horizontal="center" vertical="center" wrapText="1"/>
      <protection/>
    </xf>
    <xf numFmtId="4" fontId="40" fillId="0" borderId="26" xfId="54" applyNumberFormat="1" applyFont="1" applyBorder="1" applyAlignment="1">
      <alignment horizontal="right" vertical="center" wrapText="1"/>
      <protection/>
    </xf>
    <xf numFmtId="4" fontId="40" fillId="0" borderId="87" xfId="54" applyNumberFormat="1" applyFont="1" applyBorder="1" applyAlignment="1">
      <alignment horizontal="right" vertical="center" wrapText="1"/>
      <protection/>
    </xf>
    <xf numFmtId="4" fontId="39" fillId="0" borderId="19" xfId="54" applyNumberFormat="1" applyFont="1" applyBorder="1" applyAlignment="1">
      <alignment horizontal="right" vertical="center" wrapText="1"/>
      <protection/>
    </xf>
    <xf numFmtId="4" fontId="39" fillId="0" borderId="20" xfId="50" applyNumberFormat="1" applyFont="1" applyBorder="1" applyAlignment="1">
      <alignment vertical="center"/>
    </xf>
    <xf numFmtId="4" fontId="39" fillId="0" borderId="58" xfId="54" applyNumberFormat="1" applyFont="1" applyBorder="1" applyAlignment="1">
      <alignment horizontal="right" vertical="center" wrapText="1"/>
      <protection/>
    </xf>
    <xf numFmtId="4" fontId="39" fillId="0" borderId="20" xfId="54" applyNumberFormat="1" applyFont="1" applyBorder="1" applyAlignment="1">
      <alignment vertical="center"/>
      <protection/>
    </xf>
    <xf numFmtId="166" fontId="40" fillId="0" borderId="0" xfId="48" applyFont="1" applyAlignment="1">
      <alignment vertical="center"/>
    </xf>
    <xf numFmtId="0" fontId="40" fillId="0" borderId="11" xfId="0" applyFont="1" applyBorder="1" applyAlignment="1" applyProtection="1">
      <alignment horizontal="center" vertical="center"/>
      <protection locked="0"/>
    </xf>
    <xf numFmtId="43" fontId="40" fillId="0" borderId="11" xfId="0" applyNumberFormat="1" applyFont="1" applyBorder="1" applyAlignment="1" applyProtection="1">
      <alignment horizontal="center" vertical="center"/>
      <protection locked="0"/>
    </xf>
    <xf numFmtId="43" fontId="40" fillId="0" borderId="14" xfId="0" applyNumberFormat="1" applyFont="1" applyBorder="1" applyAlignment="1" applyProtection="1">
      <alignment horizontal="center" vertical="center"/>
      <protection locked="0"/>
    </xf>
    <xf numFmtId="43" fontId="40" fillId="0" borderId="77" xfId="0" applyNumberFormat="1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43" fontId="40" fillId="0" borderId="17" xfId="0" applyNumberFormat="1" applyFont="1" applyBorder="1" applyAlignment="1" applyProtection="1">
      <alignment horizontal="center" vertical="center"/>
      <protection locked="0"/>
    </xf>
    <xf numFmtId="43" fontId="40" fillId="0" borderId="12" xfId="0" applyNumberFormat="1" applyFont="1" applyBorder="1" applyAlignment="1" applyProtection="1">
      <alignment horizontal="center" vertical="center"/>
      <protection locked="0"/>
    </xf>
    <xf numFmtId="43" fontId="40" fillId="0" borderId="64" xfId="0" applyNumberFormat="1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>
      <alignment/>
    </xf>
    <xf numFmtId="10" fontId="0" fillId="0" borderId="50" xfId="0" applyNumberFormat="1" applyBorder="1" applyAlignment="1">
      <alignment/>
    </xf>
    <xf numFmtId="0" fontId="40" fillId="31" borderId="87" xfId="62" applyFont="1" applyFill="1" applyBorder="1" applyAlignment="1" applyProtection="1">
      <alignment vertical="center"/>
      <protection locked="0"/>
    </xf>
    <xf numFmtId="0" fontId="40" fillId="31" borderId="11" xfId="62" applyFont="1" applyFill="1" applyBorder="1" applyAlignment="1" applyProtection="1">
      <alignment vertical="center"/>
      <protection locked="0"/>
    </xf>
    <xf numFmtId="4" fontId="40" fillId="31" borderId="11" xfId="62" applyNumberFormat="1" applyFont="1" applyFill="1" applyBorder="1" applyAlignment="1" applyProtection="1">
      <alignment horizontal="center" vertical="center"/>
      <protection locked="0"/>
    </xf>
    <xf numFmtId="173" fontId="40" fillId="31" borderId="11" xfId="5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" fontId="39" fillId="31" borderId="12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3" fillId="0" borderId="103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3" fontId="3" fillId="0" borderId="104" xfId="0" applyNumberFormat="1" applyFont="1" applyFill="1" applyBorder="1" applyAlignment="1">
      <alignment vertical="center"/>
    </xf>
    <xf numFmtId="173" fontId="0" fillId="0" borderId="105" xfId="0" applyNumberFormat="1" applyFont="1" applyBorder="1" applyAlignment="1">
      <alignment vertical="center"/>
    </xf>
    <xf numFmtId="0" fontId="8" fillId="0" borderId="0" xfId="0" applyFont="1" applyAlignment="1">
      <alignment horizontal="justify" vertical="justify" wrapText="1"/>
    </xf>
    <xf numFmtId="2" fontId="26" fillId="0" borderId="0" xfId="57" applyNumberFormat="1" applyFont="1" applyFill="1" applyBorder="1" applyAlignment="1">
      <alignment horizontal="left" vertical="center" wrapText="1"/>
      <protection/>
    </xf>
    <xf numFmtId="3" fontId="3" fillId="8" borderId="43" xfId="0" applyNumberFormat="1" applyFont="1" applyFill="1" applyBorder="1" applyAlignment="1" applyProtection="1">
      <alignment horizontal="center" vertical="center"/>
      <protection/>
    </xf>
    <xf numFmtId="3" fontId="3" fillId="8" borderId="44" xfId="0" applyNumberFormat="1" applyFont="1" applyFill="1" applyBorder="1" applyAlignment="1" applyProtection="1">
      <alignment horizontal="center" vertical="center"/>
      <protection/>
    </xf>
    <xf numFmtId="3" fontId="3" fillId="8" borderId="15" xfId="0" applyNumberFormat="1" applyFont="1" applyFill="1" applyBorder="1" applyAlignment="1" applyProtection="1">
      <alignment horizontal="center" vertical="center"/>
      <protection/>
    </xf>
    <xf numFmtId="3" fontId="3" fillId="8" borderId="26" xfId="0" applyNumberFormat="1" applyFont="1" applyFill="1" applyBorder="1" applyAlignment="1" applyProtection="1">
      <alignment horizontal="center" vertical="center"/>
      <protection/>
    </xf>
    <xf numFmtId="3" fontId="3" fillId="8" borderId="28" xfId="0" applyNumberFormat="1" applyFont="1" applyFill="1" applyBorder="1" applyAlignment="1" applyProtection="1">
      <alignment horizontal="center" vertical="center"/>
      <protection/>
    </xf>
    <xf numFmtId="3" fontId="3" fillId="8" borderId="29" xfId="0" applyNumberFormat="1" applyFont="1" applyFill="1" applyBorder="1" applyAlignment="1" applyProtection="1">
      <alignment horizontal="center" vertical="center"/>
      <protection/>
    </xf>
    <xf numFmtId="173" fontId="3" fillId="8" borderId="49" xfId="61" applyNumberFormat="1" applyFont="1" applyFill="1" applyBorder="1" applyAlignment="1" applyProtection="1">
      <alignment horizontal="center" vertical="center" wrapText="1"/>
      <protection/>
    </xf>
    <xf numFmtId="173" fontId="0" fillId="8" borderId="27" xfId="61" applyNumberFormat="1" applyFont="1" applyFill="1" applyBorder="1" applyAlignment="1">
      <alignment horizontal="center" vertical="center" wrapText="1"/>
      <protection/>
    </xf>
    <xf numFmtId="173" fontId="0" fillId="8" borderId="14" xfId="61" applyNumberFormat="1" applyFont="1" applyFill="1" applyBorder="1" applyAlignment="1">
      <alignment horizontal="center" vertical="center" wrapText="1"/>
      <protection/>
    </xf>
    <xf numFmtId="173" fontId="3" fillId="8" borderId="106" xfId="0" applyNumberFormat="1" applyFont="1" applyFill="1" applyBorder="1" applyAlignment="1" applyProtection="1">
      <alignment horizontal="center" vertical="center"/>
      <protection/>
    </xf>
    <xf numFmtId="173" fontId="0" fillId="8" borderId="107" xfId="0" applyNumberFormat="1" applyFont="1" applyFill="1" applyBorder="1" applyAlignment="1">
      <alignment horizontal="center" vertical="center"/>
    </xf>
    <xf numFmtId="173" fontId="0" fillId="8" borderId="108" xfId="0" applyNumberFormat="1" applyFont="1" applyFill="1" applyBorder="1" applyAlignment="1">
      <alignment horizontal="center" vertical="center"/>
    </xf>
    <xf numFmtId="173" fontId="3" fillId="0" borderId="37" xfId="0" applyNumberFormat="1" applyFont="1" applyBorder="1" applyAlignment="1">
      <alignment vertical="center"/>
    </xf>
    <xf numFmtId="173" fontId="3" fillId="0" borderId="35" xfId="0" applyNumberFormat="1" applyFont="1" applyBorder="1" applyAlignment="1">
      <alignment vertical="center"/>
    </xf>
    <xf numFmtId="0" fontId="5" fillId="25" borderId="102" xfId="59" applyFont="1" applyFill="1" applyBorder="1" applyAlignment="1">
      <alignment horizontal="center" vertical="center" wrapText="1"/>
      <protection/>
    </xf>
    <xf numFmtId="0" fontId="5" fillId="25" borderId="89" xfId="59" applyFont="1" applyFill="1" applyBorder="1" applyAlignment="1">
      <alignment horizontal="center" vertical="center" wrapText="1"/>
      <protection/>
    </xf>
    <xf numFmtId="2" fontId="63" fillId="8" borderId="64" xfId="59" applyNumberFormat="1" applyFont="1" applyFill="1" applyBorder="1" applyAlignment="1">
      <alignment horizontal="left" vertical="center"/>
      <protection/>
    </xf>
    <xf numFmtId="2" fontId="63" fillId="8" borderId="17" xfId="59" applyNumberFormat="1" applyFont="1" applyFill="1" applyBorder="1" applyAlignment="1">
      <alignment horizontal="left" vertical="center"/>
      <protection/>
    </xf>
    <xf numFmtId="2" fontId="63" fillId="8" borderId="12" xfId="59" applyNumberFormat="1" applyFont="1" applyFill="1" applyBorder="1" applyAlignment="1">
      <alignment horizontal="left" vertical="center"/>
      <protection/>
    </xf>
    <xf numFmtId="0" fontId="29" fillId="0" borderId="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9" fillId="8" borderId="43" xfId="0" applyFont="1" applyFill="1" applyBorder="1" applyAlignment="1">
      <alignment horizontal="center" vertical="center"/>
    </xf>
    <xf numFmtId="0" fontId="39" fillId="8" borderId="55" xfId="0" applyFont="1" applyFill="1" applyBorder="1" applyAlignment="1">
      <alignment horizontal="center" vertical="center"/>
    </xf>
    <xf numFmtId="0" fontId="39" fillId="8" borderId="44" xfId="0" applyFont="1" applyFill="1" applyBorder="1" applyAlignment="1">
      <alignment horizontal="center" vertical="center"/>
    </xf>
    <xf numFmtId="0" fontId="39" fillId="8" borderId="49" xfId="0" applyFont="1" applyFill="1" applyBorder="1" applyAlignment="1">
      <alignment horizontal="center" vertical="center"/>
    </xf>
    <xf numFmtId="0" fontId="39" fillId="8" borderId="38" xfId="0" applyFont="1" applyFill="1" applyBorder="1" applyAlignment="1">
      <alignment horizontal="center" vertical="center"/>
    </xf>
    <xf numFmtId="0" fontId="39" fillId="8" borderId="41" xfId="0" applyFont="1" applyFill="1" applyBorder="1" applyAlignment="1">
      <alignment horizontal="center" vertical="center"/>
    </xf>
    <xf numFmtId="0" fontId="39" fillId="8" borderId="42" xfId="0" applyFont="1" applyFill="1" applyBorder="1" applyAlignment="1">
      <alignment horizontal="center" vertical="center"/>
    </xf>
    <xf numFmtId="0" fontId="39" fillId="8" borderId="54" xfId="0" applyFont="1" applyFill="1" applyBorder="1" applyAlignment="1">
      <alignment horizontal="center" vertical="center"/>
    </xf>
    <xf numFmtId="2" fontId="57" fillId="8" borderId="15" xfId="60" applyNumberFormat="1" applyFont="1" applyFill="1" applyBorder="1" applyAlignment="1">
      <alignment horizontal="left" vertical="center"/>
      <protection/>
    </xf>
    <xf numFmtId="2" fontId="57" fillId="8" borderId="0" xfId="60" applyNumberFormat="1" applyFont="1" applyFill="1" applyBorder="1" applyAlignment="1">
      <alignment horizontal="left" vertical="center"/>
      <protection/>
    </xf>
    <xf numFmtId="2" fontId="57" fillId="8" borderId="22" xfId="60" applyNumberFormat="1" applyFont="1" applyFill="1" applyBorder="1" applyAlignment="1">
      <alignment horizontal="left" vertical="center"/>
      <protection/>
    </xf>
    <xf numFmtId="173" fontId="39" fillId="8" borderId="106" xfId="0" applyNumberFormat="1" applyFont="1" applyFill="1" applyBorder="1" applyAlignment="1" applyProtection="1">
      <alignment horizontal="center" vertical="center"/>
      <protection/>
    </xf>
    <xf numFmtId="173" fontId="40" fillId="8" borderId="109" xfId="0" applyNumberFormat="1" applyFont="1" applyFill="1" applyBorder="1" applyAlignment="1">
      <alignment horizontal="center" vertical="center"/>
    </xf>
    <xf numFmtId="173" fontId="39" fillId="8" borderId="49" xfId="61" applyNumberFormat="1" applyFont="1" applyFill="1" applyBorder="1" applyAlignment="1" applyProtection="1">
      <alignment horizontal="center" vertical="center" wrapText="1"/>
      <protection/>
    </xf>
    <xf numFmtId="173" fontId="40" fillId="8" borderId="38" xfId="61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2" fontId="41" fillId="0" borderId="45" xfId="0" applyNumberFormat="1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3" fontId="39" fillId="8" borderId="43" xfId="0" applyNumberFormat="1" applyFont="1" applyFill="1" applyBorder="1" applyAlignment="1" applyProtection="1">
      <alignment horizontal="center" vertical="center"/>
      <protection/>
    </xf>
    <xf numFmtId="3" fontId="39" fillId="8" borderId="44" xfId="0" applyNumberFormat="1" applyFont="1" applyFill="1" applyBorder="1" applyAlignment="1" applyProtection="1">
      <alignment horizontal="center" vertical="center"/>
      <protection/>
    </xf>
    <xf numFmtId="3" fontId="39" fillId="8" borderId="41" xfId="0" applyNumberFormat="1" applyFont="1" applyFill="1" applyBorder="1" applyAlignment="1" applyProtection="1">
      <alignment horizontal="center" vertical="center"/>
      <protection/>
    </xf>
    <xf numFmtId="3" fontId="39" fillId="8" borderId="54" xfId="0" applyNumberFormat="1" applyFont="1" applyFill="1" applyBorder="1" applyAlignment="1" applyProtection="1">
      <alignment horizontal="center" vertical="center"/>
      <protection/>
    </xf>
    <xf numFmtId="2" fontId="57" fillId="0" borderId="48" xfId="58" applyNumberFormat="1" applyFont="1" applyFill="1" applyBorder="1" applyAlignment="1">
      <alignment horizontal="center" vertical="center"/>
      <protection/>
    </xf>
    <xf numFmtId="2" fontId="57" fillId="0" borderId="17" xfId="58" applyNumberFormat="1" applyFont="1" applyFill="1" applyBorder="1" applyAlignment="1">
      <alignment horizontal="center" vertical="center"/>
      <protection/>
    </xf>
    <xf numFmtId="2" fontId="56" fillId="8" borderId="18" xfId="58" applyNumberFormat="1" applyFont="1" applyFill="1" applyBorder="1" applyAlignment="1" applyProtection="1">
      <alignment horizontal="center" vertical="center"/>
      <protection locked="0"/>
    </xf>
    <xf numFmtId="2" fontId="56" fillId="8" borderId="98" xfId="58" applyNumberFormat="1" applyFont="1" applyFill="1" applyBorder="1" applyAlignment="1" applyProtection="1">
      <alignment horizontal="center" vertical="center"/>
      <protection locked="0"/>
    </xf>
    <xf numFmtId="2" fontId="56" fillId="8" borderId="63" xfId="58" applyNumberFormat="1" applyFont="1" applyFill="1" applyBorder="1" applyAlignment="1" applyProtection="1">
      <alignment horizontal="center" vertical="center"/>
      <protection locked="0"/>
    </xf>
    <xf numFmtId="0" fontId="55" fillId="25" borderId="18" xfId="58" applyFont="1" applyFill="1" applyBorder="1" applyAlignment="1">
      <alignment horizontal="center" vertical="center" wrapText="1"/>
      <protection/>
    </xf>
    <xf numFmtId="0" fontId="55" fillId="25" borderId="98" xfId="58" applyFont="1" applyFill="1" applyBorder="1" applyAlignment="1">
      <alignment horizontal="center" vertical="center" wrapText="1"/>
      <protection/>
    </xf>
    <xf numFmtId="0" fontId="55" fillId="25" borderId="63" xfId="58" applyFont="1" applyFill="1" applyBorder="1" applyAlignment="1">
      <alignment horizontal="center" vertical="center" wrapText="1"/>
      <protection/>
    </xf>
    <xf numFmtId="0" fontId="55" fillId="25" borderId="17" xfId="58" applyFont="1" applyFill="1" applyBorder="1" applyAlignment="1">
      <alignment horizontal="center" vertical="center" wrapText="1"/>
      <protection/>
    </xf>
    <xf numFmtId="2" fontId="57" fillId="8" borderId="18" xfId="57" applyNumberFormat="1" applyFont="1" applyFill="1" applyBorder="1" applyAlignment="1">
      <alignment horizontal="center" vertical="center" wrapText="1"/>
      <protection/>
    </xf>
    <xf numFmtId="2" fontId="57" fillId="8" borderId="98" xfId="57" applyNumberFormat="1" applyFont="1" applyFill="1" applyBorder="1" applyAlignment="1">
      <alignment horizontal="center" vertical="center" wrapText="1"/>
      <protection/>
    </xf>
    <xf numFmtId="2" fontId="57" fillId="8" borderId="63" xfId="57" applyNumberFormat="1" applyFont="1" applyFill="1" applyBorder="1" applyAlignment="1">
      <alignment horizontal="center" vertical="center" wrapText="1"/>
      <protection/>
    </xf>
    <xf numFmtId="167" fontId="57" fillId="0" borderId="17" xfId="58" applyNumberFormat="1" applyFont="1" applyFill="1" applyBorder="1" applyAlignment="1">
      <alignment horizontal="center" vertical="center" wrapText="1"/>
      <protection/>
    </xf>
    <xf numFmtId="2" fontId="55" fillId="8" borderId="18" xfId="58" applyNumberFormat="1" applyFont="1" applyFill="1" applyBorder="1" applyAlignment="1">
      <alignment horizontal="center" vertical="center"/>
      <protection/>
    </xf>
    <xf numFmtId="2" fontId="55" fillId="8" borderId="98" xfId="58" applyNumberFormat="1" applyFont="1" applyFill="1" applyBorder="1" applyAlignment="1">
      <alignment horizontal="center" vertical="center"/>
      <protection/>
    </xf>
    <xf numFmtId="0" fontId="40" fillId="0" borderId="60" xfId="54" applyFont="1" applyBorder="1" applyAlignment="1">
      <alignment horizontal="center" vertical="center" wrapText="1"/>
      <protection/>
    </xf>
    <xf numFmtId="0" fontId="40" fillId="0" borderId="99" xfId="54" applyFont="1" applyBorder="1" applyAlignment="1">
      <alignment horizontal="center" vertical="center" wrapText="1"/>
      <protection/>
    </xf>
    <xf numFmtId="0" fontId="40" fillId="0" borderId="24" xfId="54" applyFont="1" applyBorder="1" applyAlignment="1">
      <alignment horizontal="center" vertical="center" wrapText="1"/>
      <protection/>
    </xf>
    <xf numFmtId="0" fontId="40" fillId="0" borderId="60" xfId="54" applyFont="1" applyBorder="1" applyAlignment="1" applyProtection="1">
      <alignment horizontal="center" vertical="center"/>
      <protection locked="0"/>
    </xf>
    <xf numFmtId="0" fontId="40" fillId="0" borderId="99" xfId="54" applyFont="1" applyBorder="1" applyAlignment="1" applyProtection="1">
      <alignment horizontal="center" vertical="center"/>
      <protection locked="0"/>
    </xf>
    <xf numFmtId="0" fontId="40" fillId="0" borderId="24" xfId="54" applyFont="1" applyBorder="1" applyAlignment="1" applyProtection="1">
      <alignment horizontal="center" vertical="center"/>
      <protection locked="0"/>
    </xf>
    <xf numFmtId="173" fontId="39" fillId="0" borderId="60" xfId="50" applyNumberFormat="1" applyFont="1" applyBorder="1" applyAlignment="1" applyProtection="1">
      <alignment horizontal="center" vertical="center"/>
      <protection locked="0"/>
    </xf>
    <xf numFmtId="173" fontId="39" fillId="0" borderId="99" xfId="50" applyNumberFormat="1" applyFont="1" applyBorder="1" applyAlignment="1" applyProtection="1">
      <alignment horizontal="center" vertical="center"/>
      <protection locked="0"/>
    </xf>
    <xf numFmtId="173" fontId="39" fillId="0" borderId="24" xfId="50" applyNumberFormat="1" applyFont="1" applyBorder="1" applyAlignment="1" applyProtection="1">
      <alignment horizontal="center" vertical="center"/>
      <protection locked="0"/>
    </xf>
    <xf numFmtId="0" fontId="40" fillId="0" borderId="18" xfId="54" applyFont="1" applyFill="1" applyBorder="1" applyAlignment="1">
      <alignment horizontal="center" vertical="center"/>
      <protection/>
    </xf>
    <xf numFmtId="0" fontId="40" fillId="0" borderId="98" xfId="54" applyFont="1" applyFill="1" applyBorder="1" applyAlignment="1">
      <alignment horizontal="center" vertical="center"/>
      <protection/>
    </xf>
    <xf numFmtId="0" fontId="40" fillId="0" borderId="63" xfId="54" applyFont="1" applyFill="1" applyBorder="1" applyAlignment="1">
      <alignment horizontal="center" vertical="center"/>
      <protection/>
    </xf>
    <xf numFmtId="0" fontId="40" fillId="0" borderId="96" xfId="54" applyFont="1" applyBorder="1" applyAlignment="1" applyProtection="1">
      <alignment horizontal="center" vertical="center"/>
      <protection locked="0"/>
    </xf>
    <xf numFmtId="0" fontId="40" fillId="0" borderId="0" xfId="54" applyFont="1" applyBorder="1" applyAlignment="1" applyProtection="1">
      <alignment horizontal="center" vertical="center"/>
      <protection locked="0"/>
    </xf>
    <xf numFmtId="0" fontId="40" fillId="0" borderId="26" xfId="54" applyFont="1" applyBorder="1" applyAlignment="1" applyProtection="1">
      <alignment horizontal="center" vertical="center"/>
      <protection locked="0"/>
    </xf>
    <xf numFmtId="0" fontId="40" fillId="0" borderId="97" xfId="54" applyFont="1" applyBorder="1" applyAlignment="1" applyProtection="1">
      <alignment horizontal="center" vertical="center"/>
      <protection locked="0"/>
    </xf>
    <xf numFmtId="0" fontId="40" fillId="0" borderId="56" xfId="54" applyFont="1" applyBorder="1" applyAlignment="1" applyProtection="1">
      <alignment horizontal="center" vertical="center"/>
      <protection locked="0"/>
    </xf>
    <xf numFmtId="0" fontId="40" fillId="0" borderId="29" xfId="54" applyFont="1" applyBorder="1" applyAlignment="1" applyProtection="1">
      <alignment horizontal="center" vertical="center"/>
      <protection locked="0"/>
    </xf>
    <xf numFmtId="0" fontId="39" fillId="0" borderId="96" xfId="54" applyFont="1" applyBorder="1" applyAlignment="1">
      <alignment horizontal="center" vertical="center" wrapText="1"/>
      <protection/>
    </xf>
    <xf numFmtId="0" fontId="39" fillId="0" borderId="0" xfId="54" applyFont="1" applyBorder="1" applyAlignment="1">
      <alignment horizontal="center" vertical="center" wrapText="1"/>
      <protection/>
    </xf>
    <xf numFmtId="0" fontId="39" fillId="0" borderId="26" xfId="54" applyFont="1" applyBorder="1" applyAlignment="1">
      <alignment horizontal="center" vertical="center" wrapText="1"/>
      <protection/>
    </xf>
    <xf numFmtId="0" fontId="40" fillId="0" borderId="96" xfId="54" applyFont="1" applyBorder="1" applyAlignment="1">
      <alignment horizontal="center" vertical="center" wrapText="1"/>
      <protection/>
    </xf>
    <xf numFmtId="0" fontId="40" fillId="0" borderId="0" xfId="54" applyFont="1" applyBorder="1" applyAlignment="1">
      <alignment horizontal="center" vertical="center" wrapText="1"/>
      <protection/>
    </xf>
    <xf numFmtId="0" fontId="40" fillId="0" borderId="26" xfId="54" applyFont="1" applyBorder="1" applyAlignment="1">
      <alignment horizontal="center" vertical="center" wrapText="1"/>
      <protection/>
    </xf>
    <xf numFmtId="0" fontId="40" fillId="0" borderId="97" xfId="54" applyFont="1" applyBorder="1" applyAlignment="1">
      <alignment horizontal="center" vertical="center" wrapText="1"/>
      <protection/>
    </xf>
    <xf numFmtId="0" fontId="40" fillId="0" borderId="56" xfId="54" applyFont="1" applyBorder="1" applyAlignment="1">
      <alignment horizontal="center" vertical="center" wrapText="1"/>
      <protection/>
    </xf>
    <xf numFmtId="0" fontId="40" fillId="0" borderId="29" xfId="54" applyFont="1" applyBorder="1" applyAlignment="1">
      <alignment horizontal="center" vertical="center" wrapText="1"/>
      <protection/>
    </xf>
    <xf numFmtId="0" fontId="40" fillId="0" borderId="0" xfId="54" applyFont="1" applyBorder="1" applyAlignment="1">
      <alignment vertical="center" wrapText="1"/>
      <protection/>
    </xf>
    <xf numFmtId="0" fontId="39" fillId="0" borderId="16" xfId="54" applyFont="1" applyBorder="1" applyAlignment="1">
      <alignment horizontal="center" vertical="center" wrapText="1"/>
      <protection/>
    </xf>
    <xf numFmtId="0" fontId="39" fillId="0" borderId="66" xfId="54" applyFont="1" applyBorder="1" applyAlignment="1">
      <alignment horizontal="center" vertical="center" wrapText="1"/>
      <protection/>
    </xf>
    <xf numFmtId="0" fontId="39" fillId="0" borderId="18" xfId="54" applyFont="1" applyBorder="1" applyAlignment="1">
      <alignment horizontal="center" vertical="center" wrapText="1"/>
      <protection/>
    </xf>
    <xf numFmtId="0" fontId="39" fillId="0" borderId="98" xfId="54" applyFont="1" applyBorder="1" applyAlignment="1">
      <alignment horizontal="center" vertical="center" wrapText="1"/>
      <protection/>
    </xf>
    <xf numFmtId="0" fontId="39" fillId="0" borderId="63" xfId="54" applyFont="1" applyBorder="1" applyAlignment="1">
      <alignment horizontal="center" vertical="center" wrapText="1"/>
      <protection/>
    </xf>
    <xf numFmtId="0" fontId="39" fillId="0" borderId="60" xfId="54" applyFont="1" applyBorder="1" applyAlignment="1">
      <alignment horizontal="center" vertical="center" wrapText="1"/>
      <protection/>
    </xf>
    <xf numFmtId="0" fontId="39" fillId="0" borderId="99" xfId="54" applyFont="1" applyBorder="1" applyAlignment="1">
      <alignment horizontal="center" vertical="center" wrapText="1"/>
      <protection/>
    </xf>
    <xf numFmtId="0" fontId="39" fillId="0" borderId="24" xfId="54" applyFont="1" applyBorder="1" applyAlignment="1">
      <alignment horizontal="center" vertical="center" wrapText="1"/>
      <protection/>
    </xf>
    <xf numFmtId="0" fontId="29" fillId="25" borderId="110" xfId="57" applyFont="1" applyFill="1" applyBorder="1" applyAlignment="1">
      <alignment horizontal="center" vertical="center" wrapText="1"/>
      <protection/>
    </xf>
    <xf numFmtId="0" fontId="29" fillId="25" borderId="111" xfId="57" applyFont="1" applyFill="1" applyBorder="1" applyAlignment="1">
      <alignment horizontal="center" vertical="center" wrapText="1"/>
      <protection/>
    </xf>
    <xf numFmtId="0" fontId="29" fillId="25" borderId="112" xfId="57" applyFont="1" applyFill="1" applyBorder="1" applyAlignment="1">
      <alignment horizontal="center" vertical="center" wrapText="1"/>
      <protection/>
    </xf>
    <xf numFmtId="2" fontId="44" fillId="0" borderId="16" xfId="57" applyNumberFormat="1" applyFont="1" applyFill="1" applyBorder="1" applyAlignment="1">
      <alignment horizontal="center" vertical="center"/>
      <protection/>
    </xf>
    <xf numFmtId="2" fontId="44" fillId="0" borderId="66" xfId="57" applyNumberFormat="1" applyFont="1" applyFill="1" applyBorder="1" applyAlignment="1">
      <alignment horizontal="center" vertical="center"/>
      <protection/>
    </xf>
    <xf numFmtId="0" fontId="40" fillId="0" borderId="66" xfId="0" applyFont="1" applyBorder="1" applyAlignment="1">
      <alignment vertical="center"/>
    </xf>
    <xf numFmtId="0" fontId="40" fillId="0" borderId="94" xfId="0" applyFont="1" applyBorder="1" applyAlignment="1">
      <alignment vertical="center"/>
    </xf>
    <xf numFmtId="2" fontId="44" fillId="8" borderId="10" xfId="57" applyNumberFormat="1" applyFont="1" applyFill="1" applyBorder="1" applyAlignment="1">
      <alignment horizontal="left" vertical="center"/>
      <protection/>
    </xf>
    <xf numFmtId="2" fontId="44" fillId="8" borderId="98" xfId="57" applyNumberFormat="1" applyFont="1" applyFill="1" applyBorder="1" applyAlignment="1">
      <alignment horizontal="left" vertical="center"/>
      <protection/>
    </xf>
    <xf numFmtId="2" fontId="44" fillId="8" borderId="63" xfId="57" applyNumberFormat="1" applyFont="1" applyFill="1" applyBorder="1" applyAlignment="1">
      <alignment horizontal="left" vertical="center"/>
      <protection/>
    </xf>
    <xf numFmtId="0" fontId="39" fillId="0" borderId="102" xfId="54" applyFont="1" applyBorder="1" applyAlignment="1">
      <alignment horizontal="center" vertical="center" wrapText="1"/>
      <protection/>
    </xf>
    <xf numFmtId="0" fontId="39" fillId="0" borderId="89" xfId="54" applyFont="1" applyBorder="1" applyAlignment="1">
      <alignment horizontal="center" vertical="center" wrapText="1"/>
      <protection/>
    </xf>
    <xf numFmtId="0" fontId="39" fillId="0" borderId="58" xfId="54" applyFont="1" applyBorder="1" applyAlignment="1">
      <alignment horizontal="center" vertical="center" wrapText="1"/>
      <protection/>
    </xf>
    <xf numFmtId="0" fontId="39" fillId="0" borderId="19" xfId="54" applyFont="1" applyBorder="1" applyAlignment="1">
      <alignment horizontal="center" vertical="center" wrapText="1"/>
      <protection/>
    </xf>
    <xf numFmtId="0" fontId="39" fillId="0" borderId="13" xfId="54" applyFont="1" applyBorder="1" applyAlignment="1">
      <alignment horizontal="center" vertical="center" wrapText="1"/>
      <protection/>
    </xf>
    <xf numFmtId="0" fontId="39" fillId="0" borderId="97" xfId="54" applyFont="1" applyBorder="1" applyAlignment="1">
      <alignment horizontal="center" vertical="center"/>
      <protection/>
    </xf>
    <xf numFmtId="0" fontId="39" fillId="0" borderId="56" xfId="54" applyFont="1" applyBorder="1" applyAlignment="1">
      <alignment horizontal="center" vertical="center"/>
      <protection/>
    </xf>
    <xf numFmtId="0" fontId="39" fillId="0" borderId="29" xfId="54" applyFont="1" applyBorder="1" applyAlignment="1">
      <alignment horizontal="center" vertical="center"/>
      <protection/>
    </xf>
    <xf numFmtId="0" fontId="40" fillId="0" borderId="97" xfId="54" applyFont="1" applyBorder="1" applyAlignment="1">
      <alignment horizontal="center" vertical="center"/>
      <protection/>
    </xf>
    <xf numFmtId="0" fontId="40" fillId="0" borderId="56" xfId="54" applyFont="1" applyBorder="1" applyAlignment="1">
      <alignment horizontal="center" vertical="center"/>
      <protection/>
    </xf>
    <xf numFmtId="0" fontId="40" fillId="0" borderId="29" xfId="54" applyFont="1" applyBorder="1" applyAlignment="1">
      <alignment horizontal="center" vertical="center"/>
      <protection/>
    </xf>
    <xf numFmtId="0" fontId="72" fillId="0" borderId="0" xfId="54" applyFont="1" applyAlignment="1">
      <alignment horizontal="left" vertical="center" wrapText="1"/>
      <protection/>
    </xf>
    <xf numFmtId="0" fontId="39" fillId="0" borderId="60" xfId="54" applyFont="1" applyBorder="1" applyAlignment="1">
      <alignment horizontal="center" vertical="center"/>
      <protection/>
    </xf>
    <xf numFmtId="0" fontId="39" fillId="0" borderId="99" xfId="54" applyFont="1" applyBorder="1" applyAlignment="1">
      <alignment horizontal="center" vertical="center"/>
      <protection/>
    </xf>
    <xf numFmtId="0" fontId="39" fillId="0" borderId="24" xfId="54" applyFont="1" applyBorder="1" applyAlignment="1">
      <alignment horizontal="center" vertical="center"/>
      <protection/>
    </xf>
    <xf numFmtId="0" fontId="39" fillId="0" borderId="18" xfId="54" applyFont="1" applyBorder="1" applyAlignment="1">
      <alignment horizontal="center" vertical="center"/>
      <protection/>
    </xf>
    <xf numFmtId="0" fontId="39" fillId="0" borderId="98" xfId="54" applyFont="1" applyBorder="1" applyAlignment="1">
      <alignment horizontal="center" vertical="center"/>
      <protection/>
    </xf>
    <xf numFmtId="0" fontId="39" fillId="0" borderId="63" xfId="54" applyFont="1" applyBorder="1" applyAlignment="1">
      <alignment horizontal="center" vertical="center"/>
      <protection/>
    </xf>
    <xf numFmtId="0" fontId="40" fillId="0" borderId="60" xfId="54" applyFont="1" applyBorder="1" applyAlignment="1">
      <alignment horizontal="center" vertical="center"/>
      <protection/>
    </xf>
    <xf numFmtId="0" fontId="40" fillId="0" borderId="99" xfId="54" applyFont="1" applyBorder="1" applyAlignment="1">
      <alignment horizontal="center" vertical="center"/>
      <protection/>
    </xf>
    <xf numFmtId="0" fontId="40" fillId="0" borderId="24" xfId="54" applyFont="1" applyBorder="1" applyAlignment="1">
      <alignment horizontal="center" vertical="center"/>
      <protection/>
    </xf>
    <xf numFmtId="0" fontId="39" fillId="8" borderId="16" xfId="0" applyFont="1" applyFill="1" applyBorder="1" applyAlignment="1">
      <alignment horizontal="center" vertical="center"/>
    </xf>
    <xf numFmtId="0" fontId="39" fillId="8" borderId="66" xfId="0" applyFont="1" applyFill="1" applyBorder="1" applyAlignment="1">
      <alignment horizontal="center" vertical="center"/>
    </xf>
    <xf numFmtId="0" fontId="39" fillId="8" borderId="94" xfId="0" applyFont="1" applyFill="1" applyBorder="1" applyAlignment="1">
      <alignment horizontal="center" vertical="center"/>
    </xf>
    <xf numFmtId="0" fontId="39" fillId="8" borderId="70" xfId="0" applyFont="1" applyFill="1" applyBorder="1" applyAlignment="1">
      <alignment horizontal="center" vertical="center"/>
    </xf>
    <xf numFmtId="0" fontId="39" fillId="8" borderId="28" xfId="0" applyFont="1" applyFill="1" applyBorder="1" applyAlignment="1">
      <alignment horizontal="center" vertical="center"/>
    </xf>
    <xf numFmtId="0" fontId="39" fillId="8" borderId="56" xfId="0" applyFont="1" applyFill="1" applyBorder="1" applyAlignment="1">
      <alignment horizontal="center" vertical="center"/>
    </xf>
    <xf numFmtId="0" fontId="39" fillId="8" borderId="69" xfId="0" applyFont="1" applyFill="1" applyBorder="1" applyAlignment="1">
      <alignment horizontal="center" vertical="center"/>
    </xf>
    <xf numFmtId="0" fontId="39" fillId="0" borderId="7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7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2" fontId="39" fillId="8" borderId="16" xfId="0" applyNumberFormat="1" applyFont="1" applyFill="1" applyBorder="1" applyAlignment="1">
      <alignment horizontal="left" vertical="center"/>
    </xf>
    <xf numFmtId="0" fontId="39" fillId="8" borderId="66" xfId="0" applyFont="1" applyFill="1" applyBorder="1" applyAlignment="1">
      <alignment horizontal="left" vertical="center"/>
    </xf>
    <xf numFmtId="0" fontId="39" fillId="25" borderId="102" xfId="57" applyFont="1" applyFill="1" applyBorder="1" applyAlignment="1">
      <alignment horizontal="center" vertical="center" wrapText="1"/>
      <protection/>
    </xf>
    <xf numFmtId="0" fontId="39" fillId="25" borderId="89" xfId="57" applyFont="1" applyFill="1" applyBorder="1" applyAlignment="1">
      <alignment horizontal="center" vertical="center" wrapText="1"/>
      <protection/>
    </xf>
    <xf numFmtId="1" fontId="39" fillId="25" borderId="89" xfId="57" applyNumberFormat="1" applyFont="1" applyFill="1" applyBorder="1" applyAlignment="1">
      <alignment horizontal="center" vertical="center" wrapText="1"/>
      <protection/>
    </xf>
    <xf numFmtId="1" fontId="39" fillId="25" borderId="13" xfId="57" applyNumberFormat="1" applyFont="1" applyFill="1" applyBorder="1" applyAlignment="1">
      <alignment horizontal="center" vertical="center" wrapText="1"/>
      <protection/>
    </xf>
    <xf numFmtId="2" fontId="44" fillId="0" borderId="64" xfId="57" applyNumberFormat="1" applyFont="1" applyFill="1" applyBorder="1" applyAlignment="1">
      <alignment horizontal="center" vertical="center" wrapText="1"/>
      <protection/>
    </xf>
    <xf numFmtId="2" fontId="44" fillId="0" borderId="17" xfId="57" applyNumberFormat="1" applyFont="1" applyFill="1" applyBorder="1" applyAlignment="1">
      <alignment horizontal="center" vertical="center" wrapText="1"/>
      <protection/>
    </xf>
    <xf numFmtId="2" fontId="44" fillId="0" borderId="12" xfId="57" applyNumberFormat="1" applyFont="1" applyFill="1" applyBorder="1" applyAlignment="1">
      <alignment horizontal="center" vertical="center" wrapText="1"/>
      <protection/>
    </xf>
    <xf numFmtId="0" fontId="40" fillId="8" borderId="64" xfId="53" applyFont="1" applyFill="1" applyBorder="1" applyAlignment="1">
      <alignment vertical="center" wrapText="1"/>
      <protection/>
    </xf>
    <xf numFmtId="0" fontId="40" fillId="8" borderId="17" xfId="53" applyFont="1" applyFill="1" applyBorder="1" applyAlignment="1">
      <alignment vertical="center" wrapText="1"/>
      <protection/>
    </xf>
    <xf numFmtId="0" fontId="40" fillId="8" borderId="12" xfId="53" applyFont="1" applyFill="1" applyBorder="1" applyAlignment="1">
      <alignment vertical="center" wrapText="1"/>
      <protection/>
    </xf>
    <xf numFmtId="0" fontId="39" fillId="0" borderId="64" xfId="53" applyFont="1" applyBorder="1" applyAlignment="1">
      <alignment horizontal="center" vertical="center" wrapText="1"/>
      <protection/>
    </xf>
    <xf numFmtId="0" fontId="39" fillId="0" borderId="17" xfId="53" applyFont="1" applyBorder="1" applyAlignment="1">
      <alignment horizontal="center" vertical="center" wrapText="1"/>
      <protection/>
    </xf>
    <xf numFmtId="0" fontId="39" fillId="0" borderId="12" xfId="53" applyFont="1" applyBorder="1" applyAlignment="1">
      <alignment horizontal="center" vertical="center" wrapText="1"/>
      <protection/>
    </xf>
    <xf numFmtId="2" fontId="44" fillId="8" borderId="64" xfId="57" applyNumberFormat="1" applyFont="1" applyFill="1" applyBorder="1" applyAlignment="1">
      <alignment horizontal="center" vertical="center" wrapText="1"/>
      <protection/>
    </xf>
    <xf numFmtId="2" fontId="44" fillId="8" borderId="17" xfId="57" applyNumberFormat="1" applyFont="1" applyFill="1" applyBorder="1" applyAlignment="1">
      <alignment horizontal="center" vertical="center" wrapText="1"/>
      <protection/>
    </xf>
    <xf numFmtId="2" fontId="29" fillId="8" borderId="17" xfId="58" applyNumberFormat="1" applyFont="1" applyFill="1" applyBorder="1" applyAlignment="1">
      <alignment horizontal="center" vertical="center" wrapText="1"/>
      <protection/>
    </xf>
    <xf numFmtId="2" fontId="29" fillId="8" borderId="12" xfId="58" applyNumberFormat="1" applyFont="1" applyFill="1" applyBorder="1" applyAlignment="1">
      <alignment horizontal="center" vertical="center" wrapText="1"/>
      <protection/>
    </xf>
    <xf numFmtId="0" fontId="45" fillId="0" borderId="0" xfId="53" applyFont="1" applyAlignment="1">
      <alignment horizontal="left" vertical="center" wrapText="1"/>
      <protection/>
    </xf>
    <xf numFmtId="2" fontId="44" fillId="0" borderId="28" xfId="57" applyNumberFormat="1" applyFont="1" applyFill="1" applyBorder="1" applyAlignment="1">
      <alignment horizontal="center" vertical="center" wrapText="1"/>
      <protection/>
    </xf>
    <xf numFmtId="2" fontId="44" fillId="0" borderId="56" xfId="57" applyNumberFormat="1" applyFont="1" applyFill="1" applyBorder="1" applyAlignment="1">
      <alignment horizontal="center" vertical="center" wrapText="1"/>
      <protection/>
    </xf>
    <xf numFmtId="2" fontId="44" fillId="0" borderId="69" xfId="57" applyNumberFormat="1" applyFont="1" applyFill="1" applyBorder="1" applyAlignment="1">
      <alignment horizontal="center" vertical="center" wrapText="1"/>
      <protection/>
    </xf>
    <xf numFmtId="173" fontId="40" fillId="0" borderId="113" xfId="0" applyNumberFormat="1" applyFont="1" applyBorder="1" applyAlignment="1" applyProtection="1">
      <alignment horizontal="left" vertical="center" wrapText="1"/>
      <protection locked="0"/>
    </xf>
    <xf numFmtId="173" fontId="40" fillId="0" borderId="114" xfId="0" applyNumberFormat="1" applyFont="1" applyBorder="1" applyAlignment="1" applyProtection="1">
      <alignment horizontal="left" vertical="center" wrapText="1"/>
      <protection locked="0"/>
    </xf>
    <xf numFmtId="2" fontId="44" fillId="0" borderId="10" xfId="57" applyNumberFormat="1" applyFont="1" applyFill="1" applyBorder="1" applyAlignment="1">
      <alignment horizontal="center" vertical="center" wrapText="1"/>
      <protection/>
    </xf>
    <xf numFmtId="2" fontId="44" fillId="0" borderId="98" xfId="57" applyNumberFormat="1" applyFont="1" applyFill="1" applyBorder="1" applyAlignment="1">
      <alignment horizontal="center" vertical="center" wrapText="1"/>
      <protection/>
    </xf>
    <xf numFmtId="2" fontId="44" fillId="0" borderId="62" xfId="57" applyNumberFormat="1" applyFont="1" applyFill="1" applyBorder="1" applyAlignment="1">
      <alignment horizontal="center" vertical="center" wrapText="1"/>
      <protection/>
    </xf>
    <xf numFmtId="0" fontId="39" fillId="0" borderId="17" xfId="0" applyFont="1" applyBorder="1" applyAlignment="1">
      <alignment horizontal="center" vertical="center" wrapText="1"/>
    </xf>
    <xf numFmtId="173" fontId="40" fillId="0" borderId="113" xfId="0" applyNumberFormat="1" applyFont="1" applyBorder="1" applyAlignment="1" applyProtection="1">
      <alignment horizontal="center" vertical="center" wrapText="1"/>
      <protection locked="0"/>
    </xf>
    <xf numFmtId="173" fontId="40" fillId="0" borderId="114" xfId="0" applyNumberFormat="1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47" fillId="0" borderId="113" xfId="0" applyFont="1" applyBorder="1" applyAlignment="1" applyProtection="1">
      <alignment horizontal="center" vertical="center" wrapText="1"/>
      <protection locked="0"/>
    </xf>
    <xf numFmtId="0" fontId="47" fillId="0" borderId="114" xfId="0" applyFont="1" applyBorder="1" applyAlignment="1" applyProtection="1">
      <alignment horizontal="center" vertical="center" wrapText="1"/>
      <protection locked="0"/>
    </xf>
    <xf numFmtId="173" fontId="46" fillId="0" borderId="115" xfId="0" applyNumberFormat="1" applyFont="1" applyBorder="1" applyAlignment="1" applyProtection="1">
      <alignment horizontal="center" vertical="center" wrapText="1"/>
      <protection locked="0"/>
    </xf>
    <xf numFmtId="173" fontId="46" fillId="0" borderId="71" xfId="0" applyNumberFormat="1" applyFont="1" applyBorder="1" applyAlignment="1" applyProtection="1">
      <alignment horizontal="center" vertical="center" wrapText="1"/>
      <protection locked="0"/>
    </xf>
    <xf numFmtId="173" fontId="46" fillId="0" borderId="72" xfId="0" applyNumberFormat="1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16" xfId="0" applyFont="1" applyBorder="1" applyAlignment="1">
      <alignment horizontal="center" vertical="center" wrapText="1"/>
    </xf>
    <xf numFmtId="0" fontId="39" fillId="0" borderId="117" xfId="0" applyFont="1" applyBorder="1" applyAlignment="1">
      <alignment horizontal="center" vertical="center" wrapText="1"/>
    </xf>
    <xf numFmtId="0" fontId="46" fillId="0" borderId="115" xfId="0" applyFont="1" applyBorder="1" applyAlignment="1">
      <alignment horizontal="center" vertical="center" wrapText="1"/>
    </xf>
    <xf numFmtId="0" fontId="46" fillId="0" borderId="71" xfId="0" applyFont="1" applyBorder="1" applyAlignment="1">
      <alignment horizontal="center" vertical="center" wrapText="1"/>
    </xf>
    <xf numFmtId="0" fontId="46" fillId="0" borderId="72" xfId="0" applyFont="1" applyBorder="1" applyAlignment="1">
      <alignment horizontal="center" vertical="center" wrapText="1"/>
    </xf>
    <xf numFmtId="173" fontId="39" fillId="0" borderId="113" xfId="0" applyNumberFormat="1" applyFont="1" applyBorder="1" applyAlignment="1" applyProtection="1">
      <alignment horizontal="center" vertical="center" wrapText="1"/>
      <protection locked="0"/>
    </xf>
    <xf numFmtId="173" fontId="39" fillId="0" borderId="114" xfId="0" applyNumberFormat="1" applyFont="1" applyBorder="1" applyAlignment="1" applyProtection="1">
      <alignment horizontal="center" vertical="center" wrapText="1"/>
      <protection locked="0"/>
    </xf>
    <xf numFmtId="0" fontId="39" fillId="25" borderId="45" xfId="57" applyFont="1" applyFill="1" applyBorder="1" applyAlignment="1">
      <alignment horizontal="center" vertical="center" wrapText="1"/>
      <protection/>
    </xf>
    <xf numFmtId="0" fontId="39" fillId="25" borderId="46" xfId="57" applyFont="1" applyFill="1" applyBorder="1" applyAlignment="1">
      <alignment horizontal="center" vertical="center" wrapText="1"/>
      <protection/>
    </xf>
    <xf numFmtId="0" fontId="39" fillId="25" borderId="47" xfId="57" applyFont="1" applyFill="1" applyBorder="1" applyAlignment="1">
      <alignment horizontal="center" vertical="center" wrapText="1"/>
      <protection/>
    </xf>
    <xf numFmtId="2" fontId="44" fillId="8" borderId="45" xfId="57" applyNumberFormat="1" applyFont="1" applyFill="1" applyBorder="1" applyAlignment="1">
      <alignment horizontal="center" vertical="center" wrapText="1"/>
      <protection/>
    </xf>
    <xf numFmtId="2" fontId="44" fillId="8" borderId="46" xfId="57" applyNumberFormat="1" applyFont="1" applyFill="1" applyBorder="1" applyAlignment="1">
      <alignment horizontal="center" vertical="center" wrapText="1"/>
      <protection/>
    </xf>
    <xf numFmtId="2" fontId="44" fillId="8" borderId="47" xfId="57" applyNumberFormat="1" applyFont="1" applyFill="1" applyBorder="1" applyAlignment="1">
      <alignment horizontal="center" vertical="center" wrapText="1"/>
      <protection/>
    </xf>
    <xf numFmtId="2" fontId="29" fillId="8" borderId="45" xfId="58" applyNumberFormat="1" applyFont="1" applyFill="1" applyBorder="1" applyAlignment="1">
      <alignment horizontal="center" vertical="center" wrapText="1"/>
      <protection/>
    </xf>
    <xf numFmtId="2" fontId="29" fillId="8" borderId="47" xfId="58" applyNumberFormat="1" applyFont="1" applyFill="1" applyBorder="1" applyAlignment="1">
      <alignment horizontal="center" vertical="center" wrapText="1"/>
      <protection/>
    </xf>
    <xf numFmtId="1" fontId="39" fillId="25" borderId="45" xfId="57" applyNumberFormat="1" applyFont="1" applyFill="1" applyBorder="1" applyAlignment="1">
      <alignment horizontal="center" vertical="center" wrapText="1"/>
      <protection/>
    </xf>
    <xf numFmtId="1" fontId="39" fillId="25" borderId="47" xfId="57" applyNumberFormat="1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left" vertical="center" wrapText="1"/>
    </xf>
    <xf numFmtId="173" fontId="39" fillId="0" borderId="118" xfId="0" applyNumberFormat="1" applyFont="1" applyBorder="1" applyAlignment="1" applyProtection="1">
      <alignment horizontal="center" vertical="center" wrapText="1"/>
      <protection locked="0"/>
    </xf>
    <xf numFmtId="173" fontId="39" fillId="0" borderId="119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>
      <alignment horizontal="left" vertical="center" wrapText="1"/>
    </xf>
    <xf numFmtId="0" fontId="3" fillId="25" borderId="110" xfId="57" applyFont="1" applyFill="1" applyBorder="1" applyAlignment="1">
      <alignment horizontal="center" vertical="center" wrapText="1"/>
      <protection/>
    </xf>
    <xf numFmtId="0" fontId="3" fillId="25" borderId="111" xfId="57" applyFont="1" applyFill="1" applyBorder="1" applyAlignment="1">
      <alignment horizontal="center" vertical="center" wrapText="1"/>
      <protection/>
    </xf>
    <xf numFmtId="0" fontId="3" fillId="25" borderId="112" xfId="57" applyFont="1" applyFill="1" applyBorder="1" applyAlignment="1">
      <alignment horizontal="center" vertical="center" wrapText="1"/>
      <protection/>
    </xf>
    <xf numFmtId="2" fontId="26" fillId="8" borderId="10" xfId="57" applyNumberFormat="1" applyFont="1" applyFill="1" applyBorder="1" applyAlignment="1">
      <alignment horizontal="left" vertical="center" wrapText="1"/>
      <protection/>
    </xf>
    <xf numFmtId="2" fontId="26" fillId="8" borderId="98" xfId="57" applyNumberFormat="1" applyFont="1" applyFill="1" applyBorder="1" applyAlignment="1">
      <alignment horizontal="left" vertical="center" wrapText="1"/>
      <protection/>
    </xf>
    <xf numFmtId="2" fontId="26" fillId="8" borderId="63" xfId="57" applyNumberFormat="1" applyFont="1" applyFill="1" applyBorder="1" applyAlignment="1">
      <alignment horizontal="left" vertical="center" wrapText="1"/>
      <protection/>
    </xf>
    <xf numFmtId="2" fontId="26" fillId="0" borderId="10" xfId="57" applyNumberFormat="1" applyFont="1" applyFill="1" applyBorder="1" applyAlignment="1">
      <alignment horizontal="center" vertical="center"/>
      <protection/>
    </xf>
    <xf numFmtId="2" fontId="26" fillId="0" borderId="98" xfId="57" applyNumberFormat="1" applyFont="1" applyFill="1" applyBorder="1" applyAlignment="1">
      <alignment horizontal="center" vertical="center"/>
      <protection/>
    </xf>
    <xf numFmtId="2" fontId="26" fillId="0" borderId="62" xfId="57" applyNumberFormat="1" applyFont="1" applyFill="1" applyBorder="1" applyAlignment="1">
      <alignment horizontal="center" vertical="center"/>
      <protection/>
    </xf>
    <xf numFmtId="0" fontId="40" fillId="0" borderId="0" xfId="0" applyFont="1" applyAlignment="1" quotePrefix="1">
      <alignment horizontal="left" vertical="center"/>
    </xf>
    <xf numFmtId="0" fontId="39" fillId="0" borderId="15" xfId="62" applyFont="1" applyFill="1" applyBorder="1" applyAlignment="1" applyProtection="1">
      <alignment horizontal="center" vertical="center"/>
      <protection/>
    </xf>
    <xf numFmtId="0" fontId="39" fillId="0" borderId="0" xfId="62" applyFont="1" applyFill="1" applyBorder="1" applyAlignment="1" applyProtection="1">
      <alignment horizontal="center" vertical="center"/>
      <protection/>
    </xf>
    <xf numFmtId="0" fontId="39" fillId="0" borderId="22" xfId="62" applyFont="1" applyFill="1" applyBorder="1" applyAlignment="1" applyProtection="1">
      <alignment horizontal="center" vertical="center"/>
      <protection/>
    </xf>
    <xf numFmtId="0" fontId="40" fillId="0" borderId="0" xfId="0" applyFont="1" applyAlignment="1" quotePrefix="1">
      <alignment horizontal="left" vertical="center" wrapText="1"/>
    </xf>
    <xf numFmtId="1" fontId="44" fillId="8" borderId="89" xfId="58" applyNumberFormat="1" applyFont="1" applyFill="1" applyBorder="1" applyAlignment="1" applyProtection="1">
      <alignment horizontal="center" vertical="center"/>
      <protection/>
    </xf>
    <xf numFmtId="1" fontId="44" fillId="8" borderId="13" xfId="58" applyNumberFormat="1" applyFont="1" applyFill="1" applyBorder="1" applyAlignment="1" applyProtection="1">
      <alignment horizontal="center" vertical="center"/>
      <protection/>
    </xf>
    <xf numFmtId="2" fontId="44" fillId="8" borderId="61" xfId="58" applyNumberFormat="1" applyFont="1" applyFill="1" applyBorder="1" applyAlignment="1" applyProtection="1">
      <alignment horizontal="center" vertical="center" wrapText="1"/>
      <protection/>
    </xf>
    <xf numFmtId="2" fontId="44" fillId="8" borderId="66" xfId="58" applyNumberFormat="1" applyFont="1" applyFill="1" applyBorder="1" applyAlignment="1" applyProtection="1">
      <alignment horizontal="center" vertical="center" wrapText="1"/>
      <protection/>
    </xf>
    <xf numFmtId="2" fontId="44" fillId="8" borderId="94" xfId="58" applyNumberFormat="1" applyFont="1" applyFill="1" applyBorder="1" applyAlignment="1" applyProtection="1">
      <alignment horizontal="center" vertical="center" wrapText="1"/>
      <protection/>
    </xf>
    <xf numFmtId="2" fontId="44" fillId="8" borderId="16" xfId="58" applyNumberFormat="1" applyFont="1" applyFill="1" applyBorder="1" applyAlignment="1" applyProtection="1">
      <alignment horizontal="center" vertical="center"/>
      <protection/>
    </xf>
    <xf numFmtId="2" fontId="44" fillId="8" borderId="66" xfId="58" applyNumberFormat="1" applyFont="1" applyFill="1" applyBorder="1" applyAlignment="1" applyProtection="1">
      <alignment horizontal="center" vertical="center"/>
      <protection/>
    </xf>
    <xf numFmtId="0" fontId="39" fillId="25" borderId="110" xfId="58" applyFont="1" applyFill="1" applyBorder="1" applyAlignment="1" applyProtection="1">
      <alignment horizontal="center" vertical="center" wrapText="1"/>
      <protection/>
    </xf>
    <xf numFmtId="0" fontId="39" fillId="25" borderId="111" xfId="58" applyFont="1" applyFill="1" applyBorder="1" applyAlignment="1" applyProtection="1">
      <alignment horizontal="center" vertical="center" wrapText="1"/>
      <protection/>
    </xf>
    <xf numFmtId="0" fontId="39" fillId="8" borderId="120" xfId="0" applyFont="1" applyFill="1" applyBorder="1" applyAlignment="1">
      <alignment horizontal="center" vertical="center"/>
    </xf>
    <xf numFmtId="0" fontId="39" fillId="8" borderId="67" xfId="0" applyFont="1" applyFill="1" applyBorder="1" applyAlignment="1">
      <alignment horizontal="center" vertical="center"/>
    </xf>
    <xf numFmtId="2" fontId="39" fillId="8" borderId="45" xfId="0" applyNumberFormat="1" applyFont="1" applyFill="1" applyBorder="1" applyAlignment="1">
      <alignment horizontal="left" vertical="center"/>
    </xf>
    <xf numFmtId="0" fontId="39" fillId="8" borderId="46" xfId="0" applyFont="1" applyFill="1" applyBorder="1" applyAlignment="1">
      <alignment horizontal="left" vertical="center"/>
    </xf>
    <xf numFmtId="0" fontId="39" fillId="8" borderId="47" xfId="0" applyFont="1" applyFill="1" applyBorder="1" applyAlignment="1">
      <alignment horizontal="left" vertical="center"/>
    </xf>
    <xf numFmtId="0" fontId="39" fillId="16" borderId="15" xfId="0" applyFont="1" applyFill="1" applyBorder="1" applyAlignment="1">
      <alignment horizontal="left" vertical="center"/>
    </xf>
    <xf numFmtId="0" fontId="39" fillId="16" borderId="0" xfId="0" applyFont="1" applyFill="1" applyBorder="1" applyAlignment="1">
      <alignment horizontal="left" vertical="center"/>
    </xf>
    <xf numFmtId="0" fontId="39" fillId="16" borderId="22" xfId="0" applyFont="1" applyFill="1" applyBorder="1" applyAlignment="1">
      <alignment horizontal="left" vertical="center"/>
    </xf>
    <xf numFmtId="0" fontId="39" fillId="8" borderId="68" xfId="0" applyFont="1" applyFill="1" applyBorder="1" applyAlignment="1">
      <alignment horizontal="center" vertical="center"/>
    </xf>
    <xf numFmtId="0" fontId="39" fillId="0" borderId="120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39" fillId="8" borderId="42" xfId="0" applyFont="1" applyFill="1" applyBorder="1" applyAlignment="1">
      <alignment horizontal="center" vertical="center" wrapText="1"/>
    </xf>
    <xf numFmtId="0" fontId="39" fillId="8" borderId="68" xfId="0" applyFont="1" applyFill="1" applyBorder="1" applyAlignment="1">
      <alignment horizontal="center" vertical="center" wrapText="1"/>
    </xf>
    <xf numFmtId="0" fontId="40" fillId="0" borderId="42" xfId="0" applyFont="1" applyBorder="1" applyAlignment="1">
      <alignment horizontal="left" vertical="center"/>
    </xf>
    <xf numFmtId="0" fontId="40" fillId="0" borderId="68" xfId="0" applyFont="1" applyBorder="1" applyAlignment="1">
      <alignment horizontal="left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39" fillId="0" borderId="43" xfId="0" applyFont="1" applyBorder="1" applyAlignment="1">
      <alignment horizontal="center" vertical="center" wrapText="1"/>
    </xf>
    <xf numFmtId="0" fontId="39" fillId="0" borderId="121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 vertical="center"/>
    </xf>
    <xf numFmtId="0" fontId="39" fillId="0" borderId="91" xfId="0" applyFont="1" applyBorder="1" applyAlignment="1">
      <alignment horizontal="center" vertical="center"/>
    </xf>
    <xf numFmtId="4" fontId="40" fillId="0" borderId="10" xfId="63" applyNumberFormat="1" applyFont="1" applyBorder="1" applyAlignment="1">
      <alignment horizontal="center" vertical="center"/>
      <protection/>
    </xf>
    <xf numFmtId="4" fontId="40" fillId="0" borderId="98" xfId="63" applyNumberFormat="1" applyFont="1" applyBorder="1" applyAlignment="1">
      <alignment horizontal="center" vertical="center"/>
      <protection/>
    </xf>
    <xf numFmtId="4" fontId="40" fillId="0" borderId="63" xfId="63" applyNumberFormat="1" applyFont="1" applyBorder="1" applyAlignment="1">
      <alignment horizontal="center" vertical="center"/>
      <protection/>
    </xf>
    <xf numFmtId="0" fontId="39" fillId="25" borderId="45" xfId="58" applyFont="1" applyFill="1" applyBorder="1" applyAlignment="1">
      <alignment horizontal="center" vertical="center" wrapText="1"/>
      <protection/>
    </xf>
    <xf numFmtId="0" fontId="39" fillId="25" borderId="46" xfId="58" applyFont="1" applyFill="1" applyBorder="1" applyAlignment="1">
      <alignment horizontal="center" vertical="center" wrapText="1"/>
      <protection/>
    </xf>
    <xf numFmtId="0" fontId="39" fillId="25" borderId="47" xfId="58" applyFont="1" applyFill="1" applyBorder="1" applyAlignment="1">
      <alignment horizontal="center" vertical="center" wrapText="1"/>
      <protection/>
    </xf>
    <xf numFmtId="0" fontId="40" fillId="0" borderId="18" xfId="63" applyNumberFormat="1" applyFont="1" applyBorder="1" applyAlignment="1" applyProtection="1">
      <alignment horizontal="center" vertical="center"/>
      <protection locked="0"/>
    </xf>
    <xf numFmtId="0" fontId="40" fillId="0" borderId="98" xfId="63" applyNumberFormat="1" applyFont="1" applyBorder="1" applyAlignment="1" applyProtection="1">
      <alignment horizontal="center" vertical="center"/>
      <protection locked="0"/>
    </xf>
    <xf numFmtId="4" fontId="40" fillId="0" borderId="17" xfId="63" applyNumberFormat="1" applyFont="1" applyFill="1" applyBorder="1" applyAlignment="1">
      <alignment horizontal="center" vertical="center" wrapText="1"/>
      <protection/>
    </xf>
    <xf numFmtId="0" fontId="40" fillId="0" borderId="63" xfId="63" applyNumberFormat="1" applyFont="1" applyBorder="1" applyAlignment="1" applyProtection="1">
      <alignment horizontal="center" vertical="center"/>
      <protection locked="0"/>
    </xf>
    <xf numFmtId="1" fontId="44" fillId="8" borderId="45" xfId="58" applyNumberFormat="1" applyFont="1" applyFill="1" applyBorder="1" applyAlignment="1">
      <alignment horizontal="center" vertical="center"/>
      <protection/>
    </xf>
    <xf numFmtId="1" fontId="44" fillId="8" borderId="47" xfId="58" applyNumberFormat="1" applyFont="1" applyFill="1" applyBorder="1" applyAlignment="1">
      <alignment horizontal="center" vertical="center"/>
      <protection/>
    </xf>
    <xf numFmtId="0" fontId="41" fillId="0" borderId="28" xfId="63" applyFont="1" applyFill="1" applyBorder="1" applyAlignment="1">
      <alignment horizontal="center" vertical="center" wrapText="1"/>
      <protection/>
    </xf>
    <xf numFmtId="0" fontId="41" fillId="0" borderId="56" xfId="63" applyFont="1" applyFill="1" applyBorder="1" applyAlignment="1">
      <alignment horizontal="center" vertical="center" wrapText="1"/>
      <protection/>
    </xf>
    <xf numFmtId="0" fontId="41" fillId="0" borderId="69" xfId="63" applyFont="1" applyFill="1" applyBorder="1" applyAlignment="1">
      <alignment horizontal="center" vertical="center" wrapText="1"/>
      <protection/>
    </xf>
    <xf numFmtId="0" fontId="39" fillId="0" borderId="17" xfId="63" applyFont="1" applyFill="1" applyBorder="1" applyAlignment="1">
      <alignment horizontal="center" vertical="center" wrapText="1"/>
      <protection/>
    </xf>
    <xf numFmtId="0" fontId="39" fillId="0" borderId="18" xfId="63" applyFont="1" applyFill="1" applyBorder="1" applyAlignment="1">
      <alignment horizontal="center" vertical="center" wrapText="1"/>
      <protection/>
    </xf>
    <xf numFmtId="0" fontId="39" fillId="0" borderId="62" xfId="63" applyFont="1" applyFill="1" applyBorder="1" applyAlignment="1">
      <alignment horizontal="center" vertical="center" wrapText="1"/>
      <protection/>
    </xf>
    <xf numFmtId="0" fontId="39" fillId="0" borderId="63" xfId="63" applyFont="1" applyFill="1" applyBorder="1" applyAlignment="1">
      <alignment horizontal="center" vertical="center" wrapText="1"/>
      <protection/>
    </xf>
    <xf numFmtId="2" fontId="44" fillId="8" borderId="45" xfId="58" applyNumberFormat="1" applyFont="1" applyFill="1" applyBorder="1" applyAlignment="1">
      <alignment horizontal="center" vertical="center"/>
      <protection/>
    </xf>
    <xf numFmtId="2" fontId="44" fillId="8" borderId="46" xfId="58" applyNumberFormat="1" applyFont="1" applyFill="1" applyBorder="1" applyAlignment="1">
      <alignment horizontal="center" vertical="center"/>
      <protection/>
    </xf>
    <xf numFmtId="2" fontId="44" fillId="8" borderId="47" xfId="58" applyNumberFormat="1" applyFont="1" applyFill="1" applyBorder="1" applyAlignment="1">
      <alignment horizontal="center" vertical="center"/>
      <protection/>
    </xf>
    <xf numFmtId="0" fontId="39" fillId="0" borderId="10" xfId="63" applyFont="1" applyFill="1" applyBorder="1" applyAlignment="1">
      <alignment horizontal="center" vertical="center" wrapText="1"/>
      <protection/>
    </xf>
    <xf numFmtId="0" fontId="39" fillId="0" borderId="98" xfId="63" applyFont="1" applyFill="1" applyBorder="1" applyAlignment="1">
      <alignment horizontal="center" vertical="center" wrapText="1"/>
      <protection/>
    </xf>
    <xf numFmtId="4" fontId="40" fillId="0" borderId="18" xfId="63" applyNumberFormat="1" applyFont="1" applyFill="1" applyBorder="1" applyAlignment="1">
      <alignment horizontal="center" vertical="center" wrapText="1"/>
      <protection/>
    </xf>
    <xf numFmtId="4" fontId="40" fillId="0" borderId="98" xfId="63" applyNumberFormat="1" applyFont="1" applyFill="1" applyBorder="1" applyAlignment="1">
      <alignment horizontal="center" vertical="center" wrapText="1"/>
      <protection/>
    </xf>
    <xf numFmtId="4" fontId="40" fillId="0" borderId="63" xfId="63" applyNumberFormat="1" applyFont="1" applyFill="1" applyBorder="1" applyAlignment="1">
      <alignment horizontal="center" vertical="center" wrapText="1"/>
      <protection/>
    </xf>
    <xf numFmtId="0" fontId="39" fillId="0" borderId="48" xfId="63" applyFont="1" applyFill="1" applyBorder="1" applyAlignment="1">
      <alignment horizontal="center" vertical="center" wrapText="1"/>
      <protection/>
    </xf>
    <xf numFmtId="0" fontId="39" fillId="0" borderId="11" xfId="63" applyFont="1" applyFill="1" applyBorder="1" applyAlignment="1">
      <alignment horizontal="center" vertical="center" wrapText="1"/>
      <protection/>
    </xf>
    <xf numFmtId="0" fontId="41" fillId="0" borderId="64" xfId="63" applyFont="1" applyFill="1" applyBorder="1" applyAlignment="1">
      <alignment horizontal="center" vertical="center" wrapText="1"/>
      <protection/>
    </xf>
    <xf numFmtId="0" fontId="41" fillId="0" borderId="17" xfId="63" applyFont="1" applyFill="1" applyBorder="1" applyAlignment="1">
      <alignment horizontal="center" vertical="center" wrapText="1"/>
      <protection/>
    </xf>
    <xf numFmtId="0" fontId="41" fillId="0" borderId="12" xfId="63" applyFont="1" applyFill="1" applyBorder="1" applyAlignment="1">
      <alignment horizontal="center" vertical="center" wrapText="1"/>
      <protection/>
    </xf>
    <xf numFmtId="0" fontId="39" fillId="0" borderId="64" xfId="63" applyFont="1" applyFill="1" applyBorder="1" applyAlignment="1">
      <alignment horizontal="center" vertical="center" wrapText="1"/>
      <protection/>
    </xf>
    <xf numFmtId="0" fontId="40" fillId="0" borderId="62" xfId="63" applyNumberFormat="1" applyFont="1" applyBorder="1" applyAlignment="1" applyProtection="1">
      <alignment horizontal="center" vertical="center"/>
      <protection locked="0"/>
    </xf>
    <xf numFmtId="0" fontId="39" fillId="0" borderId="12" xfId="63" applyFont="1" applyFill="1" applyBorder="1" applyAlignment="1">
      <alignment horizontal="center" vertical="center" wrapText="1"/>
      <protection/>
    </xf>
    <xf numFmtId="0" fontId="40" fillId="0" borderId="18" xfId="63" applyNumberFormat="1" applyFont="1" applyFill="1" applyBorder="1" applyAlignment="1">
      <alignment horizontal="center" vertical="center" wrapText="1"/>
      <protection/>
    </xf>
    <xf numFmtId="0" fontId="40" fillId="0" borderId="63" xfId="63" applyNumberFormat="1" applyFont="1" applyFill="1" applyBorder="1" applyAlignment="1">
      <alignment horizontal="center" vertical="center" wrapText="1"/>
      <protection/>
    </xf>
    <xf numFmtId="0" fontId="90" fillId="0" borderId="18" xfId="63" applyNumberFormat="1" applyFont="1" applyFill="1" applyBorder="1" applyAlignment="1">
      <alignment vertical="center" wrapText="1"/>
      <protection/>
    </xf>
    <xf numFmtId="0" fontId="90" fillId="0" borderId="63" xfId="63" applyNumberFormat="1" applyFont="1" applyFill="1" applyBorder="1" applyAlignment="1">
      <alignment vertical="center" wrapText="1"/>
      <protection/>
    </xf>
    <xf numFmtId="0" fontId="39" fillId="0" borderId="60" xfId="63" applyFont="1" applyFill="1" applyBorder="1" applyAlignment="1">
      <alignment horizontal="center" vertical="center" wrapText="1"/>
      <protection/>
    </xf>
    <xf numFmtId="0" fontId="39" fillId="0" borderId="24" xfId="63" applyFont="1" applyFill="1" applyBorder="1" applyAlignment="1">
      <alignment horizontal="center" vertical="center" wrapText="1"/>
      <protection/>
    </xf>
    <xf numFmtId="0" fontId="39" fillId="0" borderId="97" xfId="63" applyFont="1" applyFill="1" applyBorder="1" applyAlignment="1">
      <alignment horizontal="center" vertical="center" wrapText="1"/>
      <protection/>
    </xf>
    <xf numFmtId="0" fontId="39" fillId="0" borderId="29" xfId="63" applyFont="1" applyFill="1" applyBorder="1" applyAlignment="1">
      <alignment horizontal="center" vertical="center" wrapText="1"/>
      <protection/>
    </xf>
    <xf numFmtId="0" fontId="40" fillId="0" borderId="45" xfId="63" applyNumberFormat="1" applyFont="1" applyBorder="1" applyAlignment="1" applyProtection="1">
      <alignment horizontal="center" vertical="center"/>
      <protection locked="0"/>
    </xf>
    <xf numFmtId="0" fontId="40" fillId="0" borderId="47" xfId="63" applyNumberFormat="1" applyFont="1" applyBorder="1" applyAlignment="1" applyProtection="1">
      <alignment horizontal="center" vertical="center"/>
      <protection locked="0"/>
    </xf>
    <xf numFmtId="0" fontId="40" fillId="0" borderId="60" xfId="63" applyNumberFormat="1" applyFont="1" applyFill="1" applyBorder="1" applyAlignment="1">
      <alignment horizontal="center" vertical="center" wrapText="1"/>
      <protection/>
    </xf>
    <xf numFmtId="0" fontId="40" fillId="0" borderId="24" xfId="63" applyNumberFormat="1" applyFont="1" applyFill="1" applyBorder="1" applyAlignment="1">
      <alignment horizontal="center" vertical="center" wrapText="1"/>
      <protection/>
    </xf>
    <xf numFmtId="0" fontId="5" fillId="25" borderId="110" xfId="58" applyFont="1" applyFill="1" applyBorder="1" applyAlignment="1">
      <alignment horizontal="center" vertical="center" wrapText="1"/>
      <protection/>
    </xf>
    <xf numFmtId="0" fontId="5" fillId="25" borderId="111" xfId="58" applyFont="1" applyFill="1" applyBorder="1" applyAlignment="1">
      <alignment horizontal="center" vertical="center" wrapText="1"/>
      <protection/>
    </xf>
    <xf numFmtId="0" fontId="5" fillId="25" borderId="112" xfId="58" applyFont="1" applyFill="1" applyBorder="1" applyAlignment="1">
      <alignment horizontal="center" vertical="center" wrapText="1"/>
      <protection/>
    </xf>
    <xf numFmtId="2" fontId="6" fillId="8" borderId="23" xfId="58" applyNumberFormat="1" applyFont="1" applyFill="1" applyBorder="1" applyAlignment="1">
      <alignment horizontal="left" vertical="center" wrapText="1"/>
      <protection/>
    </xf>
    <xf numFmtId="2" fontId="6" fillId="8" borderId="99" xfId="58" applyNumberFormat="1" applyFont="1" applyFill="1" applyBorder="1" applyAlignment="1">
      <alignment horizontal="left" vertical="center" wrapText="1"/>
      <protection/>
    </xf>
    <xf numFmtId="2" fontId="6" fillId="8" borderId="24" xfId="58" applyNumberFormat="1" applyFont="1" applyFill="1" applyBorder="1" applyAlignment="1">
      <alignment horizontal="left" vertical="center" wrapText="1"/>
      <protection/>
    </xf>
    <xf numFmtId="0" fontId="3" fillId="0" borderId="45" xfId="55" applyFont="1" applyBorder="1" applyAlignment="1">
      <alignment horizontal="center"/>
      <protection/>
    </xf>
    <xf numFmtId="0" fontId="3" fillId="0" borderId="46" xfId="55" applyFont="1" applyBorder="1" applyAlignment="1">
      <alignment horizontal="center"/>
      <protection/>
    </xf>
    <xf numFmtId="0" fontId="3" fillId="0" borderId="47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10" fillId="0" borderId="61" xfId="55" applyFont="1" applyBorder="1" applyAlignment="1">
      <alignment horizontal="center"/>
      <protection/>
    </xf>
    <xf numFmtId="0" fontId="10" fillId="0" borderId="122" xfId="55" applyFont="1" applyBorder="1" applyAlignment="1">
      <alignment horizontal="center"/>
      <protection/>
    </xf>
    <xf numFmtId="0" fontId="39" fillId="0" borderId="77" xfId="63" applyFont="1" applyFill="1" applyBorder="1" applyAlignment="1">
      <alignment horizontal="center" vertical="center" wrapText="1"/>
      <protection/>
    </xf>
    <xf numFmtId="0" fontId="39" fillId="0" borderId="14" xfId="63" applyFont="1" applyFill="1" applyBorder="1" applyAlignment="1">
      <alignment horizontal="center" vertical="center" wrapText="1"/>
      <protection/>
    </xf>
    <xf numFmtId="0" fontId="39" fillId="0" borderId="65" xfId="63" applyFont="1" applyFill="1" applyBorder="1" applyAlignment="1">
      <alignment horizontal="center" vertical="center" wrapText="1"/>
      <protection/>
    </xf>
    <xf numFmtId="0" fontId="40" fillId="0" borderId="23" xfId="0" applyFont="1" applyBorder="1" applyAlignment="1">
      <alignment vertical="center" wrapText="1"/>
    </xf>
    <xf numFmtId="0" fontId="40" fillId="0" borderId="99" xfId="0" applyFont="1" applyBorder="1" applyAlignment="1">
      <alignment vertical="center" wrapText="1"/>
    </xf>
    <xf numFmtId="0" fontId="40" fillId="0" borderId="123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0" fillId="0" borderId="56" xfId="0" applyFont="1" applyBorder="1" applyAlignment="1">
      <alignment vertical="center" wrapText="1"/>
    </xf>
    <xf numFmtId="0" fontId="40" fillId="0" borderId="69" xfId="0" applyFont="1" applyBorder="1" applyAlignment="1">
      <alignment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39" fillId="0" borderId="41" xfId="0" applyFont="1" applyBorder="1" applyAlignment="1">
      <alignment horizontal="left" vertical="center" wrapText="1"/>
    </xf>
    <xf numFmtId="0" fontId="39" fillId="0" borderId="54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9" fillId="0" borderId="42" xfId="0" applyFont="1" applyBorder="1" applyAlignment="1">
      <alignment horizontal="left" vertical="center" wrapText="1"/>
    </xf>
    <xf numFmtId="0" fontId="29" fillId="8" borderId="120" xfId="0" applyFont="1" applyFill="1" applyBorder="1" applyAlignment="1">
      <alignment horizontal="center" vertical="center"/>
    </xf>
    <xf numFmtId="0" fontId="29" fillId="8" borderId="67" xfId="0" applyFont="1" applyFill="1" applyBorder="1" applyAlignment="1">
      <alignment horizontal="center" vertical="center"/>
    </xf>
    <xf numFmtId="0" fontId="29" fillId="8" borderId="43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2" fontId="29" fillId="8" borderId="45" xfId="0" applyNumberFormat="1" applyFont="1" applyFill="1" applyBorder="1" applyAlignment="1">
      <alignment horizontal="left" vertical="center"/>
    </xf>
    <xf numFmtId="0" fontId="29" fillId="8" borderId="46" xfId="0" applyFont="1" applyFill="1" applyBorder="1" applyAlignment="1">
      <alignment horizontal="left" vertical="center"/>
    </xf>
    <xf numFmtId="0" fontId="29" fillId="8" borderId="47" xfId="0" applyFont="1" applyFill="1" applyBorder="1" applyAlignment="1">
      <alignment horizontal="left" vertical="center"/>
    </xf>
    <xf numFmtId="0" fontId="39" fillId="0" borderId="5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 wrapText="1"/>
    </xf>
    <xf numFmtId="0" fontId="39" fillId="0" borderId="7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98" xfId="0" applyFont="1" applyBorder="1" applyAlignment="1">
      <alignment horizontal="left" vertical="center"/>
    </xf>
    <xf numFmtId="0" fontId="40" fillId="0" borderId="63" xfId="0" applyFont="1" applyBorder="1" applyAlignment="1">
      <alignment horizontal="left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73" fillId="0" borderId="0" xfId="0" applyFont="1" applyBorder="1" applyAlignment="1">
      <alignment horizontal="left"/>
    </xf>
    <xf numFmtId="0" fontId="73" fillId="0" borderId="51" xfId="0" applyFont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 wrapText="1"/>
    </xf>
    <xf numFmtId="0" fontId="73" fillId="0" borderId="45" xfId="0" applyFont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center" vertical="center" wrapText="1"/>
    </xf>
    <xf numFmtId="2" fontId="44" fillId="0" borderId="45" xfId="57" applyNumberFormat="1" applyFont="1" applyFill="1" applyBorder="1" applyAlignment="1">
      <alignment horizontal="center" vertical="center"/>
      <protection/>
    </xf>
    <xf numFmtId="2" fontId="44" fillId="0" borderId="46" xfId="57" applyNumberFormat="1" applyFont="1" applyFill="1" applyBorder="1" applyAlignment="1">
      <alignment horizontal="center" vertical="center"/>
      <protection/>
    </xf>
    <xf numFmtId="2" fontId="44" fillId="0" borderId="47" xfId="57" applyNumberFormat="1" applyFont="1" applyFill="1" applyBorder="1" applyAlignment="1">
      <alignment horizontal="center" vertical="center"/>
      <protection/>
    </xf>
    <xf numFmtId="0" fontId="39" fillId="25" borderId="110" xfId="57" applyFont="1" applyFill="1" applyBorder="1" applyAlignment="1">
      <alignment horizontal="center" vertical="center" wrapText="1"/>
      <protection/>
    </xf>
    <xf numFmtId="0" fontId="39" fillId="25" borderId="111" xfId="57" applyFont="1" applyFill="1" applyBorder="1" applyAlignment="1">
      <alignment horizontal="center" vertical="center" wrapText="1"/>
      <protection/>
    </xf>
    <xf numFmtId="0" fontId="39" fillId="25" borderId="112" xfId="57" applyFont="1" applyFill="1" applyBorder="1" applyAlignment="1">
      <alignment horizontal="center" vertical="center" wrapText="1"/>
      <protection/>
    </xf>
    <xf numFmtId="2" fontId="44" fillId="8" borderId="10" xfId="57" applyNumberFormat="1" applyFont="1" applyFill="1" applyBorder="1" applyAlignment="1">
      <alignment horizontal="center" vertical="center" wrapText="1"/>
      <protection/>
    </xf>
    <xf numFmtId="0" fontId="40" fillId="0" borderId="98" xfId="0" applyFont="1" applyBorder="1" applyAlignment="1">
      <alignment/>
    </xf>
    <xf numFmtId="0" fontId="40" fillId="0" borderId="63" xfId="0" applyFont="1" applyBorder="1" applyAlignment="1">
      <alignment/>
    </xf>
    <xf numFmtId="2" fontId="44" fillId="0" borderId="10" xfId="57" applyNumberFormat="1" applyFont="1" applyFill="1" applyBorder="1" applyAlignment="1">
      <alignment horizontal="center" vertical="center"/>
      <protection/>
    </xf>
    <xf numFmtId="2" fontId="44" fillId="0" borderId="98" xfId="57" applyNumberFormat="1" applyFont="1" applyFill="1" applyBorder="1" applyAlignment="1">
      <alignment horizontal="center" vertical="center"/>
      <protection/>
    </xf>
    <xf numFmtId="2" fontId="44" fillId="0" borderId="62" xfId="57" applyNumberFormat="1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0" fontId="39" fillId="0" borderId="63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62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/>
    </xf>
    <xf numFmtId="0" fontId="39" fillId="0" borderId="28" xfId="0" applyFont="1" applyFill="1" applyBorder="1" applyAlignment="1" applyProtection="1">
      <alignment horizontal="center" vertical="center"/>
      <protection locked="0"/>
    </xf>
    <xf numFmtId="0" fontId="39" fillId="0" borderId="29" xfId="0" applyFont="1" applyFill="1" applyBorder="1" applyAlignment="1" applyProtection="1">
      <alignment horizontal="center" vertical="center"/>
      <protection locked="0"/>
    </xf>
    <xf numFmtId="0" fontId="39" fillId="0" borderId="97" xfId="0" applyFont="1" applyFill="1" applyBorder="1" applyAlignment="1" applyProtection="1">
      <alignment horizontal="center" vertical="center"/>
      <protection locked="0"/>
    </xf>
    <xf numFmtId="0" fontId="39" fillId="0" borderId="69" xfId="0" applyFont="1" applyFill="1" applyBorder="1" applyAlignment="1" applyProtection="1">
      <alignment horizontal="center" vertical="center"/>
      <protection locked="0"/>
    </xf>
    <xf numFmtId="2" fontId="44" fillId="8" borderId="98" xfId="57" applyNumberFormat="1" applyFont="1" applyFill="1" applyBorder="1" applyAlignment="1">
      <alignment horizontal="center" vertical="center" wrapText="1"/>
      <protection/>
    </xf>
    <xf numFmtId="2" fontId="44" fillId="8" borderId="63" xfId="57" applyNumberFormat="1" applyFont="1" applyFill="1" applyBorder="1" applyAlignment="1">
      <alignment horizontal="center" vertical="center" wrapText="1"/>
      <protection/>
    </xf>
    <xf numFmtId="0" fontId="40" fillId="0" borderId="98" xfId="0" applyFont="1" applyBorder="1" applyAlignment="1">
      <alignment vertical="center"/>
    </xf>
    <xf numFmtId="0" fontId="40" fillId="0" borderId="62" xfId="0" applyFont="1" applyBorder="1" applyAlignment="1">
      <alignment vertical="center"/>
    </xf>
    <xf numFmtId="0" fontId="0" fillId="0" borderId="17" xfId="0" applyBorder="1" applyAlignment="1">
      <alignment horizontal="center"/>
    </xf>
    <xf numFmtId="2" fontId="6" fillId="8" borderId="64" xfId="59" applyNumberFormat="1" applyFont="1" applyFill="1" applyBorder="1" applyAlignment="1">
      <alignment horizontal="left" vertical="center"/>
      <protection/>
    </xf>
    <xf numFmtId="2" fontId="6" fillId="8" borderId="17" xfId="59" applyNumberFormat="1" applyFont="1" applyFill="1" applyBorder="1" applyAlignment="1">
      <alignment horizontal="left" vertical="center"/>
      <protection/>
    </xf>
    <xf numFmtId="2" fontId="6" fillId="8" borderId="12" xfId="59" applyNumberFormat="1" applyFont="1" applyFill="1" applyBorder="1" applyAlignment="1">
      <alignment horizontal="left" vertical="center"/>
      <protection/>
    </xf>
    <xf numFmtId="3" fontId="39" fillId="8" borderId="15" xfId="0" applyNumberFormat="1" applyFont="1" applyFill="1" applyBorder="1" applyAlignment="1" applyProtection="1">
      <alignment horizontal="center" vertical="center"/>
      <protection/>
    </xf>
    <xf numFmtId="3" fontId="39" fillId="8" borderId="26" xfId="0" applyNumberFormat="1" applyFont="1" applyFill="1" applyBorder="1" applyAlignment="1" applyProtection="1">
      <alignment horizontal="center" vertical="center"/>
      <protection/>
    </xf>
    <xf numFmtId="173" fontId="39" fillId="8" borderId="124" xfId="0" applyNumberFormat="1" applyFont="1" applyFill="1" applyBorder="1" applyAlignment="1" applyProtection="1">
      <alignment horizontal="center" vertical="center"/>
      <protection/>
    </xf>
    <xf numFmtId="173" fontId="40" fillId="8" borderId="125" xfId="0" applyNumberFormat="1" applyFont="1" applyFill="1" applyBorder="1" applyAlignment="1">
      <alignment horizontal="center" vertical="center"/>
    </xf>
    <xf numFmtId="173" fontId="39" fillId="8" borderId="70" xfId="61" applyNumberFormat="1" applyFont="1" applyFill="1" applyBorder="1" applyAlignment="1" applyProtection="1">
      <alignment horizontal="center" vertical="center" wrapText="1"/>
      <protection/>
    </xf>
    <xf numFmtId="173" fontId="40" fillId="8" borderId="68" xfId="61" applyNumberFormat="1" applyFont="1" applyFill="1" applyBorder="1" applyAlignment="1">
      <alignment horizontal="center" vertical="center" wrapText="1"/>
      <protection/>
    </xf>
    <xf numFmtId="173" fontId="40" fillId="8" borderId="107" xfId="0" applyNumberFormat="1" applyFont="1" applyFill="1" applyBorder="1" applyAlignment="1">
      <alignment horizontal="center" vertical="center"/>
    </xf>
    <xf numFmtId="173" fontId="39" fillId="8" borderId="13" xfId="61" applyNumberFormat="1" applyFont="1" applyFill="1" applyBorder="1" applyAlignment="1" applyProtection="1">
      <alignment horizontal="center" vertical="center" wrapText="1"/>
      <protection/>
    </xf>
    <xf numFmtId="173" fontId="40" fillId="8" borderId="20" xfId="61" applyNumberFormat="1" applyFont="1" applyFill="1" applyBorder="1" applyAlignment="1">
      <alignment horizontal="center" vertical="center" wrapText="1"/>
      <protection/>
    </xf>
    <xf numFmtId="3" fontId="39" fillId="8" borderId="55" xfId="0" applyNumberFormat="1" applyFont="1" applyFill="1" applyBorder="1" applyAlignment="1" applyProtection="1">
      <alignment horizontal="center" vertical="center"/>
      <protection/>
    </xf>
    <xf numFmtId="3" fontId="39" fillId="8" borderId="42" xfId="0" applyNumberFormat="1" applyFont="1" applyFill="1" applyBorder="1" applyAlignment="1" applyProtection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_PAIF 2017. Modelo Ordinario (Normal)" xfId="54"/>
    <cellStyle name="Normal 3" xfId="55"/>
    <cellStyle name="Normal_1CF-94 (2)" xfId="56"/>
    <cellStyle name="Normal_AGBOD-94" xfId="57"/>
    <cellStyle name="Normal_AGBOD-94 2" xfId="58"/>
    <cellStyle name="Normal_AGBOD-94_PLANTILLAS EPEL+INTEGRA+MAYORITARIA" xfId="59"/>
    <cellStyle name="Normal_AGBOD-94_PLANTILLAS EPEL+INTEGRA+MAYORITARIA_PAIF 2017. Modelo Ordinario (Normal)" xfId="60"/>
    <cellStyle name="Normal_CONSOLIDADO-2002" xfId="61"/>
    <cellStyle name="Normal_CS-96" xfId="62"/>
    <cellStyle name="Normal_CS-96_PAIF EMPRESAS PARA ENVIAR" xfId="63"/>
    <cellStyle name="Normal_PF1-INV_1. CASINO TAORO PAIF 2009" xfId="64"/>
    <cellStyle name="Normal_PYG96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  <cellStyle name="Währung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89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963025" y="23736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371475</xdr:colOff>
      <xdr:row>22</xdr:row>
      <xdr:rowOff>209550</xdr:rowOff>
    </xdr:from>
    <xdr:to>
      <xdr:col>3</xdr:col>
      <xdr:colOff>533400</xdr:colOff>
      <xdr:row>23</xdr:row>
      <xdr:rowOff>133350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6400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22</xdr:row>
      <xdr:rowOff>209550</xdr:rowOff>
    </xdr:from>
    <xdr:to>
      <xdr:col>3</xdr:col>
      <xdr:colOff>533400</xdr:colOff>
      <xdr:row>23</xdr:row>
      <xdr:rowOff>133350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6400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23</xdr:row>
      <xdr:rowOff>123825</xdr:rowOff>
    </xdr:from>
    <xdr:to>
      <xdr:col>3</xdr:col>
      <xdr:colOff>533400</xdr:colOff>
      <xdr:row>24</xdr:row>
      <xdr:rowOff>47625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65627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23</xdr:row>
      <xdr:rowOff>123825</xdr:rowOff>
    </xdr:from>
    <xdr:to>
      <xdr:col>3</xdr:col>
      <xdr:colOff>533400</xdr:colOff>
      <xdr:row>24</xdr:row>
      <xdr:rowOff>47625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65627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636</v>
      </c>
      <c r="C1" s="15"/>
    </row>
    <row r="2" spans="1:3" s="4" customFormat="1" ht="12.75">
      <c r="A2" s="4" t="s">
        <v>635</v>
      </c>
      <c r="C2" s="15"/>
    </row>
    <row r="3" ht="12.75"/>
    <row r="4" ht="12.75"/>
    <row r="5" spans="1:4" ht="12.75">
      <c r="A5" s="958">
        <f>CPYG!A2</f>
        <v>0</v>
      </c>
      <c r="B5" s="958"/>
      <c r="C5" s="958"/>
      <c r="D5" s="958"/>
    </row>
    <row r="6" ht="12.75"/>
    <row r="7" ht="13.5" thickBot="1"/>
    <row r="8" spans="1:3" ht="12.75">
      <c r="A8" s="959" t="s">
        <v>598</v>
      </c>
      <c r="B8" s="960"/>
      <c r="C8" s="968" t="s">
        <v>599</v>
      </c>
    </row>
    <row r="9" spans="1:3" ht="12.75">
      <c r="A9" s="961"/>
      <c r="B9" s="962"/>
      <c r="C9" s="969"/>
    </row>
    <row r="10" spans="1:3" ht="12.75">
      <c r="A10" s="961"/>
      <c r="B10" s="962"/>
      <c r="C10" s="969"/>
    </row>
    <row r="11" spans="1:3" ht="12.75">
      <c r="A11" s="963"/>
      <c r="B11" s="964"/>
      <c r="C11" s="970"/>
    </row>
    <row r="12" spans="1:3" ht="12.75">
      <c r="A12" s="50"/>
      <c r="B12" s="51"/>
      <c r="C12" s="52"/>
    </row>
    <row r="13" spans="1:3" ht="12.75">
      <c r="A13" s="53" t="s">
        <v>600</v>
      </c>
      <c r="B13" s="54" t="s">
        <v>686</v>
      </c>
      <c r="C13" s="55">
        <v>0</v>
      </c>
    </row>
    <row r="14" spans="1:10" ht="12.75" customHeight="1">
      <c r="A14" s="53" t="s">
        <v>601</v>
      </c>
      <c r="B14" s="54" t="s">
        <v>687</v>
      </c>
      <c r="C14" s="55">
        <v>0</v>
      </c>
      <c r="F14" s="957" t="s">
        <v>638</v>
      </c>
      <c r="G14" s="957"/>
      <c r="H14" s="957"/>
      <c r="I14" s="957"/>
      <c r="J14" s="107"/>
    </row>
    <row r="15" spans="1:10" ht="12.75">
      <c r="A15" s="53" t="s">
        <v>602</v>
      </c>
      <c r="B15" s="54" t="s">
        <v>688</v>
      </c>
      <c r="C15" s="55">
        <f>CPYG!E7</f>
        <v>1492968.18</v>
      </c>
      <c r="F15" s="957"/>
      <c r="G15" s="957"/>
      <c r="H15" s="957"/>
      <c r="I15" s="957"/>
      <c r="J15" s="107"/>
    </row>
    <row r="16" spans="1:10" ht="12.75">
      <c r="A16" s="53" t="s">
        <v>603</v>
      </c>
      <c r="B16" s="54" t="s">
        <v>689</v>
      </c>
      <c r="C16" s="55" t="e">
        <f>'No rellenar EP-5 '!E29+#REF!</f>
        <v>#REF!</v>
      </c>
      <c r="F16" s="957"/>
      <c r="G16" s="957"/>
      <c r="H16" s="957"/>
      <c r="I16" s="957"/>
      <c r="J16" s="107"/>
    </row>
    <row r="17" spans="1:9" ht="12.75">
      <c r="A17" s="53" t="s">
        <v>604</v>
      </c>
      <c r="B17" s="54" t="s">
        <v>690</v>
      </c>
      <c r="C17" s="55">
        <f>CPYG!E17+CPYG!E66+CPYG!E62</f>
        <v>31489.18</v>
      </c>
      <c r="F17" s="957"/>
      <c r="G17" s="957"/>
      <c r="H17" s="957"/>
      <c r="I17" s="957"/>
    </row>
    <row r="18" spans="1:9" ht="12.75">
      <c r="A18" s="56"/>
      <c r="B18" s="57"/>
      <c r="C18" s="58"/>
      <c r="F18" s="957"/>
      <c r="G18" s="957"/>
      <c r="H18" s="957"/>
      <c r="I18" s="957"/>
    </row>
    <row r="19" spans="1:9" ht="12.75">
      <c r="A19" s="92" t="s">
        <v>605</v>
      </c>
      <c r="B19" s="93"/>
      <c r="C19" s="94" t="e">
        <f>SUM(C13:C17)</f>
        <v>#REF!</v>
      </c>
      <c r="F19" s="957"/>
      <c r="G19" s="957"/>
      <c r="H19" s="957"/>
      <c r="I19" s="957"/>
    </row>
    <row r="20" spans="1:9" ht="12.75">
      <c r="A20" s="59"/>
      <c r="B20" s="60"/>
      <c r="C20" s="61"/>
      <c r="F20" s="957"/>
      <c r="G20" s="957"/>
      <c r="H20" s="957"/>
      <c r="I20" s="957"/>
    </row>
    <row r="21" spans="1:9" ht="12.75">
      <c r="A21" s="56"/>
      <c r="B21" s="57"/>
      <c r="C21" s="58"/>
      <c r="F21" s="957"/>
      <c r="G21" s="957"/>
      <c r="H21" s="957"/>
      <c r="I21" s="957"/>
    </row>
    <row r="22" spans="1:9" ht="12.75">
      <c r="A22" s="53" t="s">
        <v>606</v>
      </c>
      <c r="B22" s="54" t="s">
        <v>691</v>
      </c>
      <c r="C22" s="58">
        <f>'Inv. NO FIN'!I17+'Inv. NO FIN'!I18+'Inv. NO FIN'!I19+'Inv. NO FIN'!I20</f>
        <v>0</v>
      </c>
      <c r="F22" s="957"/>
      <c r="G22" s="957"/>
      <c r="H22" s="957"/>
      <c r="I22" s="957"/>
    </row>
    <row r="23" spans="1:9" ht="12.75">
      <c r="A23" s="53" t="s">
        <v>607</v>
      </c>
      <c r="B23" s="54" t="s">
        <v>692</v>
      </c>
      <c r="C23" s="58" t="e">
        <f>'Transf. y subv.'!F15+'Transf. y subv.'!#REF!</f>
        <v>#REF!</v>
      </c>
      <c r="F23" s="957"/>
      <c r="G23" s="957"/>
      <c r="H23" s="957"/>
      <c r="I23" s="957"/>
    </row>
    <row r="24" spans="1:3" ht="12.75">
      <c r="A24" s="56"/>
      <c r="B24" s="57"/>
      <c r="C24" s="58"/>
    </row>
    <row r="25" spans="1:3" ht="12.75">
      <c r="A25" s="92" t="s">
        <v>608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609</v>
      </c>
      <c r="B28" s="54" t="s">
        <v>693</v>
      </c>
      <c r="C28" s="55">
        <f>'Inv. FIN'!F40</f>
        <v>0</v>
      </c>
    </row>
    <row r="29" spans="1:3" ht="12.75">
      <c r="A29" s="53" t="s">
        <v>610</v>
      </c>
      <c r="B29" s="54" t="s">
        <v>694</v>
      </c>
      <c r="C29" s="55">
        <f>'Deuda L.P.'!J24</f>
        <v>0</v>
      </c>
    </row>
    <row r="30" spans="1:3" ht="12.75">
      <c r="A30" s="56"/>
      <c r="B30" s="57"/>
      <c r="C30" s="58"/>
    </row>
    <row r="31" spans="1:3" ht="12.75">
      <c r="A31" s="92" t="s">
        <v>611</v>
      </c>
      <c r="B31" s="93"/>
      <c r="C31" s="95">
        <f>SUM(C28:C29)</f>
        <v>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612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953" t="s">
        <v>613</v>
      </c>
      <c r="C38" s="971">
        <f>CPYG!E81</f>
        <v>0</v>
      </c>
    </row>
    <row r="39" spans="1:3" ht="13.5" thickBot="1">
      <c r="A39" s="77"/>
      <c r="B39" s="954"/>
      <c r="C39" s="972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612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959" t="s">
        <v>598</v>
      </c>
      <c r="B49" s="960"/>
      <c r="C49" s="965" t="s">
        <v>599</v>
      </c>
    </row>
    <row r="50" spans="1:3" ht="12.75">
      <c r="A50" s="961"/>
      <c r="B50" s="962"/>
      <c r="C50" s="966"/>
    </row>
    <row r="51" spans="1:3" ht="12.75">
      <c r="A51" s="961"/>
      <c r="B51" s="962"/>
      <c r="C51" s="966"/>
    </row>
    <row r="52" spans="1:3" ht="12.75">
      <c r="A52" s="963"/>
      <c r="B52" s="964"/>
      <c r="C52" s="967"/>
    </row>
    <row r="53" spans="1:3" ht="12.75">
      <c r="A53" s="62"/>
      <c r="B53" s="51"/>
      <c r="C53" s="64"/>
    </row>
    <row r="54" spans="1:3" ht="12.75">
      <c r="A54" s="53" t="s">
        <v>600</v>
      </c>
      <c r="B54" s="82" t="s">
        <v>614</v>
      </c>
      <c r="C54" s="83">
        <f>-CPYG!E29</f>
        <v>671442.3700000001</v>
      </c>
    </row>
    <row r="55" spans="1:3" ht="12.75">
      <c r="A55" s="53" t="s">
        <v>601</v>
      </c>
      <c r="B55" s="82" t="s">
        <v>615</v>
      </c>
      <c r="C55" s="83">
        <f>-CPYG!E12-CPYG!E37+CPYG!E40-CPYG!E90</f>
        <v>678983.63</v>
      </c>
    </row>
    <row r="56" spans="1:3" ht="12.75">
      <c r="A56" s="53" t="s">
        <v>602</v>
      </c>
      <c r="B56" s="82" t="s">
        <v>137</v>
      </c>
      <c r="C56" s="83">
        <f>-CPYG!E74</f>
        <v>2500</v>
      </c>
    </row>
    <row r="57" spans="1:3" ht="12.75">
      <c r="A57" s="53" t="s">
        <v>603</v>
      </c>
      <c r="B57" s="82" t="s">
        <v>616</v>
      </c>
      <c r="C57" s="83"/>
    </row>
    <row r="58" spans="1:3" ht="12.75">
      <c r="A58" s="62"/>
      <c r="B58" s="63"/>
      <c r="C58" s="83"/>
    </row>
    <row r="59" spans="1:6" ht="12.75">
      <c r="A59" s="92" t="s">
        <v>617</v>
      </c>
      <c r="B59" s="93"/>
      <c r="C59" s="95">
        <f>SUM(C54:C58)</f>
        <v>1352926</v>
      </c>
      <c r="E59" s="37" t="e">
        <f>C19-C59</f>
        <v>#REF!</v>
      </c>
      <c r="F59" s="2" t="s">
        <v>618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606</v>
      </c>
      <c r="B62" s="82" t="s">
        <v>619</v>
      </c>
      <c r="C62" s="83">
        <f>'Inv. NO FIN'!D17+'Inv. NO FIN'!D18+'Inv. NO FIN'!D19+'Inv. NO FIN'!D20</f>
        <v>100972.75</v>
      </c>
      <c r="E62" s="2" t="e">
        <f>-#REF!</f>
        <v>#REF!</v>
      </c>
    </row>
    <row r="63" spans="1:7" ht="12.75">
      <c r="A63" s="53" t="s">
        <v>607</v>
      </c>
      <c r="B63" s="82" t="s">
        <v>620</v>
      </c>
      <c r="C63" s="83"/>
      <c r="E63" s="37" t="e">
        <f>SUM(E59:E62)</f>
        <v>#REF!</v>
      </c>
      <c r="F63" s="2">
        <f>CPYG!E94</f>
        <v>9269.289999999863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621</v>
      </c>
      <c r="B65" s="93"/>
      <c r="C65" s="95">
        <f>SUM(C62:C63)</f>
        <v>100972.75</v>
      </c>
      <c r="E65" s="37" t="e">
        <f>C25+C31-C65-C71</f>
        <v>#REF!</v>
      </c>
      <c r="F65" s="2" t="s">
        <v>622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609</v>
      </c>
      <c r="B68" s="82" t="s">
        <v>623</v>
      </c>
      <c r="C68" s="83">
        <f>'Inv. FIN'!H40</f>
        <v>0</v>
      </c>
    </row>
    <row r="69" spans="1:3" ht="12.75">
      <c r="A69" s="53" t="s">
        <v>610</v>
      </c>
      <c r="B69" s="82" t="s">
        <v>624</v>
      </c>
      <c r="C69" s="83"/>
    </row>
    <row r="70" spans="1:3" ht="12.75">
      <c r="A70" s="62"/>
      <c r="B70" s="63"/>
      <c r="C70" s="64"/>
    </row>
    <row r="71" spans="1:6" ht="12.75">
      <c r="A71" s="92" t="s">
        <v>625</v>
      </c>
      <c r="B71" s="93"/>
      <c r="C71" s="95">
        <f>SUM(C68:C69)</f>
        <v>0</v>
      </c>
      <c r="E71" s="37" t="e">
        <f>SUM(E59:E66)</f>
        <v>#REF!</v>
      </c>
      <c r="F71" s="2" t="s">
        <v>626</v>
      </c>
    </row>
    <row r="72" spans="1:3" ht="13.5" thickBot="1">
      <c r="A72" s="85"/>
      <c r="B72" s="86"/>
      <c r="C72" s="87"/>
    </row>
    <row r="73" spans="1:3" ht="13.5" thickTop="1">
      <c r="A73" s="951"/>
      <c r="B73" s="953" t="s">
        <v>627</v>
      </c>
      <c r="C73" s="955" t="e">
        <f>#REF!+#REF!</f>
        <v>#REF!</v>
      </c>
    </row>
    <row r="74" spans="1:6" ht="13.5" thickBot="1">
      <c r="A74" s="952"/>
      <c r="B74" s="954"/>
      <c r="C74" s="956"/>
      <c r="E74" s="37"/>
      <c r="F74" s="2" t="s">
        <v>138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628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951"/>
      <c r="B80" s="953" t="s">
        <v>629</v>
      </c>
      <c r="C80" s="955" t="e">
        <f>-D97</f>
        <v>#REF!</v>
      </c>
      <c r="E80" s="37" t="e">
        <f>E71-E74</f>
        <v>#REF!</v>
      </c>
      <c r="F80" s="2" t="s">
        <v>528</v>
      </c>
    </row>
    <row r="81" spans="1:3" ht="13.5" thickBot="1">
      <c r="A81" s="952"/>
      <c r="B81" s="954"/>
      <c r="C81" s="956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630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685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637</v>
      </c>
      <c r="C94" s="2"/>
      <c r="D94" s="38" t="e">
        <f>-#REF!</f>
        <v>#REF!</v>
      </c>
      <c r="E94" s="2" t="s">
        <v>631</v>
      </c>
    </row>
    <row r="95" spans="2:4" ht="12.75">
      <c r="B95" s="49" t="s">
        <v>632</v>
      </c>
      <c r="C95" s="2"/>
      <c r="D95" s="38"/>
    </row>
    <row r="96" spans="2:5" ht="12.75">
      <c r="B96" s="4" t="s">
        <v>633</v>
      </c>
      <c r="C96" s="2"/>
      <c r="D96" s="38" t="e">
        <f>#REF!+#REF!</f>
        <v>#REF!</v>
      </c>
      <c r="E96" s="2" t="s">
        <v>634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F14:I23"/>
    <mergeCell ref="A5:D5"/>
    <mergeCell ref="A49:B52"/>
    <mergeCell ref="C49:C52"/>
    <mergeCell ref="A8:B11"/>
    <mergeCell ref="C8:C11"/>
    <mergeCell ref="B38:B39"/>
    <mergeCell ref="C38:C39"/>
    <mergeCell ref="A80:A81"/>
    <mergeCell ref="B80:B81"/>
    <mergeCell ref="C80:C81"/>
    <mergeCell ref="A73:A74"/>
    <mergeCell ref="B73:B74"/>
    <mergeCell ref="C73:C74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P34"/>
  <sheetViews>
    <sheetView zoomScale="75" zoomScaleNormal="75" zoomScalePageLayoutView="0" workbookViewId="0" topLeftCell="A1">
      <selection activeCell="B1" sqref="B1:L34"/>
    </sheetView>
  </sheetViews>
  <sheetFormatPr defaultColWidth="11.421875" defaultRowHeight="12.75"/>
  <cols>
    <col min="1" max="1" width="1.421875" style="223" customWidth="1"/>
    <col min="2" max="2" width="26.00390625" style="223" customWidth="1"/>
    <col min="3" max="3" width="15.421875" style="223" customWidth="1"/>
    <col min="4" max="4" width="18.7109375" style="223" customWidth="1"/>
    <col min="5" max="5" width="15.28125" style="223" customWidth="1"/>
    <col min="6" max="6" width="14.140625" style="223" customWidth="1"/>
    <col min="7" max="7" width="15.140625" style="223" customWidth="1"/>
    <col min="8" max="8" width="14.8515625" style="223" customWidth="1"/>
    <col min="9" max="9" width="16.28125" style="223" bestFit="1" customWidth="1"/>
    <col min="10" max="10" width="17.8515625" style="223" customWidth="1"/>
    <col min="11" max="11" width="15.28125" style="223" customWidth="1"/>
    <col min="12" max="12" width="21.57421875" style="223" customWidth="1"/>
    <col min="13" max="13" width="2.8515625" style="223" customWidth="1"/>
    <col min="14" max="14" width="13.28125" style="223" bestFit="1" customWidth="1"/>
    <col min="15" max="16384" width="11.421875" style="223" customWidth="1"/>
  </cols>
  <sheetData>
    <row r="1" spans="2:12" ht="42" customHeight="1">
      <c r="B1" s="1102" t="s">
        <v>214</v>
      </c>
      <c r="C1" s="1103"/>
      <c r="D1" s="1103"/>
      <c r="E1" s="1103"/>
      <c r="F1" s="1103"/>
      <c r="G1" s="1103"/>
      <c r="H1" s="1103"/>
      <c r="I1" s="1103"/>
      <c r="J1" s="1103"/>
      <c r="K1" s="1104">
        <f>CPYG!E2</f>
        <v>2017</v>
      </c>
      <c r="L1" s="1105"/>
    </row>
    <row r="2" spans="2:12" ht="51" customHeight="1">
      <c r="B2" s="1115" t="str">
        <f>CPYG!B3</f>
        <v>ENTIDAD: CULTESA</v>
      </c>
      <c r="C2" s="1116"/>
      <c r="D2" s="1116"/>
      <c r="E2" s="1116"/>
      <c r="F2" s="1116"/>
      <c r="G2" s="1116"/>
      <c r="H2" s="1116"/>
      <c r="I2" s="1116"/>
      <c r="J2" s="1116"/>
      <c r="K2" s="1117" t="s">
        <v>201</v>
      </c>
      <c r="L2" s="1118"/>
    </row>
    <row r="3" spans="2:12" s="224" customFormat="1" ht="27" customHeight="1">
      <c r="B3" s="1106" t="s">
        <v>696</v>
      </c>
      <c r="C3" s="1107"/>
      <c r="D3" s="1107"/>
      <c r="E3" s="1107"/>
      <c r="F3" s="1107"/>
      <c r="G3" s="1107"/>
      <c r="H3" s="1107"/>
      <c r="I3" s="1107"/>
      <c r="J3" s="1107"/>
      <c r="K3" s="1107"/>
      <c r="L3" s="1108"/>
    </row>
    <row r="4" spans="2:12" ht="19.5" customHeight="1">
      <c r="B4" s="1112" t="s">
        <v>392</v>
      </c>
      <c r="C4" s="1113" t="s">
        <v>434</v>
      </c>
      <c r="D4" s="473"/>
      <c r="E4" s="1113"/>
      <c r="F4" s="1113"/>
      <c r="G4" s="1113"/>
      <c r="H4" s="1113"/>
      <c r="I4" s="1113"/>
      <c r="J4" s="1113"/>
      <c r="K4" s="1113" t="s">
        <v>578</v>
      </c>
      <c r="L4" s="1114" t="s">
        <v>345</v>
      </c>
    </row>
    <row r="5" spans="2:12" ht="64.5" customHeight="1">
      <c r="B5" s="1112"/>
      <c r="C5" s="1113"/>
      <c r="D5" s="473" t="s">
        <v>346</v>
      </c>
      <c r="E5" s="473" t="s">
        <v>517</v>
      </c>
      <c r="F5" s="473" t="s">
        <v>347</v>
      </c>
      <c r="G5" s="473" t="s">
        <v>587</v>
      </c>
      <c r="H5" s="473" t="s">
        <v>348</v>
      </c>
      <c r="I5" s="473" t="s">
        <v>349</v>
      </c>
      <c r="J5" s="473" t="s">
        <v>350</v>
      </c>
      <c r="K5" s="1113"/>
      <c r="L5" s="1114"/>
    </row>
    <row r="6" spans="2:12" ht="12.75">
      <c r="B6" s="1109"/>
      <c r="C6" s="1110"/>
      <c r="D6" s="1110"/>
      <c r="E6" s="1110"/>
      <c r="F6" s="1110"/>
      <c r="G6" s="1110"/>
      <c r="H6" s="1110"/>
      <c r="I6" s="1110"/>
      <c r="J6" s="1110"/>
      <c r="K6" s="1110"/>
      <c r="L6" s="1111"/>
    </row>
    <row r="7" spans="2:12" ht="33" customHeight="1">
      <c r="B7" s="474" t="s">
        <v>351</v>
      </c>
      <c r="C7" s="514">
        <v>66011.41</v>
      </c>
      <c r="D7" s="505">
        <v>657.49</v>
      </c>
      <c r="E7" s="505"/>
      <c r="F7" s="505"/>
      <c r="G7" s="505">
        <v>-21472.02</v>
      </c>
      <c r="H7" s="505"/>
      <c r="I7" s="505"/>
      <c r="J7" s="505"/>
      <c r="K7" s="514">
        <f>SUM(C7:J7)</f>
        <v>45196.880000000005</v>
      </c>
      <c r="L7" s="506"/>
    </row>
    <row r="8" spans="2:12" ht="39" customHeight="1">
      <c r="B8" s="474" t="s">
        <v>55</v>
      </c>
      <c r="C8" s="514">
        <v>629458.99</v>
      </c>
      <c r="D8" s="505">
        <v>193139.28</v>
      </c>
      <c r="E8" s="505"/>
      <c r="F8" s="505"/>
      <c r="G8" s="505">
        <v>-125476.56</v>
      </c>
      <c r="H8" s="505"/>
      <c r="I8" s="505"/>
      <c r="J8" s="505"/>
      <c r="K8" s="514">
        <f>SUM(C8:J8)</f>
        <v>697121.71</v>
      </c>
      <c r="L8" s="506"/>
    </row>
    <row r="9" spans="2:12" ht="45" customHeight="1">
      <c r="B9" s="475" t="s">
        <v>352</v>
      </c>
      <c r="C9" s="514"/>
      <c r="D9" s="505"/>
      <c r="E9" s="505"/>
      <c r="F9" s="505"/>
      <c r="G9" s="505"/>
      <c r="H9" s="505"/>
      <c r="I9" s="505"/>
      <c r="J9" s="505"/>
      <c r="K9" s="514">
        <f>SUM(C9:J9)</f>
        <v>0</v>
      </c>
      <c r="L9" s="507"/>
    </row>
    <row r="10" spans="2:14" ht="20.25" customHeight="1">
      <c r="B10" s="475" t="s">
        <v>353</v>
      </c>
      <c r="C10" s="514"/>
      <c r="D10" s="505"/>
      <c r="E10" s="505"/>
      <c r="F10" s="505"/>
      <c r="G10" s="505"/>
      <c r="H10" s="505"/>
      <c r="I10" s="505"/>
      <c r="J10" s="505"/>
      <c r="K10" s="514">
        <f>SUM(C10:J10)</f>
        <v>0</v>
      </c>
      <c r="L10" s="507"/>
      <c r="N10" s="225"/>
    </row>
    <row r="11" spans="2:12" s="226" customFormat="1" ht="23.25" customHeight="1">
      <c r="B11" s="475" t="s">
        <v>145</v>
      </c>
      <c r="C11" s="515">
        <f>SUM(C7:C10)</f>
        <v>695470.4</v>
      </c>
      <c r="D11" s="515">
        <f aca="true" t="shared" si="0" ref="D11:K11">SUM(D7:D10)</f>
        <v>193796.77</v>
      </c>
      <c r="E11" s="515">
        <f t="shared" si="0"/>
        <v>0</v>
      </c>
      <c r="F11" s="515">
        <f t="shared" si="0"/>
        <v>0</v>
      </c>
      <c r="G11" s="515">
        <f t="shared" si="0"/>
        <v>-146948.58</v>
      </c>
      <c r="H11" s="515">
        <f t="shared" si="0"/>
        <v>0</v>
      </c>
      <c r="I11" s="515">
        <f t="shared" si="0"/>
        <v>0</v>
      </c>
      <c r="J11" s="515">
        <f t="shared" si="0"/>
        <v>0</v>
      </c>
      <c r="K11" s="515">
        <f t="shared" si="0"/>
        <v>742318.59</v>
      </c>
      <c r="L11" s="508"/>
    </row>
    <row r="12" spans="2:14" ht="20.25" customHeight="1">
      <c r="B12" s="475" t="s">
        <v>354</v>
      </c>
      <c r="C12" s="514">
        <f>ACTIVO!C30</f>
        <v>516359.55</v>
      </c>
      <c r="D12" s="505"/>
      <c r="E12" s="505"/>
      <c r="F12" s="505"/>
      <c r="G12" s="505"/>
      <c r="H12" s="505"/>
      <c r="I12" s="505"/>
      <c r="J12" s="505">
        <v>-6387.309999999998</v>
      </c>
      <c r="K12" s="514">
        <f>SUM(C12:J12)</f>
        <v>509972.24</v>
      </c>
      <c r="L12" s="507"/>
      <c r="N12" s="225"/>
    </row>
    <row r="13" spans="2:12" ht="26.25" customHeight="1">
      <c r="B13" s="476"/>
      <c r="C13" s="509"/>
      <c r="D13" s="509"/>
      <c r="E13" s="509"/>
      <c r="F13" s="509"/>
      <c r="G13" s="509"/>
      <c r="H13" s="509"/>
      <c r="I13" s="509"/>
      <c r="J13" s="509"/>
      <c r="K13" s="510"/>
      <c r="L13" s="511"/>
    </row>
    <row r="14" spans="2:12" ht="19.5" customHeight="1">
      <c r="B14" s="1112" t="s">
        <v>431</v>
      </c>
      <c r="C14" s="1113" t="s">
        <v>435</v>
      </c>
      <c r="D14" s="473"/>
      <c r="E14" s="1113"/>
      <c r="F14" s="1113"/>
      <c r="G14" s="1113"/>
      <c r="H14" s="1113"/>
      <c r="I14" s="1113"/>
      <c r="J14" s="1113"/>
      <c r="K14" s="1113" t="s">
        <v>436</v>
      </c>
      <c r="L14" s="1114" t="s">
        <v>345</v>
      </c>
    </row>
    <row r="15" spans="2:12" ht="63.75">
      <c r="B15" s="1112"/>
      <c r="C15" s="1113"/>
      <c r="D15" s="473" t="s">
        <v>346</v>
      </c>
      <c r="E15" s="473" t="s">
        <v>517</v>
      </c>
      <c r="F15" s="473" t="s">
        <v>347</v>
      </c>
      <c r="G15" s="473" t="s">
        <v>587</v>
      </c>
      <c r="H15" s="473" t="s">
        <v>348</v>
      </c>
      <c r="I15" s="473" t="s">
        <v>349</v>
      </c>
      <c r="J15" s="473" t="s">
        <v>350</v>
      </c>
      <c r="K15" s="1113"/>
      <c r="L15" s="1114"/>
    </row>
    <row r="16" spans="2:12" ht="12.75">
      <c r="B16" s="1109"/>
      <c r="C16" s="1110"/>
      <c r="D16" s="1110"/>
      <c r="E16" s="1110"/>
      <c r="F16" s="1110"/>
      <c r="G16" s="1110"/>
      <c r="H16" s="1110"/>
      <c r="I16" s="1110"/>
      <c r="J16" s="1110"/>
      <c r="K16" s="1110"/>
      <c r="L16" s="1111"/>
    </row>
    <row r="17" spans="2:12" ht="36.75" customHeight="1">
      <c r="B17" s="474" t="s">
        <v>351</v>
      </c>
      <c r="C17" s="514">
        <f>K7</f>
        <v>45196.880000000005</v>
      </c>
      <c r="D17" s="647"/>
      <c r="E17" s="647"/>
      <c r="F17" s="647"/>
      <c r="G17" s="647"/>
      <c r="H17" s="647">
        <v>-21456.47</v>
      </c>
      <c r="I17" s="647"/>
      <c r="J17" s="647"/>
      <c r="K17" s="514">
        <f>SUM(C17:J17)</f>
        <v>23740.410000000003</v>
      </c>
      <c r="L17" s="506"/>
    </row>
    <row r="18" spans="2:16" ht="39" customHeight="1">
      <c r="B18" s="474" t="s">
        <v>55</v>
      </c>
      <c r="C18" s="514">
        <f>K8</f>
        <v>697121.71</v>
      </c>
      <c r="D18" s="647">
        <f>90972.75+10000</f>
        <v>100972.75</v>
      </c>
      <c r="E18" s="647"/>
      <c r="F18" s="647"/>
      <c r="G18" s="647"/>
      <c r="H18" s="647">
        <v>-141805.6</v>
      </c>
      <c r="I18" s="647"/>
      <c r="J18" s="647"/>
      <c r="K18" s="514">
        <f>SUM(C18:J18)</f>
        <v>656288.86</v>
      </c>
      <c r="L18" s="506"/>
      <c r="P18" s="915"/>
    </row>
    <row r="19" spans="2:12" ht="38.25">
      <c r="B19" s="475" t="s">
        <v>352</v>
      </c>
      <c r="C19" s="514"/>
      <c r="D19" s="647"/>
      <c r="E19" s="647"/>
      <c r="F19" s="647"/>
      <c r="G19" s="647"/>
      <c r="H19" s="647"/>
      <c r="I19" s="647"/>
      <c r="J19" s="647"/>
      <c r="K19" s="514">
        <f>SUM(C19:J19)</f>
        <v>0</v>
      </c>
      <c r="L19" s="507"/>
    </row>
    <row r="20" spans="2:12" ht="21.75" customHeight="1">
      <c r="B20" s="475" t="s">
        <v>353</v>
      </c>
      <c r="C20" s="514"/>
      <c r="D20" s="647"/>
      <c r="E20" s="647"/>
      <c r="F20" s="647"/>
      <c r="G20" s="647"/>
      <c r="H20" s="647"/>
      <c r="I20" s="647"/>
      <c r="J20" s="647"/>
      <c r="K20" s="514">
        <f>SUM(C20:J20)</f>
        <v>0</v>
      </c>
      <c r="L20" s="507"/>
    </row>
    <row r="21" spans="2:12" s="226" customFormat="1" ht="22.5" customHeight="1">
      <c r="B21" s="475" t="s">
        <v>145</v>
      </c>
      <c r="C21" s="515">
        <f aca="true" t="shared" si="1" ref="C21:I21">SUM(C17:C20)</f>
        <v>742318.59</v>
      </c>
      <c r="D21" s="536">
        <f t="shared" si="1"/>
        <v>100972.75</v>
      </c>
      <c r="E21" s="536">
        <f t="shared" si="1"/>
        <v>0</v>
      </c>
      <c r="F21" s="536">
        <f t="shared" si="1"/>
        <v>0</v>
      </c>
      <c r="G21" s="536">
        <f t="shared" si="1"/>
        <v>0</v>
      </c>
      <c r="H21" s="536">
        <f t="shared" si="1"/>
        <v>-163262.07</v>
      </c>
      <c r="I21" s="536">
        <f t="shared" si="1"/>
        <v>0</v>
      </c>
      <c r="J21" s="536">
        <f>SUM(J17:J20)</f>
        <v>0</v>
      </c>
      <c r="K21" s="536">
        <f>SUM(K17:K20)</f>
        <v>680029.27</v>
      </c>
      <c r="L21" s="512"/>
    </row>
    <row r="22" spans="2:14" ht="20.25" customHeight="1" thickBot="1">
      <c r="B22" s="477" t="s">
        <v>354</v>
      </c>
      <c r="C22" s="516">
        <f>K12</f>
        <v>509972.24</v>
      </c>
      <c r="D22" s="648"/>
      <c r="E22" s="648"/>
      <c r="F22" s="648"/>
      <c r="G22" s="648"/>
      <c r="H22" s="648"/>
      <c r="I22" s="648"/>
      <c r="J22" s="648"/>
      <c r="K22" s="516">
        <f>SUM(C22:J22)</f>
        <v>509972.24</v>
      </c>
      <c r="L22" s="513"/>
      <c r="N22" s="225"/>
    </row>
    <row r="24" spans="2:12" ht="12.75">
      <c r="B24" s="222" t="s">
        <v>355</v>
      </c>
      <c r="C24" s="227"/>
      <c r="L24" s="228"/>
    </row>
    <row r="25" spans="2:12" ht="12.75">
      <c r="B25" s="1119" t="s">
        <v>356</v>
      </c>
      <c r="C25" s="1119"/>
      <c r="D25" s="1119"/>
      <c r="E25" s="1119"/>
      <c r="F25" s="1119"/>
      <c r="G25" s="1119"/>
      <c r="H25" s="1119"/>
      <c r="I25" s="1119"/>
      <c r="J25" s="1119"/>
      <c r="K25" s="1119"/>
      <c r="L25" s="1119"/>
    </row>
    <row r="26" spans="2:12" ht="12.75">
      <c r="B26" s="1119" t="s">
        <v>357</v>
      </c>
      <c r="C26" s="1119"/>
      <c r="D26" s="1119"/>
      <c r="E26" s="1119"/>
      <c r="F26" s="1119"/>
      <c r="G26" s="1119"/>
      <c r="H26" s="1119"/>
      <c r="I26" s="1119"/>
      <c r="J26" s="1119"/>
      <c r="K26" s="1119"/>
      <c r="L26" s="1119"/>
    </row>
    <row r="27" spans="2:12" ht="12.75">
      <c r="B27" s="1119" t="s">
        <v>362</v>
      </c>
      <c r="C27" s="1119"/>
      <c r="D27" s="1119"/>
      <c r="E27" s="1119"/>
      <c r="F27" s="1119"/>
      <c r="G27" s="1119"/>
      <c r="H27" s="1119"/>
      <c r="I27" s="1119"/>
      <c r="J27" s="1119"/>
      <c r="K27" s="1119"/>
      <c r="L27" s="1119"/>
    </row>
    <row r="28" spans="2:12" ht="12.75">
      <c r="B28" s="1119" t="s">
        <v>363</v>
      </c>
      <c r="C28" s="1119"/>
      <c r="D28" s="1119"/>
      <c r="E28" s="1119"/>
      <c r="F28" s="1119"/>
      <c r="G28" s="1119"/>
      <c r="H28" s="1119"/>
      <c r="I28" s="1119"/>
      <c r="J28" s="1119"/>
      <c r="K28" s="1119"/>
      <c r="L28" s="1119"/>
    </row>
    <row r="29" spans="2:12" ht="12.75">
      <c r="B29" s="1119" t="s">
        <v>378</v>
      </c>
      <c r="C29" s="1119"/>
      <c r="D29" s="1119"/>
      <c r="E29" s="1119"/>
      <c r="F29" s="1119"/>
      <c r="G29" s="1119"/>
      <c r="H29" s="1119"/>
      <c r="I29" s="1119"/>
      <c r="J29" s="1119"/>
      <c r="K29" s="1119"/>
      <c r="L29" s="1119"/>
    </row>
    <row r="30" spans="2:12" ht="12.75">
      <c r="B30" s="1119" t="s">
        <v>379</v>
      </c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</row>
    <row r="31" spans="2:12" ht="12.75">
      <c r="B31" s="1119" t="s">
        <v>380</v>
      </c>
      <c r="C31" s="1119"/>
      <c r="D31" s="1119"/>
      <c r="E31" s="1119"/>
      <c r="F31" s="1119"/>
      <c r="G31" s="1119"/>
      <c r="H31" s="1119"/>
      <c r="I31" s="1119"/>
      <c r="J31" s="1119"/>
      <c r="K31" s="1119"/>
      <c r="L31" s="1119"/>
    </row>
    <row r="32" spans="2:12" ht="12.75">
      <c r="B32" s="1119" t="s">
        <v>479</v>
      </c>
      <c r="C32" s="1119"/>
      <c r="D32" s="1119"/>
      <c r="E32" s="1119"/>
      <c r="F32" s="1119"/>
      <c r="G32" s="1119"/>
      <c r="H32" s="1119"/>
      <c r="I32" s="1119"/>
      <c r="J32" s="1119"/>
      <c r="K32" s="1119"/>
      <c r="L32" s="1119"/>
    </row>
    <row r="33" spans="2:12" ht="12.75">
      <c r="B33" s="1119" t="s">
        <v>480</v>
      </c>
      <c r="C33" s="1119"/>
      <c r="D33" s="1119"/>
      <c r="E33" s="1119"/>
      <c r="F33" s="1119"/>
      <c r="G33" s="1119"/>
      <c r="H33" s="1119"/>
      <c r="I33" s="1119"/>
      <c r="J33" s="1119"/>
      <c r="K33" s="1119"/>
      <c r="L33" s="1119"/>
    </row>
    <row r="34" spans="2:12" ht="12.75">
      <c r="B34" s="1119" t="s">
        <v>482</v>
      </c>
      <c r="C34" s="1119"/>
      <c r="D34" s="1119"/>
      <c r="E34" s="1119"/>
      <c r="F34" s="1119"/>
      <c r="G34" s="1119"/>
      <c r="H34" s="1119"/>
      <c r="I34" s="1119"/>
      <c r="J34" s="1119"/>
      <c r="K34" s="1119"/>
      <c r="L34" s="1119"/>
    </row>
  </sheetData>
  <sheetProtection formatColumns="0" formatRows="0"/>
  <mergeCells count="27">
    <mergeCell ref="B27:L27"/>
    <mergeCell ref="B32:L32"/>
    <mergeCell ref="B26:L26"/>
    <mergeCell ref="B34:L34"/>
    <mergeCell ref="B28:L28"/>
    <mergeCell ref="B29:L29"/>
    <mergeCell ref="B30:L30"/>
    <mergeCell ref="B31:L31"/>
    <mergeCell ref="B33:L33"/>
    <mergeCell ref="B16:L16"/>
    <mergeCell ref="B25:L25"/>
    <mergeCell ref="B14:B15"/>
    <mergeCell ref="C14:C15"/>
    <mergeCell ref="E14:J14"/>
    <mergeCell ref="K14:K15"/>
    <mergeCell ref="L14:L15"/>
    <mergeCell ref="B1:J1"/>
    <mergeCell ref="K1:L1"/>
    <mergeCell ref="B3:L3"/>
    <mergeCell ref="B6:L6"/>
    <mergeCell ref="B4:B5"/>
    <mergeCell ref="C4:C5"/>
    <mergeCell ref="E4:J4"/>
    <mergeCell ref="K4:K5"/>
    <mergeCell ref="L4:L5"/>
    <mergeCell ref="B2:J2"/>
    <mergeCell ref="K2:L2"/>
  </mergeCells>
  <printOptions horizontalCentered="1" verticalCentered="1"/>
  <pageMargins left="0.5905511811023623" right="0.5511811023622047" top="0.6692913385826772" bottom="0.984251968503937" header="0" footer="0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M55"/>
  <sheetViews>
    <sheetView zoomScale="75" zoomScaleNormal="75" zoomScalePageLayoutView="0" workbookViewId="0" topLeftCell="A28">
      <selection activeCell="B2" sqref="B2:M53"/>
    </sheetView>
  </sheetViews>
  <sheetFormatPr defaultColWidth="11.421875" defaultRowHeight="12.75"/>
  <cols>
    <col min="1" max="1" width="4.28125" style="133" customWidth="1"/>
    <col min="2" max="2" width="1.8515625" style="133" customWidth="1"/>
    <col min="3" max="3" width="28.7109375" style="133" customWidth="1"/>
    <col min="4" max="4" width="30.421875" style="133" customWidth="1"/>
    <col min="5" max="5" width="23.00390625" style="133" bestFit="1" customWidth="1"/>
    <col min="6" max="6" width="16.57421875" style="133" customWidth="1"/>
    <col min="7" max="7" width="25.421875" style="133" hidden="1" customWidth="1"/>
    <col min="8" max="8" width="20.28125" style="133" customWidth="1"/>
    <col min="9" max="9" width="22.00390625" style="133" bestFit="1" customWidth="1"/>
    <col min="10" max="10" width="23.00390625" style="133" bestFit="1" customWidth="1"/>
    <col min="11" max="12" width="20.421875" style="133" customWidth="1"/>
    <col min="13" max="13" width="17.7109375" style="133" customWidth="1"/>
    <col min="14" max="16384" width="11.421875" style="133" customWidth="1"/>
  </cols>
  <sheetData>
    <row r="1" ht="20.25" customHeight="1" thickBot="1"/>
    <row r="2" spans="2:13" s="223" customFormat="1" ht="42" customHeight="1" thickBot="1">
      <c r="B2" s="1147" t="s">
        <v>214</v>
      </c>
      <c r="C2" s="1148"/>
      <c r="D2" s="1148"/>
      <c r="E2" s="1148"/>
      <c r="F2" s="1148"/>
      <c r="G2" s="1148"/>
      <c r="H2" s="1148"/>
      <c r="I2" s="1148"/>
      <c r="J2" s="1148"/>
      <c r="K2" s="1149"/>
      <c r="L2" s="1155">
        <f>CPYG!E2</f>
        <v>2017</v>
      </c>
      <c r="M2" s="1156"/>
    </row>
    <row r="3" spans="2:13" ht="35.25" customHeight="1" thickBot="1">
      <c r="B3" s="1150" t="str">
        <f>CPYG!B3</f>
        <v>ENTIDAD: CULTESA</v>
      </c>
      <c r="C3" s="1151"/>
      <c r="D3" s="1151"/>
      <c r="E3" s="1151"/>
      <c r="F3" s="1151"/>
      <c r="G3" s="1151"/>
      <c r="H3" s="1151"/>
      <c r="I3" s="1151"/>
      <c r="J3" s="1151"/>
      <c r="K3" s="1152"/>
      <c r="L3" s="1153" t="s">
        <v>202</v>
      </c>
      <c r="M3" s="1154"/>
    </row>
    <row r="4" spans="2:13" ht="18" customHeight="1">
      <c r="B4" s="1120" t="s">
        <v>377</v>
      </c>
      <c r="C4" s="1121"/>
      <c r="D4" s="1121"/>
      <c r="E4" s="1121"/>
      <c r="F4" s="1121"/>
      <c r="G4" s="1121"/>
      <c r="H4" s="1121"/>
      <c r="I4" s="1121"/>
      <c r="J4" s="1121"/>
      <c r="K4" s="1121"/>
      <c r="L4" s="1121"/>
      <c r="M4" s="1122"/>
    </row>
    <row r="5" spans="2:13" s="230" customFormat="1" ht="22.5" customHeight="1">
      <c r="B5" s="1125" t="s">
        <v>207</v>
      </c>
      <c r="C5" s="1126"/>
      <c r="D5" s="1126"/>
      <c r="E5" s="1126"/>
      <c r="F5" s="1126"/>
      <c r="G5" s="1126"/>
      <c r="H5" s="1126"/>
      <c r="I5" s="1126"/>
      <c r="J5" s="1126"/>
      <c r="K5" s="1126"/>
      <c r="L5" s="1126"/>
      <c r="M5" s="1127"/>
    </row>
    <row r="6" spans="2:13" ht="25.5" customHeight="1">
      <c r="B6" s="1138" t="s">
        <v>437</v>
      </c>
      <c r="C6" s="1139"/>
      <c r="D6" s="1128" t="s">
        <v>518</v>
      </c>
      <c r="E6" s="1128" t="s">
        <v>438</v>
      </c>
      <c r="F6" s="1128" t="s">
        <v>519</v>
      </c>
      <c r="G6" s="1128"/>
      <c r="H6" s="1128" t="s">
        <v>520</v>
      </c>
      <c r="I6" s="1128"/>
      <c r="J6" s="1132" t="s">
        <v>439</v>
      </c>
      <c r="K6" s="1132" t="s">
        <v>440</v>
      </c>
      <c r="L6" s="1132" t="s">
        <v>441</v>
      </c>
      <c r="M6" s="1131" t="s">
        <v>521</v>
      </c>
    </row>
    <row r="7" spans="2:13" ht="54" customHeight="1" thickBot="1">
      <c r="B7" s="1140"/>
      <c r="C7" s="1141"/>
      <c r="D7" s="1128"/>
      <c r="E7" s="1128"/>
      <c r="F7" s="229" t="s">
        <v>442</v>
      </c>
      <c r="G7" s="229" t="s">
        <v>523</v>
      </c>
      <c r="H7" s="229" t="s">
        <v>524</v>
      </c>
      <c r="I7" s="229" t="s">
        <v>525</v>
      </c>
      <c r="J7" s="1132"/>
      <c r="K7" s="1132"/>
      <c r="L7" s="1132"/>
      <c r="M7" s="1131"/>
    </row>
    <row r="8" spans="2:13" ht="21" customHeight="1" thickBot="1">
      <c r="B8" s="1142" t="s">
        <v>483</v>
      </c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1144"/>
    </row>
    <row r="9" spans="2:13" ht="19.5" customHeight="1" thickBot="1">
      <c r="B9" s="1133"/>
      <c r="C9" s="1134"/>
      <c r="D9" s="486"/>
      <c r="E9" s="487"/>
      <c r="F9" s="488"/>
      <c r="G9" s="488"/>
      <c r="H9" s="488"/>
      <c r="I9" s="489"/>
      <c r="J9" s="504">
        <f>SUM(E9:I9)</f>
        <v>0</v>
      </c>
      <c r="K9" s="490"/>
      <c r="L9" s="491"/>
      <c r="M9" s="492"/>
    </row>
    <row r="10" spans="2:13" ht="19.5" customHeight="1" thickBot="1">
      <c r="B10" s="1123"/>
      <c r="C10" s="1124"/>
      <c r="D10" s="493"/>
      <c r="E10" s="488"/>
      <c r="F10" s="488"/>
      <c r="G10" s="488"/>
      <c r="H10" s="488"/>
      <c r="I10" s="488"/>
      <c r="J10" s="504">
        <f>SUM(E10:I10)</f>
        <v>0</v>
      </c>
      <c r="K10" s="494"/>
      <c r="L10" s="491"/>
      <c r="M10" s="492"/>
    </row>
    <row r="11" spans="2:13" ht="19.5" customHeight="1" thickBot="1">
      <c r="B11" s="1129"/>
      <c r="C11" s="1130"/>
      <c r="D11" s="493"/>
      <c r="E11" s="488"/>
      <c r="F11" s="488"/>
      <c r="G11" s="488"/>
      <c r="H11" s="488"/>
      <c r="I11" s="488"/>
      <c r="J11" s="504">
        <f>SUM(E11:I11)</f>
        <v>0</v>
      </c>
      <c r="K11" s="491"/>
      <c r="L11" s="491"/>
      <c r="M11" s="492"/>
    </row>
    <row r="12" spans="2:13" ht="19.5" customHeight="1" thickBot="1">
      <c r="B12" s="1129"/>
      <c r="C12" s="1130"/>
      <c r="D12" s="493"/>
      <c r="E12" s="488"/>
      <c r="F12" s="488"/>
      <c r="G12" s="488"/>
      <c r="H12" s="488"/>
      <c r="I12" s="488"/>
      <c r="J12" s="504">
        <f>SUM(E12:I12)</f>
        <v>0</v>
      </c>
      <c r="K12" s="491"/>
      <c r="L12" s="491"/>
      <c r="M12" s="492"/>
    </row>
    <row r="13" spans="2:13" ht="19.5" customHeight="1" thickBot="1">
      <c r="B13" s="1129"/>
      <c r="C13" s="1130"/>
      <c r="D13" s="493"/>
      <c r="E13" s="488"/>
      <c r="F13" s="488"/>
      <c r="G13" s="488"/>
      <c r="H13" s="488"/>
      <c r="I13" s="488"/>
      <c r="J13" s="504">
        <f>SUM(E13:I13)</f>
        <v>0</v>
      </c>
      <c r="K13" s="491"/>
      <c r="L13" s="491"/>
      <c r="M13" s="492"/>
    </row>
    <row r="14" spans="2:13" s="132" customFormat="1" ht="19.5" customHeight="1" thickBot="1">
      <c r="B14" s="1145" t="s">
        <v>145</v>
      </c>
      <c r="C14" s="1146"/>
      <c r="D14" s="495"/>
      <c r="E14" s="530">
        <f>SUM(E9:E13)</f>
        <v>0</v>
      </c>
      <c r="F14" s="530">
        <f>SUM(F9:F13)</f>
        <v>0</v>
      </c>
      <c r="G14" s="531"/>
      <c r="H14" s="530">
        <f>SUM(H9:H13)</f>
        <v>0</v>
      </c>
      <c r="I14" s="530">
        <f>SUM(I9:I13)</f>
        <v>0</v>
      </c>
      <c r="J14" s="530">
        <f>SUM(J9:J13)</f>
        <v>0</v>
      </c>
      <c r="K14" s="496"/>
      <c r="L14" s="532">
        <f>SUM(L9:L13)</f>
        <v>0</v>
      </c>
      <c r="M14" s="497"/>
    </row>
    <row r="15" spans="2:13" ht="19.5" customHeight="1" thickBot="1">
      <c r="B15" s="1135" t="s">
        <v>484</v>
      </c>
      <c r="C15" s="1136"/>
      <c r="D15" s="1136"/>
      <c r="E15" s="1136"/>
      <c r="F15" s="1136"/>
      <c r="G15" s="1136"/>
      <c r="H15" s="1136"/>
      <c r="I15" s="1136"/>
      <c r="J15" s="1136"/>
      <c r="K15" s="1136"/>
      <c r="L15" s="1136"/>
      <c r="M15" s="1137"/>
    </row>
    <row r="16" spans="2:13" ht="28.5" customHeight="1" thickBot="1">
      <c r="B16" s="1123" t="s">
        <v>766</v>
      </c>
      <c r="C16" s="1124"/>
      <c r="D16" s="493">
        <v>260</v>
      </c>
      <c r="E16" s="488">
        <v>750</v>
      </c>
      <c r="F16" s="488"/>
      <c r="G16" s="488"/>
      <c r="H16" s="488"/>
      <c r="I16" s="488"/>
      <c r="J16" s="504">
        <f>SUM(E16:I16)</f>
        <v>750</v>
      </c>
      <c r="K16" s="494"/>
      <c r="L16" s="491"/>
      <c r="M16" s="492" t="s">
        <v>767</v>
      </c>
    </row>
    <row r="17" spans="2:13" ht="19.5" customHeight="1" thickBot="1">
      <c r="B17" s="1123"/>
      <c r="C17" s="1124"/>
      <c r="D17" s="493"/>
      <c r="E17" s="488"/>
      <c r="F17" s="488"/>
      <c r="G17" s="488"/>
      <c r="H17" s="488"/>
      <c r="I17" s="488"/>
      <c r="J17" s="504">
        <f>SUM(E17:I17)</f>
        <v>0</v>
      </c>
      <c r="K17" s="494"/>
      <c r="L17" s="491"/>
      <c r="M17" s="492"/>
    </row>
    <row r="18" spans="2:13" ht="19.5" customHeight="1" thickBot="1">
      <c r="B18" s="1123"/>
      <c r="C18" s="1124"/>
      <c r="D18" s="493"/>
      <c r="E18" s="488"/>
      <c r="F18" s="488"/>
      <c r="G18" s="488"/>
      <c r="H18" s="488"/>
      <c r="I18" s="488"/>
      <c r="J18" s="504">
        <f>SUM(E18:I18)</f>
        <v>0</v>
      </c>
      <c r="K18" s="494"/>
      <c r="L18" s="491"/>
      <c r="M18" s="492"/>
    </row>
    <row r="19" spans="2:13" ht="19.5" customHeight="1" thickBot="1">
      <c r="B19" s="1123"/>
      <c r="C19" s="1124"/>
      <c r="D19" s="493"/>
      <c r="E19" s="488"/>
      <c r="F19" s="488"/>
      <c r="G19" s="488"/>
      <c r="H19" s="488"/>
      <c r="I19" s="488"/>
      <c r="J19" s="504">
        <f>SUM(E19:I19)</f>
        <v>0</v>
      </c>
      <c r="K19" s="494"/>
      <c r="L19" s="491"/>
      <c r="M19" s="492"/>
    </row>
    <row r="20" spans="2:13" ht="19.5" customHeight="1" thickBot="1">
      <c r="B20" s="1129"/>
      <c r="C20" s="1130"/>
      <c r="D20" s="493"/>
      <c r="E20" s="488"/>
      <c r="F20" s="488"/>
      <c r="G20" s="488"/>
      <c r="H20" s="488"/>
      <c r="I20" s="488"/>
      <c r="J20" s="504">
        <f>SUM(E20:I20)</f>
        <v>0</v>
      </c>
      <c r="K20" s="494"/>
      <c r="L20" s="491"/>
      <c r="M20" s="492"/>
    </row>
    <row r="21" spans="2:13" s="132" customFormat="1" ht="19.5" customHeight="1" thickBot="1">
      <c r="B21" s="1145" t="s">
        <v>145</v>
      </c>
      <c r="C21" s="1146"/>
      <c r="D21" s="495"/>
      <c r="E21" s="530">
        <f>SUM(E16:E20)</f>
        <v>750</v>
      </c>
      <c r="F21" s="530">
        <f>SUM(F16:F20)</f>
        <v>0</v>
      </c>
      <c r="G21" s="531"/>
      <c r="H21" s="530">
        <f>SUM(H16:H20)</f>
        <v>0</v>
      </c>
      <c r="I21" s="530">
        <f>SUM(I16:I20)</f>
        <v>0</v>
      </c>
      <c r="J21" s="530">
        <f>SUM(J17:J20)</f>
        <v>0</v>
      </c>
      <c r="K21" s="496"/>
      <c r="L21" s="532">
        <f>SUM(L16:L20)</f>
        <v>0</v>
      </c>
      <c r="M21" s="497"/>
    </row>
    <row r="22" spans="2:13" ht="12.75">
      <c r="B22" s="231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232"/>
    </row>
    <row r="23" spans="2:13" ht="18" customHeight="1">
      <c r="B23" s="1125" t="s">
        <v>209</v>
      </c>
      <c r="C23" s="1126"/>
      <c r="D23" s="1126"/>
      <c r="E23" s="1126"/>
      <c r="F23" s="1126"/>
      <c r="G23" s="1126"/>
      <c r="H23" s="1126"/>
      <c r="I23" s="1126"/>
      <c r="J23" s="1126"/>
      <c r="K23" s="1126"/>
      <c r="L23" s="1126"/>
      <c r="M23" s="1127"/>
    </row>
    <row r="24" spans="2:13" s="230" customFormat="1" ht="22.5" customHeight="1">
      <c r="B24" s="1125" t="s">
        <v>697</v>
      </c>
      <c r="C24" s="1126"/>
      <c r="D24" s="1126"/>
      <c r="E24" s="1126"/>
      <c r="F24" s="1126"/>
      <c r="G24" s="1126"/>
      <c r="H24" s="1126"/>
      <c r="I24" s="1126"/>
      <c r="J24" s="1126"/>
      <c r="K24" s="1126"/>
      <c r="L24" s="1126"/>
      <c r="M24" s="1127"/>
    </row>
    <row r="25" spans="2:13" ht="25.5" customHeight="1">
      <c r="B25" s="1138" t="s">
        <v>437</v>
      </c>
      <c r="C25" s="1139"/>
      <c r="D25" s="1128" t="s">
        <v>518</v>
      </c>
      <c r="E25" s="1128" t="s">
        <v>438</v>
      </c>
      <c r="F25" s="1128" t="s">
        <v>519</v>
      </c>
      <c r="G25" s="1128"/>
      <c r="H25" s="1128" t="s">
        <v>520</v>
      </c>
      <c r="I25" s="1128"/>
      <c r="J25" s="1132" t="s">
        <v>439</v>
      </c>
      <c r="K25" s="1132" t="s">
        <v>443</v>
      </c>
      <c r="L25" s="1132" t="s">
        <v>441</v>
      </c>
      <c r="M25" s="1131" t="s">
        <v>212</v>
      </c>
    </row>
    <row r="26" spans="2:13" ht="54" customHeight="1" thickBot="1">
      <c r="B26" s="1140"/>
      <c r="C26" s="1141"/>
      <c r="D26" s="1128"/>
      <c r="E26" s="1128"/>
      <c r="F26" s="229" t="s">
        <v>522</v>
      </c>
      <c r="G26" s="229" t="s">
        <v>523</v>
      </c>
      <c r="H26" s="229" t="s">
        <v>524</v>
      </c>
      <c r="I26" s="229" t="s">
        <v>525</v>
      </c>
      <c r="J26" s="1132"/>
      <c r="K26" s="1132"/>
      <c r="L26" s="1132"/>
      <c r="M26" s="1131"/>
    </row>
    <row r="27" spans="2:13" ht="13.5" thickBot="1">
      <c r="B27" s="1142" t="s">
        <v>210</v>
      </c>
      <c r="C27" s="1143"/>
      <c r="D27" s="1143"/>
      <c r="E27" s="1143"/>
      <c r="F27" s="1143"/>
      <c r="G27" s="1143"/>
      <c r="H27" s="1143"/>
      <c r="I27" s="1143"/>
      <c r="J27" s="1143"/>
      <c r="K27" s="1143"/>
      <c r="L27" s="1143"/>
      <c r="M27" s="1144"/>
    </row>
    <row r="28" spans="2:13" s="134" customFormat="1" ht="19.5" customHeight="1" thickBot="1">
      <c r="B28" s="1133"/>
      <c r="C28" s="1134"/>
      <c r="D28" s="486"/>
      <c r="E28" s="487"/>
      <c r="F28" s="493"/>
      <c r="G28" s="493"/>
      <c r="H28" s="493"/>
      <c r="I28" s="489"/>
      <c r="J28" s="504">
        <f>SUM(E28:I28)</f>
        <v>0</v>
      </c>
      <c r="K28" s="490"/>
      <c r="L28" s="491"/>
      <c r="M28" s="492"/>
    </row>
    <row r="29" spans="2:13" s="134" customFormat="1" ht="19.5" customHeight="1" thickBot="1">
      <c r="B29" s="1133"/>
      <c r="C29" s="1134"/>
      <c r="D29" s="486"/>
      <c r="E29" s="487"/>
      <c r="F29" s="493"/>
      <c r="G29" s="493"/>
      <c r="H29" s="493"/>
      <c r="I29" s="489"/>
      <c r="J29" s="504">
        <f>SUM(E29:I29)</f>
        <v>0</v>
      </c>
      <c r="K29" s="490"/>
      <c r="L29" s="491"/>
      <c r="M29" s="492"/>
    </row>
    <row r="30" spans="2:13" s="134" customFormat="1" ht="19.5" customHeight="1" thickBot="1">
      <c r="B30" s="1133"/>
      <c r="C30" s="1134"/>
      <c r="D30" s="486"/>
      <c r="E30" s="487"/>
      <c r="F30" s="493"/>
      <c r="G30" s="493"/>
      <c r="H30" s="493"/>
      <c r="I30" s="489"/>
      <c r="J30" s="504">
        <f>SUM(E30:I30)</f>
        <v>0</v>
      </c>
      <c r="K30" s="490"/>
      <c r="L30" s="491"/>
      <c r="M30" s="492"/>
    </row>
    <row r="31" spans="2:13" s="134" customFormat="1" ht="19.5" customHeight="1" thickBot="1">
      <c r="B31" s="1123"/>
      <c r="C31" s="1124"/>
      <c r="D31" s="493"/>
      <c r="E31" s="489"/>
      <c r="F31" s="493"/>
      <c r="G31" s="493"/>
      <c r="H31" s="493"/>
      <c r="I31" s="493"/>
      <c r="J31" s="504">
        <f>SUM(E31:I31)</f>
        <v>0</v>
      </c>
      <c r="K31" s="494"/>
      <c r="L31" s="491"/>
      <c r="M31" s="492"/>
    </row>
    <row r="32" spans="2:13" s="134" customFormat="1" ht="19.5" customHeight="1" thickBot="1">
      <c r="B32" s="1129"/>
      <c r="C32" s="1130"/>
      <c r="D32" s="493"/>
      <c r="E32" s="489"/>
      <c r="F32" s="493"/>
      <c r="G32" s="493"/>
      <c r="H32" s="493"/>
      <c r="I32" s="493"/>
      <c r="J32" s="504">
        <f>SUM(E32:I32)</f>
        <v>0</v>
      </c>
      <c r="K32" s="491"/>
      <c r="L32" s="491"/>
      <c r="M32" s="492"/>
    </row>
    <row r="33" spans="2:13" s="132" customFormat="1" ht="19.5" customHeight="1" thickBot="1">
      <c r="B33" s="1145" t="s">
        <v>145</v>
      </c>
      <c r="C33" s="1146"/>
      <c r="D33" s="495"/>
      <c r="E33" s="530">
        <f>SUM(E28:E32)</f>
        <v>0</v>
      </c>
      <c r="F33" s="530">
        <f>SUM(F28:F32)</f>
        <v>0</v>
      </c>
      <c r="G33" s="531"/>
      <c r="H33" s="530">
        <f>SUM(H28:H32)</f>
        <v>0</v>
      </c>
      <c r="I33" s="530">
        <f>SUM(I28:I32)</f>
        <v>0</v>
      </c>
      <c r="J33" s="530">
        <f>SUM(J28:J32)</f>
        <v>0</v>
      </c>
      <c r="K33" s="496"/>
      <c r="L33" s="532">
        <f>SUM(L27:L32)</f>
        <v>0</v>
      </c>
      <c r="M33" s="497"/>
    </row>
    <row r="34" spans="2:13" s="134" customFormat="1" ht="19.5" customHeight="1" thickBot="1">
      <c r="B34" s="1135" t="s">
        <v>211</v>
      </c>
      <c r="C34" s="1136"/>
      <c r="D34" s="1136"/>
      <c r="E34" s="1136"/>
      <c r="F34" s="1136"/>
      <c r="G34" s="1136"/>
      <c r="H34" s="1136"/>
      <c r="I34" s="1136"/>
      <c r="J34" s="1136"/>
      <c r="K34" s="1136"/>
      <c r="L34" s="1136"/>
      <c r="M34" s="1137"/>
    </row>
    <row r="35" spans="2:13" s="134" customFormat="1" ht="19.5" customHeight="1" thickBot="1">
      <c r="B35" s="1123"/>
      <c r="C35" s="1124"/>
      <c r="D35" s="493"/>
      <c r="E35" s="488"/>
      <c r="F35" s="493"/>
      <c r="G35" s="493"/>
      <c r="H35" s="489"/>
      <c r="I35" s="493"/>
      <c r="J35" s="504">
        <f>SUM(E35:I35)</f>
        <v>0</v>
      </c>
      <c r="K35" s="491"/>
      <c r="L35" s="491"/>
      <c r="M35" s="492"/>
    </row>
    <row r="36" spans="2:13" s="134" customFormat="1" ht="19.5" customHeight="1" thickBot="1">
      <c r="B36" s="1123"/>
      <c r="C36" s="1124"/>
      <c r="D36" s="493"/>
      <c r="E36" s="488"/>
      <c r="F36" s="489"/>
      <c r="G36" s="493"/>
      <c r="H36" s="489"/>
      <c r="I36" s="493"/>
      <c r="J36" s="504">
        <f>SUM(E36:I36)</f>
        <v>0</v>
      </c>
      <c r="K36" s="491"/>
      <c r="L36" s="491"/>
      <c r="M36" s="492"/>
    </row>
    <row r="37" spans="2:13" s="134" customFormat="1" ht="19.5" customHeight="1" thickBot="1">
      <c r="B37" s="1123"/>
      <c r="C37" s="1124"/>
      <c r="D37" s="493"/>
      <c r="E37" s="488"/>
      <c r="F37" s="493"/>
      <c r="G37" s="493"/>
      <c r="H37" s="493"/>
      <c r="I37" s="493"/>
      <c r="J37" s="504">
        <f>SUM(E37:I37)</f>
        <v>0</v>
      </c>
      <c r="K37" s="491"/>
      <c r="L37" s="491"/>
      <c r="M37" s="492"/>
    </row>
    <row r="38" spans="2:13" s="134" customFormat="1" ht="19.5" customHeight="1" thickBot="1">
      <c r="B38" s="1123"/>
      <c r="C38" s="1124"/>
      <c r="D38" s="493"/>
      <c r="E38" s="488"/>
      <c r="F38" s="493"/>
      <c r="G38" s="493"/>
      <c r="H38" s="493"/>
      <c r="I38" s="493"/>
      <c r="J38" s="504">
        <f>SUM(E38:I38)</f>
        <v>0</v>
      </c>
      <c r="K38" s="491"/>
      <c r="L38" s="491"/>
      <c r="M38" s="492"/>
    </row>
    <row r="39" spans="2:13" s="134" customFormat="1" ht="19.5" customHeight="1" thickBot="1">
      <c r="B39" s="1129"/>
      <c r="C39" s="1130"/>
      <c r="D39" s="493"/>
      <c r="E39" s="488"/>
      <c r="F39" s="498"/>
      <c r="G39" s="498"/>
      <c r="H39" s="498"/>
      <c r="I39" s="498"/>
      <c r="J39" s="504">
        <f>SUM(E39:I39)</f>
        <v>0</v>
      </c>
      <c r="K39" s="499"/>
      <c r="L39" s="499"/>
      <c r="M39" s="500"/>
    </row>
    <row r="40" spans="2:13" s="132" customFormat="1" ht="19.5" customHeight="1" thickBot="1">
      <c r="B40" s="1158" t="s">
        <v>145</v>
      </c>
      <c r="C40" s="1159"/>
      <c r="D40" s="501"/>
      <c r="E40" s="533">
        <f>SUM(E35:E39)</f>
        <v>0</v>
      </c>
      <c r="F40" s="533">
        <f>SUM(F35:F39)</f>
        <v>0</v>
      </c>
      <c r="G40" s="534"/>
      <c r="H40" s="533">
        <f>SUM(H35:H39)</f>
        <v>0</v>
      </c>
      <c r="I40" s="533">
        <f>SUM(I35:I39)</f>
        <v>0</v>
      </c>
      <c r="J40" s="533">
        <f>SUM(J35:J39)</f>
        <v>0</v>
      </c>
      <c r="K40" s="502"/>
      <c r="L40" s="535">
        <f>SUM(L35:L39)</f>
        <v>0</v>
      </c>
      <c r="M40" s="503"/>
    </row>
    <row r="43" spans="2:13" ht="12.75">
      <c r="B43" s="1160" t="s">
        <v>355</v>
      </c>
      <c r="C43" s="1160"/>
      <c r="D43" s="1160"/>
      <c r="E43" s="1160"/>
      <c r="F43" s="1160"/>
      <c r="G43" s="1160"/>
      <c r="H43" s="1160"/>
      <c r="I43" s="1160"/>
      <c r="J43" s="1160"/>
      <c r="K43" s="1160"/>
      <c r="L43" s="1160"/>
      <c r="M43" s="1160"/>
    </row>
    <row r="44" spans="2:13" ht="12.75">
      <c r="B44" s="1157" t="s">
        <v>485</v>
      </c>
      <c r="C44" s="1157"/>
      <c r="D44" s="1157"/>
      <c r="E44" s="1157"/>
      <c r="F44" s="1157"/>
      <c r="G44" s="1157"/>
      <c r="H44" s="1157"/>
      <c r="I44" s="1157"/>
      <c r="J44" s="1157"/>
      <c r="K44" s="1157"/>
      <c r="L44" s="1157"/>
      <c r="M44" s="1157"/>
    </row>
    <row r="45" spans="2:13" ht="12.75">
      <c r="B45" s="1157" t="s">
        <v>208</v>
      </c>
      <c r="C45" s="1157"/>
      <c r="D45" s="1157"/>
      <c r="E45" s="1157"/>
      <c r="F45" s="1157"/>
      <c r="G45" s="1157"/>
      <c r="H45" s="1157"/>
      <c r="I45" s="1157"/>
      <c r="J45" s="1157"/>
      <c r="K45" s="1157"/>
      <c r="L45" s="1157"/>
      <c r="M45" s="1157"/>
    </row>
    <row r="46" spans="2:13" ht="12.75">
      <c r="B46" s="1157" t="s">
        <v>486</v>
      </c>
      <c r="C46" s="1157"/>
      <c r="D46" s="1157"/>
      <c r="E46" s="1157"/>
      <c r="F46" s="1157"/>
      <c r="G46" s="1157"/>
      <c r="H46" s="1157"/>
      <c r="I46" s="1157"/>
      <c r="J46" s="1157"/>
      <c r="K46" s="1157"/>
      <c r="L46" s="1157"/>
      <c r="M46" s="1157"/>
    </row>
    <row r="47" spans="2:13" ht="12.75">
      <c r="B47" s="1157" t="s">
        <v>487</v>
      </c>
      <c r="C47" s="1157"/>
      <c r="D47" s="1157"/>
      <c r="E47" s="1157"/>
      <c r="F47" s="1157"/>
      <c r="G47" s="1157"/>
      <c r="H47" s="1157"/>
      <c r="I47" s="1157"/>
      <c r="J47" s="1157"/>
      <c r="K47" s="1157"/>
      <c r="L47" s="1157"/>
      <c r="M47" s="1157"/>
    </row>
    <row r="48" spans="2:13" ht="12.75">
      <c r="B48" s="1157" t="s">
        <v>488</v>
      </c>
      <c r="C48" s="1157"/>
      <c r="D48" s="1157"/>
      <c r="E48" s="1157"/>
      <c r="F48" s="1157"/>
      <c r="G48" s="1157"/>
      <c r="H48" s="1157"/>
      <c r="I48" s="1157"/>
      <c r="J48" s="1157"/>
      <c r="K48" s="1157"/>
      <c r="L48" s="1157"/>
      <c r="M48" s="1157"/>
    </row>
    <row r="49" spans="2:13" ht="12.75">
      <c r="B49" s="1157" t="s">
        <v>320</v>
      </c>
      <c r="C49" s="1157"/>
      <c r="D49" s="1157"/>
      <c r="E49" s="1157"/>
      <c r="F49" s="1157"/>
      <c r="G49" s="1157"/>
      <c r="H49" s="1157"/>
      <c r="I49" s="1157"/>
      <c r="J49" s="1157"/>
      <c r="K49" s="1157"/>
      <c r="L49" s="1157"/>
      <c r="M49" s="1157"/>
    </row>
    <row r="50" spans="2:13" ht="12.75">
      <c r="B50" s="1157" t="s">
        <v>321</v>
      </c>
      <c r="C50" s="1157"/>
      <c r="D50" s="1157"/>
      <c r="E50" s="1157"/>
      <c r="F50" s="1157"/>
      <c r="G50" s="1157"/>
      <c r="H50" s="1157"/>
      <c r="I50" s="1157"/>
      <c r="J50" s="1157"/>
      <c r="K50" s="1157"/>
      <c r="L50" s="1157"/>
      <c r="M50" s="1157"/>
    </row>
    <row r="51" spans="2:13" ht="12.75">
      <c r="B51" s="1157" t="s">
        <v>213</v>
      </c>
      <c r="C51" s="1157"/>
      <c r="D51" s="1157"/>
      <c r="E51" s="1157"/>
      <c r="F51" s="1157"/>
      <c r="G51" s="1157"/>
      <c r="H51" s="1157"/>
      <c r="I51" s="1157"/>
      <c r="J51" s="1157"/>
      <c r="K51" s="1157"/>
      <c r="L51" s="1157"/>
      <c r="M51" s="1157"/>
    </row>
    <row r="52" spans="2:13" ht="12.75">
      <c r="B52" s="1157" t="s">
        <v>322</v>
      </c>
      <c r="C52" s="1157"/>
      <c r="D52" s="1157"/>
      <c r="E52" s="1157"/>
      <c r="F52" s="1157"/>
      <c r="G52" s="1157"/>
      <c r="H52" s="1157"/>
      <c r="I52" s="1157"/>
      <c r="J52" s="1157"/>
      <c r="K52" s="1157"/>
      <c r="L52" s="1157"/>
      <c r="M52" s="1157"/>
    </row>
    <row r="53" spans="2:13" ht="12.75">
      <c r="B53" s="1157" t="s">
        <v>323</v>
      </c>
      <c r="C53" s="1157"/>
      <c r="D53" s="1157"/>
      <c r="E53" s="1157"/>
      <c r="F53" s="1157"/>
      <c r="G53" s="1157"/>
      <c r="H53" s="1157"/>
      <c r="I53" s="1157"/>
      <c r="J53" s="1157"/>
      <c r="K53" s="1157"/>
      <c r="L53" s="1157"/>
      <c r="M53" s="1157"/>
    </row>
    <row r="54" spans="4:8" ht="12.75" hidden="1">
      <c r="D54" s="133" t="s">
        <v>87</v>
      </c>
      <c r="E54" s="233">
        <f>+ACTIVO!C20</f>
        <v>0</v>
      </c>
      <c r="F54" s="233">
        <f>+ACTIVO!D20</f>
        <v>0</v>
      </c>
      <c r="G54" s="233">
        <f>+ACTIVO!E20</f>
        <v>0</v>
      </c>
      <c r="H54" s="233">
        <f>+ACTIVO!E20</f>
        <v>0</v>
      </c>
    </row>
    <row r="55" spans="4:8" ht="12.75" hidden="1">
      <c r="D55" s="234" t="s">
        <v>88</v>
      </c>
      <c r="E55" s="235">
        <f>+E53-E54</f>
        <v>0</v>
      </c>
      <c r="F55" s="235">
        <f>+F53-F54</f>
        <v>0</v>
      </c>
      <c r="G55" s="235">
        <f>+G53-G54</f>
        <v>0</v>
      </c>
      <c r="H55" s="235">
        <f>+H53-H54</f>
        <v>0</v>
      </c>
    </row>
    <row r="56" ht="12.75" hidden="1"/>
    <row r="57" ht="12.75" hidden="1"/>
    <row r="58" ht="12.75" hidden="1"/>
    <row r="59" ht="12.75" hidden="1"/>
  </sheetData>
  <sheetProtection formatColumns="0" formatRows="0"/>
  <mergeCells count="65">
    <mergeCell ref="B19:C19"/>
    <mergeCell ref="B20:C20"/>
    <mergeCell ref="M25:M26"/>
    <mergeCell ref="L25:L26"/>
    <mergeCell ref="B25:C26"/>
    <mergeCell ref="D25:D26"/>
    <mergeCell ref="E25:E26"/>
    <mergeCell ref="B53:M53"/>
    <mergeCell ref="B49:M49"/>
    <mergeCell ref="B50:M50"/>
    <mergeCell ref="B51:M51"/>
    <mergeCell ref="B52:M52"/>
    <mergeCell ref="B28:C28"/>
    <mergeCell ref="J25:J26"/>
    <mergeCell ref="K25:K26"/>
    <mergeCell ref="B48:M48"/>
    <mergeCell ref="B40:C40"/>
    <mergeCell ref="B39:C39"/>
    <mergeCell ref="B37:C37"/>
    <mergeCell ref="B43:M43"/>
    <mergeCell ref="B44:M44"/>
    <mergeCell ref="B45:M45"/>
    <mergeCell ref="B46:M46"/>
    <mergeCell ref="B35:C35"/>
    <mergeCell ref="B36:C36"/>
    <mergeCell ref="B34:M34"/>
    <mergeCell ref="B38:C38"/>
    <mergeCell ref="B47:M47"/>
    <mergeCell ref="B32:C32"/>
    <mergeCell ref="B33:C33"/>
    <mergeCell ref="B29:C29"/>
    <mergeCell ref="B31:C31"/>
    <mergeCell ref="B30:C30"/>
    <mergeCell ref="B14:C14"/>
    <mergeCell ref="H25:I25"/>
    <mergeCell ref="B27:M27"/>
    <mergeCell ref="B2:K2"/>
    <mergeCell ref="B3:K3"/>
    <mergeCell ref="L3:M3"/>
    <mergeCell ref="L2:M2"/>
    <mergeCell ref="H6:I6"/>
    <mergeCell ref="L6:L7"/>
    <mergeCell ref="B12:C12"/>
    <mergeCell ref="B17:C17"/>
    <mergeCell ref="B23:M23"/>
    <mergeCell ref="F25:G25"/>
    <mergeCell ref="B18:C18"/>
    <mergeCell ref="B21:C21"/>
    <mergeCell ref="B24:M24"/>
    <mergeCell ref="B4:M4"/>
    <mergeCell ref="B16:C16"/>
    <mergeCell ref="B5:M5"/>
    <mergeCell ref="D6:D7"/>
    <mergeCell ref="E6:E7"/>
    <mergeCell ref="F6:G6"/>
    <mergeCell ref="B13:C13"/>
    <mergeCell ref="B11:C11"/>
    <mergeCell ref="M6:M7"/>
    <mergeCell ref="J6:J7"/>
    <mergeCell ref="K6:K7"/>
    <mergeCell ref="B9:C9"/>
    <mergeCell ref="B15:M15"/>
    <mergeCell ref="B10:C10"/>
    <mergeCell ref="B6:C7"/>
    <mergeCell ref="B8:M8"/>
  </mergeCells>
  <dataValidations count="8">
    <dataValidation allowBlank="1" showInputMessage="1" showErrorMessage="1" promptTitle="ENTIDAD BENEFICIARIA:" prompt=" Entidad del grupo,asociada o cualquier otra en la cual se realiza la inversión." sqref="B16:B18 C21 B35:B37 C19 C38 C40"/>
    <dataValidation allowBlank="1" showInputMessage="1" showErrorMessage="1" promptTitle="ENTIDAD BENEFICIARIA:" prompt=" Entidad del grupo o asociada en la cual se realiza la inversión." sqref="B10 C32:C33 B31 C11 C14"/>
    <dataValidation allowBlank="1" showInputMessage="1" showErrorMessage="1" promptTitle="SALDO INICIAL:" prompt=" Saldo a 1 de enero del período al que están referidas las estimaciones." sqref="E10:E13 E28:E32 E16:E20 E35:E39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9:F14 F28:F32 E14 F35:F39 F18:F20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9:G14 G28:G33 G16:G20 G35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H9:H14 I33:J33 E33:F33 H28:H33 H35:H39 H16:H20 F16:F17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9:I14 I28:I32 I16:I20 I35:I39"/>
    <dataValidation allowBlank="1" showInputMessage="1" showErrorMessage="1" promptTitle="SALDO FINAL: " prompt="Saldo a 31 de diciembre del ejercicio al que está referidas las estimaciones." sqref="J9:J14 J28:J32 J16:J20 J35:J39"/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161" t="s">
        <v>131</v>
      </c>
      <c r="B1" s="1162"/>
      <c r="C1" s="1163"/>
      <c r="D1" s="16" t="e">
        <f>#REF!</f>
        <v>#REF!</v>
      </c>
    </row>
    <row r="2" spans="1:4" ht="25.5" customHeight="1">
      <c r="A2" s="1164" t="s">
        <v>588</v>
      </c>
      <c r="B2" s="1165"/>
      <c r="C2" s="1166"/>
      <c r="D2" s="13" t="s">
        <v>586</v>
      </c>
    </row>
    <row r="3" spans="1:4" ht="25.5" customHeight="1">
      <c r="A3" s="1167" t="s">
        <v>695</v>
      </c>
      <c r="B3" s="1168"/>
      <c r="C3" s="1168"/>
      <c r="D3" s="1169"/>
    </row>
    <row r="4" spans="1:4" ht="31.5" customHeight="1">
      <c r="A4" s="19" t="s">
        <v>142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5" customHeight="1">
      <c r="A5" s="5" t="s">
        <v>178</v>
      </c>
      <c r="B5" s="21"/>
      <c r="C5" s="21"/>
      <c r="D5" s="22"/>
    </row>
    <row r="6" spans="1:4" s="3" customFormat="1" ht="19.5" customHeight="1">
      <c r="A6" s="5" t="s">
        <v>639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5" customHeight="1">
      <c r="A7" s="10" t="s">
        <v>143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1340576.16</v>
      </c>
    </row>
    <row r="8" spans="1:4" s="3" customFormat="1" ht="19.5" customHeight="1">
      <c r="A8" s="10" t="s">
        <v>179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5" customHeight="1">
      <c r="A9" s="10" t="s">
        <v>640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5" customHeight="1">
      <c r="A10" s="10" t="s">
        <v>641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5" customHeight="1">
      <c r="A11" s="10" t="s">
        <v>642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5" customHeight="1">
      <c r="A12" s="10" t="s">
        <v>181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5" customHeight="1">
      <c r="A13" s="10" t="s">
        <v>643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5" customHeight="1">
      <c r="A14" s="10" t="s">
        <v>182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5" customHeight="1">
      <c r="A15" s="10" t="s">
        <v>645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5" customHeight="1">
      <c r="A16" s="10" t="s">
        <v>646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5" customHeight="1">
      <c r="A17" s="10" t="s">
        <v>647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5" customHeight="1">
      <c r="A18" s="10" t="s">
        <v>183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5" customHeight="1">
      <c r="A19" s="5" t="s">
        <v>328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5" customHeight="1">
      <c r="A20" s="5" t="s">
        <v>648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123166.91</v>
      </c>
    </row>
    <row r="21" spans="1:4" s="3" customFormat="1" ht="19.5" customHeight="1">
      <c r="A21" s="5" t="s">
        <v>649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24640.84</v>
      </c>
    </row>
    <row r="22" spans="1:4" s="3" customFormat="1" ht="19.5" customHeight="1">
      <c r="A22" s="10" t="s">
        <v>650</v>
      </c>
      <c r="B22" s="25" t="str">
        <f>CPYG!B12</f>
        <v>4. APROVISIONAMIENTOS.</v>
      </c>
      <c r="C22" s="25" t="e">
        <f>CPYG!#REF!</f>
        <v>#REF!</v>
      </c>
      <c r="D22" s="26">
        <f>CPYG!C12</f>
        <v>-428361.73</v>
      </c>
    </row>
    <row r="23" spans="1:4" s="3" customFormat="1" ht="19.5" customHeight="1">
      <c r="A23" s="10" t="s">
        <v>651</v>
      </c>
      <c r="B23" s="25" t="str">
        <f>CPYG!B13</f>
        <v>         a) Consumo de mercaderías.</v>
      </c>
      <c r="C23" s="27" t="e">
        <f>CPYG!#REF!</f>
        <v>#REF!</v>
      </c>
      <c r="D23" s="26">
        <f>CPYG!C13</f>
        <v>0</v>
      </c>
    </row>
    <row r="24" spans="1:4" s="3" customFormat="1" ht="19.5" customHeight="1">
      <c r="A24" s="10" t="s">
        <v>652</v>
      </c>
      <c r="B24" s="25" t="str">
        <f>CPYG!B14</f>
        <v>          b) Consumo de materias primas y otras materias consumibles.</v>
      </c>
      <c r="C24" s="27" t="e">
        <f>CPYG!#REF!</f>
        <v>#REF!</v>
      </c>
      <c r="D24" s="26">
        <f>CPYG!C14</f>
        <v>-78260.01</v>
      </c>
    </row>
    <row r="25" spans="1:4" s="3" customFormat="1" ht="19.5" customHeight="1">
      <c r="A25" s="10" t="s">
        <v>653</v>
      </c>
      <c r="B25" s="25" t="str">
        <f>CPYG!B15</f>
        <v>          c) Trabajos realizados por otras empresas.</v>
      </c>
      <c r="C25" s="27" t="e">
        <f>CPYG!#REF!</f>
        <v>#REF!</v>
      </c>
      <c r="D25" s="26">
        <f>CPYG!C15</f>
        <v>-350101.72</v>
      </c>
    </row>
    <row r="26" spans="1:4" s="3" customFormat="1" ht="19.5" customHeight="1">
      <c r="A26" s="5" t="s">
        <v>654</v>
      </c>
      <c r="B26" s="23" t="str">
        <f>CPYG!B16</f>
        <v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5" customHeight="1">
      <c r="A27" s="10" t="s">
        <v>655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43743.51</v>
      </c>
    </row>
    <row r="28" spans="1:4" s="3" customFormat="1" ht="19.5" customHeight="1">
      <c r="A28" s="10" t="s">
        <v>657</v>
      </c>
      <c r="B28" s="25" t="str">
        <f>CPYG!B18</f>
        <v>      a) Ingresos accesorios y otros de gestión corriente.</v>
      </c>
      <c r="C28" s="25" t="e">
        <f>CPYG!#REF!</f>
        <v>#REF!</v>
      </c>
      <c r="D28" s="26">
        <f>CPYG!C18</f>
        <v>7230.6</v>
      </c>
    </row>
    <row r="29" spans="1:4" s="3" customFormat="1" ht="19.5" customHeight="1">
      <c r="A29" s="10" t="s">
        <v>658</v>
      </c>
      <c r="B29" s="25" t="str">
        <f>CPYG!B22</f>
        <v>      b) Subvenciones de explotación incorporadas al resultado del ejercicio.</v>
      </c>
      <c r="C29" s="27" t="e">
        <f>CPYG!#REF!</f>
        <v>#REF!</v>
      </c>
      <c r="D29" s="28">
        <f>CPYG!C22</f>
        <v>36512.91</v>
      </c>
    </row>
    <row r="30" spans="1:4" s="3" customFormat="1" ht="19.5" customHeight="1">
      <c r="A30" s="10" t="s">
        <v>329</v>
      </c>
      <c r="B30" s="25" t="str">
        <f>CPYG!B23</f>
        <v>          b.1.) Estado.</v>
      </c>
      <c r="C30" s="27" t="e">
        <f>CPYG!#REF!</f>
        <v>#REF!</v>
      </c>
      <c r="D30" s="28">
        <f>CPYG!C23</f>
        <v>0</v>
      </c>
    </row>
    <row r="31" spans="1:4" s="3" customFormat="1" ht="19.5" customHeight="1">
      <c r="A31" s="10" t="s">
        <v>330</v>
      </c>
      <c r="B31" s="25" t="str">
        <f>CPYG!B24</f>
        <v>          b.2.) Comunidad Autónoma</v>
      </c>
      <c r="C31" s="27" t="e">
        <f>CPYG!#REF!</f>
        <v>#REF!</v>
      </c>
      <c r="D31" s="26">
        <f>CPYG!C24</f>
        <v>24023.73</v>
      </c>
    </row>
    <row r="32" spans="1:4" s="3" customFormat="1" ht="19.5" customHeight="1">
      <c r="A32" s="10" t="s">
        <v>659</v>
      </c>
      <c r="B32" s="25" t="str">
        <f>CPYG!B25</f>
        <v>          b.3. ) Corporaciones Locales</v>
      </c>
      <c r="C32" s="25" t="e">
        <f>CPYG!#REF!</f>
        <v>#REF!</v>
      </c>
      <c r="D32" s="26">
        <f>CPYG!C25</f>
        <v>0</v>
      </c>
    </row>
    <row r="33" spans="1:4" s="3" customFormat="1" ht="19.5" customHeight="1">
      <c r="A33" s="10" t="s">
        <v>660</v>
      </c>
      <c r="B33" s="25" t="str">
        <f>CPYG!B26</f>
        <v>          b.4. ) Cabildo Insular de Tenerife.</v>
      </c>
      <c r="C33" s="27" t="e">
        <f>CPYG!#REF!</f>
        <v>#REF!</v>
      </c>
      <c r="D33" s="26">
        <f>CPYG!C26</f>
        <v>12489.18</v>
      </c>
    </row>
    <row r="34" spans="1:4" s="3" customFormat="1" ht="19.5" customHeight="1">
      <c r="A34" s="10" t="s">
        <v>661</v>
      </c>
      <c r="B34" s="25" t="str">
        <f>CPYG!B27</f>
        <v>          b.5. ) Otros Entes.</v>
      </c>
      <c r="C34" s="27" t="e">
        <f>CPYG!#REF!</f>
        <v>#REF!</v>
      </c>
      <c r="D34" s="26">
        <f>CPYG!C27</f>
        <v>0</v>
      </c>
    </row>
    <row r="35" spans="1:4" s="3" customFormat="1" ht="19.5" customHeight="1">
      <c r="A35" s="5" t="s">
        <v>662</v>
      </c>
      <c r="B35" s="23" t="str">
        <f>CPYG!B28</f>
        <v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5" customHeight="1">
      <c r="A36" s="10" t="s">
        <v>663</v>
      </c>
      <c r="B36" s="25" t="str">
        <f>CPYG!B29</f>
        <v>6. GASTOS DE PERSONAL.</v>
      </c>
      <c r="C36" s="25" t="e">
        <f>CPYG!#REF!</f>
        <v>#REF!</v>
      </c>
      <c r="D36" s="26">
        <f>CPYG!C29</f>
        <v>-648679.3</v>
      </c>
      <c r="E36" s="40"/>
    </row>
    <row r="37" spans="1:4" s="3" customFormat="1" ht="19.5" customHeight="1">
      <c r="A37" s="10" t="s">
        <v>331</v>
      </c>
      <c r="B37" s="25" t="str">
        <f>CPYG!B30</f>
        <v>      a) Sueldos, Salarios y Asimilados. (sin indem)</v>
      </c>
      <c r="C37" s="27" t="e">
        <f>CPYG!#REF!</f>
        <v>#REF!</v>
      </c>
      <c r="D37" s="26">
        <f>CPYG!C30</f>
        <v>-558118.91</v>
      </c>
    </row>
    <row r="38" spans="1:4" s="3" customFormat="1" ht="19.5" customHeight="1">
      <c r="A38" s="10" t="s">
        <v>332</v>
      </c>
      <c r="B38" s="25" t="str">
        <f>CPYG!B31</f>
        <v>      b) Indemnizaciones</v>
      </c>
      <c r="C38" s="27" t="e">
        <f>CPYG!#REF!</f>
        <v>#REF!</v>
      </c>
      <c r="D38" s="26">
        <f>CPYG!C31</f>
        <v>0</v>
      </c>
    </row>
    <row r="39" spans="1:4" s="3" customFormat="1" ht="19.5" customHeight="1">
      <c r="A39" s="10" t="s">
        <v>333</v>
      </c>
      <c r="B39" s="25" t="str">
        <f>CPYG!B32</f>
        <v>      c) Seguridad Social a cargo de la empresa</v>
      </c>
      <c r="C39" s="27" t="e">
        <f>CPYG!#REF!</f>
        <v>#REF!</v>
      </c>
      <c r="D39" s="26">
        <f>CPYG!C32</f>
        <v>-80043.15</v>
      </c>
    </row>
    <row r="40" spans="1:4" s="3" customFormat="1" ht="19.5" customHeight="1">
      <c r="A40" s="10" t="s">
        <v>334</v>
      </c>
      <c r="B40" s="25" t="str">
        <f>CPYG!B33</f>
        <v>      d) Aportaciones a Planes de Pensiones u otros de aportación definida</v>
      </c>
      <c r="C40" s="27" t="e">
        <f>CPYG!#REF!</f>
        <v>#REF!</v>
      </c>
      <c r="D40" s="26">
        <f>CPYG!C33</f>
        <v>-18909</v>
      </c>
    </row>
    <row r="41" spans="1:4" s="3" customFormat="1" ht="19.5" customHeight="1">
      <c r="A41" s="10" t="s">
        <v>335</v>
      </c>
      <c r="B41" s="25" t="str">
        <f>CPYG!B34</f>
        <v>      e) Otros Gastos Sociales</v>
      </c>
      <c r="C41" s="27" t="e">
        <f>CPYG!#REF!</f>
        <v>#REF!</v>
      </c>
      <c r="D41" s="26">
        <f>CPYG!C34</f>
        <v>-4380.23</v>
      </c>
    </row>
    <row r="42" spans="1:4" s="3" customFormat="1" ht="19.5" customHeight="1">
      <c r="A42" s="5" t="s">
        <v>664</v>
      </c>
      <c r="B42" s="23" t="str">
        <f>CPYG!B35</f>
        <v>      f) Provisiones</v>
      </c>
      <c r="C42" s="23" t="e">
        <f>CPYG!#REF!</f>
        <v>#REF!</v>
      </c>
      <c r="D42" s="24">
        <f>CPYG!C35</f>
        <v>12771.990000000002</v>
      </c>
    </row>
    <row r="43" spans="1:4" s="3" customFormat="1" ht="19.5" customHeight="1">
      <c r="A43" s="10" t="s">
        <v>336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-311070.8</v>
      </c>
    </row>
    <row r="44" spans="1:4" s="3" customFormat="1" ht="19.5" customHeight="1">
      <c r="A44" s="10" t="s">
        <v>337</v>
      </c>
      <c r="B44" s="25" t="str">
        <f>CPYG!B38</f>
        <v>      a) Servicios Exteriores</v>
      </c>
      <c r="C44" s="27" t="e">
        <f>CPYG!#REF!</f>
        <v>#REF!</v>
      </c>
      <c r="D44" s="26">
        <f>CPYG!C38</f>
        <v>-309356.74</v>
      </c>
    </row>
    <row r="45" spans="1:4" s="3" customFormat="1" ht="19.5" customHeight="1">
      <c r="A45" s="10" t="s">
        <v>665</v>
      </c>
      <c r="B45" s="25" t="str">
        <f>CPYG!B39</f>
        <v>      b) Tributos</v>
      </c>
      <c r="C45" s="25" t="e">
        <f>CPYG!#REF!</f>
        <v>#REF!</v>
      </c>
      <c r="D45" s="26">
        <f>CPYG!C39</f>
        <v>-1714.06</v>
      </c>
    </row>
    <row r="46" spans="1:4" s="3" customFormat="1" ht="19.5" customHeight="1">
      <c r="A46" s="10" t="s">
        <v>666</v>
      </c>
      <c r="B46" s="25" t="str">
        <f>CPYG!B40</f>
        <v>      c) Pérdidas, deterioro y variación de provisiones por operac. Comerciales.</v>
      </c>
      <c r="C46" s="27" t="e">
        <f>CPYG!#REF!</f>
        <v>#REF!</v>
      </c>
      <c r="D46" s="26">
        <f>CPYG!C40</f>
        <v>0</v>
      </c>
    </row>
    <row r="47" spans="1:4" s="3" customFormat="1" ht="19.5" customHeight="1">
      <c r="A47" s="10" t="s">
        <v>667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668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669</v>
      </c>
      <c r="B49" s="23" t="str">
        <f>CPYG!B41</f>
        <v>      d) Otros gastos de gestión corriente.</v>
      </c>
      <c r="C49" s="39" t="e">
        <f>CPYG!#REF!</f>
        <v>#REF!</v>
      </c>
      <c r="D49" s="24">
        <f>CPYG!C41</f>
        <v>0</v>
      </c>
    </row>
    <row r="50" spans="1:4" s="3" customFormat="1" ht="19.5" customHeight="1">
      <c r="A50" s="5" t="s">
        <v>670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-145710.37</v>
      </c>
    </row>
    <row r="51" spans="1:4" s="3" customFormat="1" ht="19.5" customHeight="1">
      <c r="A51" s="5" t="s">
        <v>671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2958.62</v>
      </c>
    </row>
    <row r="52" spans="1:4" s="3" customFormat="1" ht="19.5" customHeight="1">
      <c r="A52" s="5" t="s">
        <v>672</v>
      </c>
      <c r="B52" s="23" t="str">
        <f>CPYG!B47</f>
        <v>10. EXCESOS DE PROVISIONES.</v>
      </c>
      <c r="C52" s="23" t="e">
        <f>CPYG!#REF!</f>
        <v>#REF!</v>
      </c>
      <c r="D52" s="24">
        <f>CPYG!C47</f>
        <v>0</v>
      </c>
    </row>
    <row r="53" spans="1:4" s="3" customFormat="1" ht="19.5" customHeight="1">
      <c r="A53" s="10" t="s">
        <v>127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0</v>
      </c>
    </row>
    <row r="54" spans="1:4" s="3" customFormat="1" ht="19.5" customHeight="1">
      <c r="A54" s="10" t="s">
        <v>338</v>
      </c>
      <c r="B54" s="25" t="str">
        <f>CPYG!B49</f>
        <v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5" customHeight="1">
      <c r="A55" s="5" t="s">
        <v>589</v>
      </c>
      <c r="B55" s="23" t="str">
        <f>CPYG!B53</f>
        <v>      b) Resultados por enajenaciones y otras</v>
      </c>
      <c r="C55" s="23" t="e">
        <f>CPYG!#REF!</f>
        <v>#REF!</v>
      </c>
      <c r="D55" s="24">
        <f>CPYG!C53</f>
        <v>0</v>
      </c>
    </row>
    <row r="56" spans="1:4" s="3" customFormat="1" ht="19.5" customHeight="1">
      <c r="A56" s="5" t="s">
        <v>590</v>
      </c>
      <c r="B56" s="23" t="str">
        <f>CPYG!B62</f>
        <v>13. OTROS RESULTADOS</v>
      </c>
      <c r="C56" s="23" t="e">
        <f>CPYG!#REF!</f>
        <v>#REF!</v>
      </c>
      <c r="D56" s="24">
        <f>CPYG!C62</f>
        <v>1512.86</v>
      </c>
    </row>
    <row r="57" spans="1:4" s="3" customFormat="1" ht="19.5" customHeight="1">
      <c r="A57" s="5" t="s">
        <v>673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2776.6999999999134</v>
      </c>
    </row>
    <row r="58" spans="1:4" s="3" customFormat="1" ht="19.5" customHeight="1">
      <c r="A58" s="10" t="s">
        <v>674</v>
      </c>
      <c r="B58" s="25" t="str">
        <f>CPYG!B66</f>
        <v>14. INGRESOS FINANCIEROS.</v>
      </c>
      <c r="C58" s="25" t="e">
        <f>CPYG!#REF!</f>
        <v>#REF!</v>
      </c>
      <c r="D58" s="26">
        <f>CPYG!C66</f>
        <v>638.4</v>
      </c>
    </row>
    <row r="59" spans="1:4" s="3" customFormat="1" ht="19.5" customHeight="1">
      <c r="A59" s="10" t="s">
        <v>675</v>
      </c>
      <c r="B59" s="25" t="str">
        <f>CPYG!B67</f>
        <v>      a) De participaciones en instrumentos de patrimonio.</v>
      </c>
      <c r="C59" s="27" t="e">
        <f>CPYG!#REF!</f>
        <v>#REF!</v>
      </c>
      <c r="D59" s="26">
        <f>CPYG!C67</f>
        <v>0</v>
      </c>
    </row>
    <row r="60" spans="1:4" s="3" customFormat="1" ht="19.5" customHeight="1">
      <c r="A60" s="10" t="s">
        <v>676</v>
      </c>
      <c r="B60" s="25" t="str">
        <f>CPYG!B68</f>
        <v>          a.1.) En empresas del grupo y asociadas.</v>
      </c>
      <c r="C60" s="27" t="e">
        <f>CPYG!#REF!</f>
        <v>#REF!</v>
      </c>
      <c r="D60" s="26">
        <f>CPYG!C68</f>
        <v>0</v>
      </c>
    </row>
    <row r="61" spans="1:4" s="3" customFormat="1" ht="19.5" customHeight="1">
      <c r="A61" s="10" t="s">
        <v>339</v>
      </c>
      <c r="B61" s="25" t="str">
        <f>CPYG!B69</f>
        <v>          a.2) En terceros.</v>
      </c>
      <c r="C61" s="25" t="e">
        <f>CPYG!#REF!</f>
        <v>#REF!</v>
      </c>
      <c r="D61" s="26">
        <f>CPYG!C69</f>
        <v>0</v>
      </c>
    </row>
    <row r="62" spans="1:4" s="3" customFormat="1" ht="19.5" customHeight="1">
      <c r="A62" s="10" t="s">
        <v>677</v>
      </c>
      <c r="B62" s="25" t="str">
        <f>CPYG!B70</f>
        <v>      b) De valores negociables y otros instrumentos financieros</v>
      </c>
      <c r="C62" s="27" t="e">
        <f>CPYG!#REF!</f>
        <v>#REF!</v>
      </c>
      <c r="D62" s="26">
        <f>CPYG!C70</f>
        <v>638.4</v>
      </c>
    </row>
    <row r="63" spans="1:4" s="3" customFormat="1" ht="19.5" customHeight="1">
      <c r="A63" s="10" t="s">
        <v>678</v>
      </c>
      <c r="B63" s="25" t="str">
        <f>CPYG!B71</f>
        <v>          b.1.) En empresas del grupo y asociadas.</v>
      </c>
      <c r="C63" s="25" t="e">
        <f>CPYG!#REF!</f>
        <v>#REF!</v>
      </c>
      <c r="D63" s="26">
        <f>CPYG!C71</f>
        <v>0</v>
      </c>
    </row>
    <row r="64" spans="1:4" s="3" customFormat="1" ht="19.5" customHeight="1">
      <c r="A64" s="5" t="s">
        <v>679</v>
      </c>
      <c r="B64" s="23" t="str">
        <f>CPYG!B72</f>
        <v>          b.2) En terceros.</v>
      </c>
      <c r="C64" s="23" t="e">
        <f>CPYG!#REF!</f>
        <v>#REF!</v>
      </c>
      <c r="D64" s="24">
        <f>CPYG!C72</f>
        <v>638.4</v>
      </c>
    </row>
    <row r="65" spans="1:4" s="3" customFormat="1" ht="19.5" customHeight="1">
      <c r="A65" s="10" t="s">
        <v>680</v>
      </c>
      <c r="B65" s="25" t="str">
        <f>CPYG!B74</f>
        <v>15. GASTOS FINANCIEROS.</v>
      </c>
      <c r="C65" s="27" t="e">
        <f>CPYG!#REF!</f>
        <v>#REF!</v>
      </c>
      <c r="D65" s="26">
        <f>CPYG!C74</f>
        <v>-2141.84</v>
      </c>
    </row>
    <row r="66" spans="1:4" s="3" customFormat="1" ht="19.5" customHeight="1">
      <c r="A66" s="10" t="s">
        <v>340</v>
      </c>
      <c r="B66" s="29" t="str">
        <f>CPYG!B75</f>
        <v>      a) Por deudas con empresas del grupo y asociadas.</v>
      </c>
      <c r="C66" s="29" t="e">
        <f>CPYG!#REF!</f>
        <v>#REF!</v>
      </c>
      <c r="D66" s="30">
        <f>CPYG!C75</f>
        <v>0</v>
      </c>
    </row>
    <row r="67" spans="1:4" s="3" customFormat="1" ht="19.5" customHeight="1">
      <c r="A67" s="10" t="s">
        <v>341</v>
      </c>
      <c r="B67" s="29" t="str">
        <f>CPYG!B76</f>
        <v>      b) Por deudas con terceros</v>
      </c>
      <c r="C67" s="29" t="e">
        <f>CPYG!#REF!</f>
        <v>#REF!</v>
      </c>
      <c r="D67" s="30">
        <f>CPYG!C76</f>
        <v>-2141.84</v>
      </c>
    </row>
    <row r="68" spans="1:4" s="3" customFormat="1" ht="19.5" customHeight="1">
      <c r="A68" s="5" t="s">
        <v>681</v>
      </c>
      <c r="B68" s="23" t="str">
        <f>CPYG!B77</f>
        <v>      c) Por actualización de provisiones</v>
      </c>
      <c r="C68" s="23" t="e">
        <f>CPYG!#REF!</f>
        <v>#REF!</v>
      </c>
      <c r="D68" s="24">
        <f>CPYG!C77</f>
        <v>0</v>
      </c>
    </row>
    <row r="69" spans="1:4" s="3" customFormat="1" ht="19.5" customHeight="1">
      <c r="A69" s="10" t="s">
        <v>682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5" customHeight="1">
      <c r="A70" s="10" t="s">
        <v>342</v>
      </c>
      <c r="B70" s="29" t="str">
        <f>CPYG!B79</f>
        <v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5" customHeight="1">
      <c r="A71" s="5" t="s">
        <v>683</v>
      </c>
      <c r="B71" s="23" t="str">
        <f>CPYG!B80</f>
        <v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5" customHeight="1">
      <c r="A72" s="5" t="s">
        <v>591</v>
      </c>
      <c r="B72" s="23" t="str">
        <f>CPYG!B81</f>
        <v>17. DIFERENCIA DE CAMBIO.</v>
      </c>
      <c r="C72" s="23" t="e">
        <f>CPYG!#REF!</f>
        <v>#REF!</v>
      </c>
      <c r="D72" s="24">
        <f>CPYG!C81</f>
        <v>0</v>
      </c>
    </row>
    <row r="73" spans="1:4" s="3" customFormat="1" ht="20.25" customHeight="1">
      <c r="A73" s="10" t="s">
        <v>684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0</v>
      </c>
    </row>
    <row r="74" spans="1:4" s="3" customFormat="1" ht="17.25" customHeight="1">
      <c r="A74" s="12" t="s">
        <v>338</v>
      </c>
      <c r="B74" s="29" t="str">
        <f>CPYG!B83</f>
        <v>      a) Deterioros y Pérdidas.</v>
      </c>
      <c r="C74" s="29" t="e">
        <f>CPYG!#REF!</f>
        <v>#REF!</v>
      </c>
      <c r="D74" s="30">
        <f>CPYG!C83</f>
        <v>0</v>
      </c>
    </row>
    <row r="75" spans="1:4" s="3" customFormat="1" ht="19.5" customHeight="1">
      <c r="A75" s="5" t="s">
        <v>592</v>
      </c>
      <c r="B75" s="23" t="str">
        <f>CPYG!B84</f>
        <v>      b) Resultados por enajenaciones y otras.</v>
      </c>
      <c r="C75" s="23" t="e">
        <f>CPYG!#REF!</f>
        <v>#REF!</v>
      </c>
      <c r="D75" s="24">
        <f>CPYG!C84</f>
        <v>0</v>
      </c>
    </row>
    <row r="76" spans="1:4" s="3" customFormat="1" ht="19.5" customHeight="1">
      <c r="A76" s="5" t="s">
        <v>343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-1503.44</v>
      </c>
    </row>
    <row r="77" spans="1:4" s="3" customFormat="1" ht="19.5" customHeight="1">
      <c r="A77" s="5" t="s">
        <v>125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1273.2599999999134</v>
      </c>
    </row>
    <row r="78" spans="1:4" s="3" customFormat="1" ht="25.5" customHeight="1">
      <c r="A78" s="11" t="s">
        <v>593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0</v>
      </c>
    </row>
    <row r="79" spans="1:4" s="3" customFormat="1" ht="19.5" customHeight="1">
      <c r="A79" s="5" t="s">
        <v>344</v>
      </c>
      <c r="B79" s="23"/>
      <c r="C79" s="23"/>
      <c r="D79" s="24"/>
    </row>
    <row r="80" spans="1:4" s="3" customFormat="1" ht="19.5" customHeight="1">
      <c r="A80" s="5" t="s">
        <v>594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4" s="3" customFormat="1" ht="39.75" customHeight="1" thickBot="1">
      <c r="A81" s="20" t="s">
        <v>595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180</v>
      </c>
      <c r="B84" s="34"/>
      <c r="C84" s="34"/>
      <c r="D84" s="34"/>
    </row>
    <row r="85" spans="1:5" ht="19.5" customHeight="1">
      <c r="A85" s="7" t="s">
        <v>126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PASIVO!C20</f>
        <v>1273.2599999999134</v>
      </c>
      <c r="C90" s="33">
        <f>PASIVO!D20</f>
        <v>76872.06999999998</v>
      </c>
      <c r="D90" s="33">
        <f>PASIVO!E20</f>
        <v>9269.289999999863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-9269.289999999863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P88"/>
  <sheetViews>
    <sheetView zoomScalePageLayoutView="0" workbookViewId="0" topLeftCell="A1">
      <selection activeCell="K1" sqref="K1:P65536"/>
    </sheetView>
  </sheetViews>
  <sheetFormatPr defaultColWidth="11.57421875" defaultRowHeight="12.75"/>
  <cols>
    <col min="1" max="1" width="4.00390625" style="238" customWidth="1"/>
    <col min="2" max="2" width="76.421875" style="238" customWidth="1"/>
    <col min="3" max="3" width="0.2890625" style="238" hidden="1" customWidth="1"/>
    <col min="4" max="4" width="24.7109375" style="238" customWidth="1"/>
    <col min="5" max="5" width="19.7109375" style="238" customWidth="1"/>
    <col min="6" max="6" width="19.421875" style="238" customWidth="1"/>
    <col min="7" max="7" width="7.421875" style="238" bestFit="1" customWidth="1"/>
    <col min="8" max="8" width="7.7109375" style="238" bestFit="1" customWidth="1"/>
    <col min="9" max="9" width="7.57421875" style="238" bestFit="1" customWidth="1"/>
    <col min="10" max="10" width="1.28515625" style="238" customWidth="1"/>
    <col min="11" max="12" width="5.00390625" style="239" hidden="1" customWidth="1"/>
    <col min="13" max="13" width="5.8515625" style="239" hidden="1" customWidth="1"/>
    <col min="14" max="14" width="11.57421875" style="240" hidden="1" customWidth="1"/>
    <col min="15" max="15" width="32.28125" style="240" hidden="1" customWidth="1"/>
    <col min="16" max="16" width="0" style="238" hidden="1" customWidth="1"/>
    <col min="17" max="16384" width="11.57421875" style="238" customWidth="1"/>
  </cols>
  <sheetData>
    <row r="1" spans="2:9" ht="13.5" thickBot="1">
      <c r="B1" s="601"/>
      <c r="I1" s="602"/>
    </row>
    <row r="2" spans="2:9" ht="46.5" customHeight="1">
      <c r="B2" s="1182" t="s">
        <v>215</v>
      </c>
      <c r="C2" s="1183"/>
      <c r="D2" s="1183"/>
      <c r="E2" s="1183"/>
      <c r="F2" s="1183"/>
      <c r="G2" s="1175">
        <f>CPYG!E2</f>
        <v>2017</v>
      </c>
      <c r="H2" s="1175"/>
      <c r="I2" s="1176"/>
    </row>
    <row r="3" spans="2:9" ht="30" customHeight="1" thickBot="1">
      <c r="B3" s="1180" t="str">
        <f>CPYG!B3</f>
        <v>ENTIDAD: CULTESA</v>
      </c>
      <c r="C3" s="1181"/>
      <c r="D3" s="1181"/>
      <c r="E3" s="1181"/>
      <c r="F3" s="1181"/>
      <c r="G3" s="1177" t="s">
        <v>197</v>
      </c>
      <c r="H3" s="1178"/>
      <c r="I3" s="1179"/>
    </row>
    <row r="4" spans="2:9" ht="24.75" customHeight="1" thickBot="1">
      <c r="B4" s="1171" t="s">
        <v>497</v>
      </c>
      <c r="C4" s="1172"/>
      <c r="D4" s="1172"/>
      <c r="E4" s="1172"/>
      <c r="F4" s="1172"/>
      <c r="G4" s="1172"/>
      <c r="H4" s="1172"/>
      <c r="I4" s="1173"/>
    </row>
    <row r="5" spans="2:16" ht="19.5" customHeight="1" thickBot="1">
      <c r="B5" s="553" t="s">
        <v>496</v>
      </c>
      <c r="C5" s="554"/>
      <c r="D5" s="555" t="s">
        <v>490</v>
      </c>
      <c r="E5" s="555">
        <v>2016</v>
      </c>
      <c r="F5" s="555">
        <v>2017</v>
      </c>
      <c r="G5" s="555" t="s">
        <v>146</v>
      </c>
      <c r="H5" s="555" t="s">
        <v>527</v>
      </c>
      <c r="I5" s="556" t="s">
        <v>526</v>
      </c>
      <c r="P5" s="240"/>
    </row>
    <row r="6" spans="2:16" ht="19.5" customHeight="1" thickBot="1">
      <c r="B6" s="557" t="s">
        <v>491</v>
      </c>
      <c r="C6" s="558"/>
      <c r="D6" s="559"/>
      <c r="E6" s="560">
        <f>PASIVO!C27</f>
        <v>7278.08</v>
      </c>
      <c r="F6" s="561">
        <f>+E19</f>
        <v>6528.08</v>
      </c>
      <c r="G6" s="562"/>
      <c r="H6" s="563"/>
      <c r="I6" s="564"/>
      <c r="P6" s="240"/>
    </row>
    <row r="7" spans="2:16" ht="19.5" customHeight="1">
      <c r="B7" s="944"/>
      <c r="C7" s="945"/>
      <c r="D7" s="946"/>
      <c r="E7" s="947"/>
      <c r="F7" s="947">
        <v>10000</v>
      </c>
      <c r="G7" s="653">
        <v>602</v>
      </c>
      <c r="H7" s="653">
        <v>4196</v>
      </c>
      <c r="I7" s="654">
        <v>74145</v>
      </c>
      <c r="K7" s="916">
        <v>602</v>
      </c>
      <c r="L7" s="916">
        <v>4196</v>
      </c>
      <c r="M7" s="916">
        <v>74145</v>
      </c>
      <c r="N7" s="916">
        <v>20170330</v>
      </c>
      <c r="O7" s="917" t="s">
        <v>817</v>
      </c>
      <c r="P7" s="918">
        <v>10000</v>
      </c>
    </row>
    <row r="8" spans="2:16" ht="19.5" customHeight="1">
      <c r="B8" s="584"/>
      <c r="C8" s="583"/>
      <c r="D8" s="241"/>
      <c r="E8" s="243"/>
      <c r="F8" s="243"/>
      <c r="G8" s="244"/>
      <c r="H8" s="244"/>
      <c r="I8" s="245"/>
      <c r="P8" s="240"/>
    </row>
    <row r="9" spans="2:16" ht="19.5" customHeight="1">
      <c r="B9" s="584"/>
      <c r="C9" s="583"/>
      <c r="D9" s="241"/>
      <c r="E9" s="243"/>
      <c r="F9" s="243"/>
      <c r="G9" s="246"/>
      <c r="H9" s="246"/>
      <c r="I9" s="247"/>
      <c r="P9" s="240"/>
    </row>
    <row r="10" spans="2:16" ht="19.5" customHeight="1">
      <c r="B10" s="630"/>
      <c r="C10" s="631"/>
      <c r="D10" s="632"/>
      <c r="E10" s="633"/>
      <c r="F10" s="633"/>
      <c r="G10" s="653"/>
      <c r="H10" s="653"/>
      <c r="I10" s="654"/>
      <c r="P10" s="240"/>
    </row>
    <row r="11" spans="2:16" ht="19.5" customHeight="1">
      <c r="B11" s="584"/>
      <c r="C11" s="583"/>
      <c r="D11" s="241"/>
      <c r="E11" s="243"/>
      <c r="F11" s="243"/>
      <c r="G11" s="246"/>
      <c r="H11" s="246"/>
      <c r="I11" s="247"/>
      <c r="P11" s="240"/>
    </row>
    <row r="12" spans="2:16" ht="19.5" customHeight="1">
      <c r="B12" s="584"/>
      <c r="C12" s="583"/>
      <c r="D12" s="241"/>
      <c r="E12" s="243"/>
      <c r="F12" s="243"/>
      <c r="G12" s="246"/>
      <c r="H12" s="246"/>
      <c r="I12" s="247"/>
      <c r="P12" s="240"/>
    </row>
    <row r="13" spans="2:16" ht="19.5" customHeight="1">
      <c r="B13" s="584"/>
      <c r="C13" s="583"/>
      <c r="D13" s="241"/>
      <c r="E13" s="243"/>
      <c r="F13" s="243"/>
      <c r="G13" s="246"/>
      <c r="H13" s="246"/>
      <c r="I13" s="247"/>
      <c r="P13" s="240"/>
    </row>
    <row r="14" spans="2:16" ht="19.5" customHeight="1" thickBot="1">
      <c r="B14" s="585"/>
      <c r="C14" s="586"/>
      <c r="D14" s="337"/>
      <c r="E14" s="338"/>
      <c r="F14" s="338"/>
      <c r="G14" s="250"/>
      <c r="H14" s="250"/>
      <c r="I14" s="251"/>
      <c r="P14" s="240"/>
    </row>
    <row r="15" spans="2:16" ht="19.5" customHeight="1" thickBot="1">
      <c r="B15" s="567" t="s">
        <v>499</v>
      </c>
      <c r="C15" s="568"/>
      <c r="D15" s="569"/>
      <c r="E15" s="655">
        <f>SUM(E7:E14)</f>
        <v>0</v>
      </c>
      <c r="F15" s="656">
        <f>SUM(F7:F14)</f>
        <v>10000</v>
      </c>
      <c r="G15" s="603"/>
      <c r="H15" s="603"/>
      <c r="I15" s="603"/>
      <c r="P15" s="240"/>
    </row>
    <row r="16" spans="2:16" ht="19.5" customHeight="1">
      <c r="B16" s="570" t="s">
        <v>492</v>
      </c>
      <c r="C16" s="565"/>
      <c r="D16" s="539"/>
      <c r="E16" s="604"/>
      <c r="F16" s="339"/>
      <c r="G16" s="603"/>
      <c r="H16" s="603"/>
      <c r="I16" s="603"/>
      <c r="P16" s="240"/>
    </row>
    <row r="17" spans="2:16" ht="19.5" customHeight="1">
      <c r="B17" s="566" t="s">
        <v>493</v>
      </c>
      <c r="C17" s="565"/>
      <c r="D17" s="252"/>
      <c r="E17" s="253">
        <f>-CPYG!D46</f>
        <v>-1000</v>
      </c>
      <c r="F17" s="340">
        <f>-CPYG!E46</f>
        <v>-1000</v>
      </c>
      <c r="G17" s="603"/>
      <c r="H17" s="603"/>
      <c r="I17" s="603"/>
      <c r="J17" s="239"/>
      <c r="P17" s="240"/>
    </row>
    <row r="18" spans="2:16" ht="19.5" customHeight="1" thickBot="1">
      <c r="B18" s="566" t="s">
        <v>494</v>
      </c>
      <c r="C18" s="571"/>
      <c r="D18" s="254"/>
      <c r="E18" s="255">
        <v>250</v>
      </c>
      <c r="F18" s="341">
        <v>250</v>
      </c>
      <c r="G18" s="603"/>
      <c r="H18" s="603"/>
      <c r="I18" s="603"/>
      <c r="P18" s="240"/>
    </row>
    <row r="19" spans="2:16" ht="19.5" customHeight="1" thickBot="1" thickTop="1">
      <c r="B19" s="572" t="s">
        <v>495</v>
      </c>
      <c r="C19" s="573"/>
      <c r="D19" s="574"/>
      <c r="E19" s="657">
        <f>E6+E15+E16+E17+E18</f>
        <v>6528.08</v>
      </c>
      <c r="F19" s="657">
        <f>F6+F15+F16+F17+F18</f>
        <v>15778.080000000002</v>
      </c>
      <c r="G19" s="603"/>
      <c r="H19" s="603"/>
      <c r="I19" s="603"/>
      <c r="J19" s="634"/>
      <c r="P19" s="240"/>
    </row>
    <row r="20" spans="2:9" s="133" customFormat="1" ht="19.5" customHeight="1">
      <c r="B20" s="603"/>
      <c r="C20" s="603"/>
      <c r="D20" s="603"/>
      <c r="E20" s="603"/>
      <c r="F20" s="603"/>
      <c r="G20" s="603"/>
      <c r="H20" s="603"/>
      <c r="I20" s="603"/>
    </row>
    <row r="21" spans="2:9" s="133" customFormat="1" ht="19.5" customHeight="1" thickBot="1">
      <c r="B21" s="603"/>
      <c r="C21" s="603"/>
      <c r="D21" s="603"/>
      <c r="E21" s="603"/>
      <c r="F21" s="603"/>
      <c r="G21" s="603"/>
      <c r="H21" s="603"/>
      <c r="I21" s="603"/>
    </row>
    <row r="22" spans="2:9" s="133" customFormat="1" ht="19.5" customHeight="1" thickBot="1">
      <c r="B22" s="553" t="s">
        <v>140</v>
      </c>
      <c r="C22" s="554"/>
      <c r="D22" s="555" t="s">
        <v>490</v>
      </c>
      <c r="E22" s="555">
        <v>2016</v>
      </c>
      <c r="F22" s="555">
        <v>2017</v>
      </c>
      <c r="G22" s="555" t="s">
        <v>146</v>
      </c>
      <c r="H22" s="555" t="s">
        <v>527</v>
      </c>
      <c r="I22" s="556" t="s">
        <v>526</v>
      </c>
    </row>
    <row r="23" spans="2:9" s="133" customFormat="1" ht="19.5" customHeight="1" thickBot="1">
      <c r="B23" s="553" t="s">
        <v>265</v>
      </c>
      <c r="C23" s="554"/>
      <c r="D23" s="575"/>
      <c r="E23" s="576"/>
      <c r="F23" s="576"/>
      <c r="G23" s="575"/>
      <c r="H23" s="575"/>
      <c r="I23" s="577"/>
    </row>
    <row r="24" spans="2:9" s="133" customFormat="1" ht="19.5" customHeight="1">
      <c r="B24" s="582" t="s">
        <v>768</v>
      </c>
      <c r="C24" s="583"/>
      <c r="D24" s="241" t="s">
        <v>507</v>
      </c>
      <c r="E24" s="242">
        <v>4028.84</v>
      </c>
      <c r="F24" s="242">
        <v>4028.84</v>
      </c>
      <c r="G24" s="920" t="s">
        <v>818</v>
      </c>
      <c r="H24" s="920" t="s">
        <v>819</v>
      </c>
      <c r="I24" s="921" t="s">
        <v>820</v>
      </c>
    </row>
    <row r="25" spans="2:15" s="133" customFormat="1" ht="19.5" customHeight="1">
      <c r="B25" s="584" t="s">
        <v>769</v>
      </c>
      <c r="C25" s="583"/>
      <c r="D25" s="606" t="s">
        <v>507</v>
      </c>
      <c r="E25" s="243">
        <v>8460.34</v>
      </c>
      <c r="F25" s="243">
        <v>8460.34</v>
      </c>
      <c r="G25" s="920" t="s">
        <v>818</v>
      </c>
      <c r="H25" s="920" t="s">
        <v>821</v>
      </c>
      <c r="I25" s="921" t="s">
        <v>820</v>
      </c>
      <c r="K25" s="919"/>
      <c r="L25" s="919"/>
      <c r="M25" s="919"/>
      <c r="N25" s="919"/>
      <c r="O25"/>
    </row>
    <row r="26" spans="2:15" s="133" customFormat="1" ht="19.5" customHeight="1">
      <c r="B26" s="584" t="s">
        <v>770</v>
      </c>
      <c r="C26" s="583"/>
      <c r="D26" s="606" t="s">
        <v>506</v>
      </c>
      <c r="E26" s="243">
        <v>19087.93</v>
      </c>
      <c r="F26" s="243">
        <v>19000</v>
      </c>
      <c r="G26" s="596"/>
      <c r="H26" s="596"/>
      <c r="I26" s="599"/>
      <c r="J26" s="134"/>
      <c r="K26" s="919"/>
      <c r="L26" s="919"/>
      <c r="M26" s="919"/>
      <c r="N26" s="919"/>
      <c r="O26"/>
    </row>
    <row r="27" spans="2:10" s="133" customFormat="1" ht="19.5" customHeight="1">
      <c r="B27" s="584"/>
      <c r="C27" s="583"/>
      <c r="D27" s="606"/>
      <c r="E27" s="243"/>
      <c r="F27" s="676"/>
      <c r="G27" s="674"/>
      <c r="H27" s="674"/>
      <c r="I27" s="675"/>
      <c r="J27" s="652"/>
    </row>
    <row r="28" spans="2:10" s="133" customFormat="1" ht="19.5" customHeight="1">
      <c r="B28" s="584"/>
      <c r="C28" s="583"/>
      <c r="D28" s="241"/>
      <c r="E28" s="243"/>
      <c r="F28" s="243"/>
      <c r="G28" s="596"/>
      <c r="H28" s="596"/>
      <c r="I28" s="599"/>
      <c r="J28" s="652"/>
    </row>
    <row r="29" spans="2:10" s="133" customFormat="1" ht="19.5" customHeight="1">
      <c r="B29" s="584"/>
      <c r="C29" s="583"/>
      <c r="D29" s="241"/>
      <c r="E29" s="243"/>
      <c r="F29" s="243"/>
      <c r="G29" s="596"/>
      <c r="H29" s="596"/>
      <c r="I29" s="599"/>
      <c r="J29" s="652"/>
    </row>
    <row r="30" spans="2:9" s="133" customFormat="1" ht="19.5" customHeight="1">
      <c r="B30" s="584"/>
      <c r="C30" s="583"/>
      <c r="D30" s="241"/>
      <c r="E30" s="243"/>
      <c r="F30" s="243"/>
      <c r="G30" s="596"/>
      <c r="H30" s="596"/>
      <c r="I30" s="599"/>
    </row>
    <row r="31" spans="2:9" s="133" customFormat="1" ht="19.5" customHeight="1" thickBot="1">
      <c r="B31" s="585"/>
      <c r="C31" s="586"/>
      <c r="D31" s="337"/>
      <c r="E31" s="338"/>
      <c r="F31" s="338"/>
      <c r="G31" s="600"/>
      <c r="H31" s="600"/>
      <c r="I31" s="251"/>
    </row>
    <row r="32" spans="2:9" s="133" customFormat="1" ht="19.5" customHeight="1" thickBot="1">
      <c r="B32" s="597" t="s">
        <v>145</v>
      </c>
      <c r="C32" s="558"/>
      <c r="D32" s="598"/>
      <c r="E32" s="658">
        <f>SUM(E24:E31)</f>
        <v>31577.11</v>
      </c>
      <c r="F32" s="659">
        <f>SUM(F24:F31)</f>
        <v>31489.18</v>
      </c>
      <c r="G32" s="603"/>
      <c r="H32" s="603"/>
      <c r="I32" s="603"/>
    </row>
    <row r="33" spans="2:9" s="133" customFormat="1" ht="19.5" customHeight="1" thickBot="1">
      <c r="B33" s="603"/>
      <c r="C33" s="603"/>
      <c r="D33" s="603"/>
      <c r="E33" s="603"/>
      <c r="F33" s="603"/>
      <c r="G33" s="603"/>
      <c r="H33" s="603"/>
      <c r="I33" s="603"/>
    </row>
    <row r="34" spans="2:9" s="133" customFormat="1" ht="41.25" customHeight="1" thickBot="1">
      <c r="B34" s="580" t="s">
        <v>319</v>
      </c>
      <c r="C34" s="554"/>
      <c r="D34" s="555" t="s">
        <v>490</v>
      </c>
      <c r="E34" s="555">
        <v>2016</v>
      </c>
      <c r="F34" s="555">
        <v>2017</v>
      </c>
      <c r="G34" s="555" t="s">
        <v>146</v>
      </c>
      <c r="H34" s="555" t="s">
        <v>527</v>
      </c>
      <c r="I34" s="556" t="s">
        <v>526</v>
      </c>
    </row>
    <row r="35" spans="2:11" s="133" customFormat="1" ht="19.5" customHeight="1">
      <c r="B35" s="591"/>
      <c r="C35" s="592"/>
      <c r="D35" s="593"/>
      <c r="E35" s="594"/>
      <c r="F35" s="595"/>
      <c r="G35" s="677"/>
      <c r="H35" s="677"/>
      <c r="I35" s="678"/>
      <c r="J35" s="605"/>
      <c r="K35" s="605"/>
    </row>
    <row r="36" spans="2:11" s="133" customFormat="1" ht="19.5" customHeight="1">
      <c r="B36" s="584"/>
      <c r="C36" s="583"/>
      <c r="D36" s="241"/>
      <c r="E36" s="243"/>
      <c r="F36" s="243"/>
      <c r="G36" s="679"/>
      <c r="H36" s="679"/>
      <c r="I36" s="680"/>
      <c r="J36" s="605"/>
      <c r="K36" s="605"/>
    </row>
    <row r="37" spans="2:9" s="133" customFormat="1" ht="19.5" customHeight="1">
      <c r="B37" s="584"/>
      <c r="C37" s="583"/>
      <c r="D37" s="241"/>
      <c r="E37" s="243"/>
      <c r="F37" s="243"/>
      <c r="G37" s="246"/>
      <c r="H37" s="246"/>
      <c r="I37" s="247"/>
    </row>
    <row r="38" spans="2:16" ht="24.75" customHeight="1">
      <c r="B38" s="584"/>
      <c r="C38" s="583"/>
      <c r="D38" s="241"/>
      <c r="E38" s="243"/>
      <c r="F38" s="243"/>
      <c r="G38" s="246"/>
      <c r="H38" s="246"/>
      <c r="I38" s="247"/>
      <c r="P38" s="240"/>
    </row>
    <row r="39" spans="2:16" ht="19.5" customHeight="1">
      <c r="B39" s="584"/>
      <c r="C39" s="583"/>
      <c r="D39" s="241"/>
      <c r="E39" s="243"/>
      <c r="F39" s="243"/>
      <c r="G39" s="246"/>
      <c r="H39" s="246"/>
      <c r="I39" s="247"/>
      <c r="P39" s="240"/>
    </row>
    <row r="40" spans="2:16" ht="19.5" customHeight="1">
      <c r="B40" s="584"/>
      <c r="C40" s="583"/>
      <c r="D40" s="241"/>
      <c r="E40" s="243"/>
      <c r="F40" s="243"/>
      <c r="G40" s="246"/>
      <c r="H40" s="246"/>
      <c r="I40" s="247"/>
      <c r="P40" s="240"/>
    </row>
    <row r="41" spans="2:16" ht="19.5" customHeight="1">
      <c r="B41" s="584"/>
      <c r="C41" s="583"/>
      <c r="D41" s="241"/>
      <c r="E41" s="243"/>
      <c r="F41" s="479"/>
      <c r="G41" s="246"/>
      <c r="H41" s="246"/>
      <c r="I41" s="247"/>
      <c r="P41" s="240"/>
    </row>
    <row r="42" spans="2:16" ht="19.5" customHeight="1" thickBot="1">
      <c r="B42" s="585"/>
      <c r="C42" s="586"/>
      <c r="D42" s="337"/>
      <c r="E42" s="338"/>
      <c r="F42" s="338"/>
      <c r="G42" s="250"/>
      <c r="H42" s="250"/>
      <c r="I42" s="251"/>
      <c r="P42" s="240"/>
    </row>
    <row r="43" spans="2:16" ht="19.5" customHeight="1" thickBot="1">
      <c r="B43" s="578" t="s">
        <v>145</v>
      </c>
      <c r="C43" s="554"/>
      <c r="D43" s="579"/>
      <c r="E43" s="660">
        <f>SUM(E35:E42)</f>
        <v>0</v>
      </c>
      <c r="F43" s="656">
        <f>SUM(F35:F42)</f>
        <v>0</v>
      </c>
      <c r="G43" s="603"/>
      <c r="H43" s="603"/>
      <c r="I43" s="603"/>
      <c r="P43" s="240"/>
    </row>
    <row r="44" spans="2:9" s="133" customFormat="1" ht="19.5" customHeight="1">
      <c r="B44" s="603"/>
      <c r="C44" s="603"/>
      <c r="D44" s="603"/>
      <c r="E44" s="603"/>
      <c r="F44" s="603"/>
      <c r="G44" s="603"/>
      <c r="H44" s="603"/>
      <c r="I44" s="603"/>
    </row>
    <row r="45" spans="2:9" s="133" customFormat="1" ht="19.5" customHeight="1" thickBot="1">
      <c r="B45" s="603"/>
      <c r="C45" s="603"/>
      <c r="D45" s="603"/>
      <c r="E45" s="603"/>
      <c r="F45" s="603"/>
      <c r="G45" s="603"/>
      <c r="H45" s="603"/>
      <c r="I45" s="603"/>
    </row>
    <row r="46" spans="2:9" s="133" customFormat="1" ht="19.5" customHeight="1" thickBot="1">
      <c r="B46" s="580" t="s">
        <v>498</v>
      </c>
      <c r="C46" s="554"/>
      <c r="D46" s="555" t="s">
        <v>490</v>
      </c>
      <c r="E46" s="555">
        <v>2016</v>
      </c>
      <c r="F46" s="555">
        <v>2017</v>
      </c>
      <c r="G46" s="555" t="s">
        <v>146</v>
      </c>
      <c r="H46" s="555" t="s">
        <v>527</v>
      </c>
      <c r="I46" s="556" t="s">
        <v>526</v>
      </c>
    </row>
    <row r="47" spans="2:9" s="133" customFormat="1" ht="19.5" customHeight="1">
      <c r="B47" s="582"/>
      <c r="C47" s="583"/>
      <c r="D47" s="241"/>
      <c r="E47" s="242"/>
      <c r="F47" s="242"/>
      <c r="G47" s="244"/>
      <c r="H47" s="244"/>
      <c r="I47" s="245"/>
    </row>
    <row r="48" spans="2:9" s="133" customFormat="1" ht="19.5" customHeight="1">
      <c r="B48" s="584"/>
      <c r="C48" s="583"/>
      <c r="D48" s="241"/>
      <c r="E48" s="243"/>
      <c r="F48" s="243"/>
      <c r="G48" s="246"/>
      <c r="H48" s="246"/>
      <c r="I48" s="247"/>
    </row>
    <row r="49" spans="2:9" s="133" customFormat="1" ht="19.5" customHeight="1">
      <c r="B49" s="584"/>
      <c r="C49" s="583"/>
      <c r="D49" s="241"/>
      <c r="E49" s="243"/>
      <c r="F49" s="243"/>
      <c r="G49" s="246"/>
      <c r="H49" s="246"/>
      <c r="I49" s="247"/>
    </row>
    <row r="50" spans="2:9" s="133" customFormat="1" ht="19.5" customHeight="1">
      <c r="B50" s="584"/>
      <c r="C50" s="583"/>
      <c r="D50" s="241"/>
      <c r="E50" s="243"/>
      <c r="F50" s="243"/>
      <c r="G50" s="246"/>
      <c r="H50" s="246"/>
      <c r="I50" s="247"/>
    </row>
    <row r="51" spans="2:9" s="133" customFormat="1" ht="19.5" customHeight="1">
      <c r="B51" s="584"/>
      <c r="C51" s="583"/>
      <c r="D51" s="241"/>
      <c r="E51" s="243"/>
      <c r="F51" s="243"/>
      <c r="G51" s="246"/>
      <c r="H51" s="246"/>
      <c r="I51" s="247"/>
    </row>
    <row r="52" spans="2:9" s="133" customFormat="1" ht="19.5" customHeight="1">
      <c r="B52" s="584"/>
      <c r="C52" s="583"/>
      <c r="D52" s="241"/>
      <c r="E52" s="243"/>
      <c r="F52" s="243"/>
      <c r="G52" s="246"/>
      <c r="H52" s="246"/>
      <c r="I52" s="247"/>
    </row>
    <row r="53" spans="2:9" s="133" customFormat="1" ht="19.5" customHeight="1">
      <c r="B53" s="584"/>
      <c r="C53" s="583"/>
      <c r="D53" s="241"/>
      <c r="E53" s="243"/>
      <c r="F53" s="243"/>
      <c r="G53" s="246"/>
      <c r="H53" s="246"/>
      <c r="I53" s="247"/>
    </row>
    <row r="54" spans="2:9" s="133" customFormat="1" ht="19.5" customHeight="1" thickBot="1">
      <c r="B54" s="584"/>
      <c r="C54" s="587"/>
      <c r="D54" s="248"/>
      <c r="E54" s="249"/>
      <c r="F54" s="249"/>
      <c r="G54" s="250"/>
      <c r="H54" s="250"/>
      <c r="I54" s="251"/>
    </row>
    <row r="55" spans="2:9" s="133" customFormat="1" ht="19.5" customHeight="1" thickBot="1">
      <c r="B55" s="578" t="s">
        <v>505</v>
      </c>
      <c r="C55" s="554"/>
      <c r="D55" s="579"/>
      <c r="E55" s="581">
        <f>SUM(E47:E54)</f>
        <v>0</v>
      </c>
      <c r="F55" s="581">
        <f>SUM(F47:F54)</f>
        <v>0</v>
      </c>
      <c r="G55" s="603"/>
      <c r="H55" s="603"/>
      <c r="I55" s="603"/>
    </row>
    <row r="56" spans="2:6" s="133" customFormat="1" ht="19.5" customHeight="1">
      <c r="B56" s="256"/>
      <c r="C56" s="257"/>
      <c r="D56" s="258"/>
      <c r="E56" s="258"/>
      <c r="F56" s="258"/>
    </row>
    <row r="57" spans="2:9" s="133" customFormat="1" ht="45.75" customHeight="1">
      <c r="B57" s="1174"/>
      <c r="C57" s="1174"/>
      <c r="D57" s="1174"/>
      <c r="E57" s="1174"/>
      <c r="F57" s="1174"/>
      <c r="G57" s="1174"/>
      <c r="H57" s="1174"/>
      <c r="I57" s="1174"/>
    </row>
    <row r="58" spans="2:9" s="133" customFormat="1" ht="19.5" customHeight="1">
      <c r="B58" s="1170"/>
      <c r="C58" s="1170"/>
      <c r="D58" s="1170"/>
      <c r="E58" s="1170"/>
      <c r="F58" s="1170"/>
      <c r="G58" s="1170"/>
      <c r="H58" s="1170"/>
      <c r="I58" s="1170"/>
    </row>
    <row r="59" spans="2:9" s="133" customFormat="1" ht="18.75" customHeight="1">
      <c r="B59" s="1170"/>
      <c r="C59" s="1170"/>
      <c r="D59" s="1170"/>
      <c r="E59" s="1170"/>
      <c r="F59" s="1170"/>
      <c r="G59" s="1170"/>
      <c r="H59" s="1170"/>
      <c r="I59" s="1170"/>
    </row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2.75"/>
    <row r="73" s="133" customFormat="1" ht="12.75"/>
    <row r="74" s="133" customFormat="1" ht="12.75"/>
    <row r="75" s="133" customFormat="1" ht="12.75"/>
    <row r="76" s="133" customFormat="1" ht="12.75"/>
    <row r="77" s="133" customFormat="1" ht="12.75"/>
    <row r="83" ht="12.75">
      <c r="D83" s="238" t="s">
        <v>506</v>
      </c>
    </row>
    <row r="84" ht="12.75">
      <c r="D84" s="238" t="s">
        <v>507</v>
      </c>
    </row>
    <row r="85" ht="12.75">
      <c r="D85" s="238" t="s">
        <v>508</v>
      </c>
    </row>
    <row r="86" ht="12.75">
      <c r="D86" s="238" t="s">
        <v>509</v>
      </c>
    </row>
    <row r="87" ht="12.75">
      <c r="D87" s="238" t="s">
        <v>510</v>
      </c>
    </row>
    <row r="88" ht="12.75">
      <c r="D88" s="238" t="s">
        <v>511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58:I58"/>
    <mergeCell ref="B59:I59"/>
    <mergeCell ref="B4:I4"/>
    <mergeCell ref="B57:I57"/>
    <mergeCell ref="G2:I2"/>
    <mergeCell ref="G3:I3"/>
    <mergeCell ref="B3:F3"/>
    <mergeCell ref="B2:F2"/>
  </mergeCells>
  <dataValidations count="3">
    <dataValidation type="list" allowBlank="1" showInputMessage="1" showErrorMessage="1" promptTitle="Especifique la Entidad" sqref="D83:E83">
      <formula1>$D$6:$D$11</formula1>
    </dataValidation>
    <dataValidation type="list" allowBlank="1" showInputMessage="1" showErrorMessage="1" promptTitle="TENER EN CUENTA" prompt="Indicar Entidad Pública" sqref="D35:D42 D7:D14 D24:D31">
      <formula1>$D$83:$D$88</formula1>
    </dataValidation>
    <dataValidation allowBlank="1" showInputMessage="1" showErrorMessage="1" promptTitle="ENTRADA" prompt="Antes de Estimar esta Celda debes incluir en Celda Naranja el Dato Inicial" sqref="E35:F35 E7:F7 E24:F24"/>
  </dataValidations>
  <printOptions horizontalCentered="1" verticalCentered="1"/>
  <pageMargins left="0.51" right="0.26" top="0.66" bottom="0.29" header="0.5118110236220472" footer="0.26"/>
  <pageSetup horizontalDpi="300" verticalDpi="3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B3:L29"/>
  <sheetViews>
    <sheetView zoomScalePageLayoutView="0" workbookViewId="0" topLeftCell="A1">
      <selection activeCell="G33" sqref="G33"/>
    </sheetView>
  </sheetViews>
  <sheetFormatPr defaultColWidth="11.57421875" defaultRowHeight="12.75"/>
  <cols>
    <col min="1" max="1" width="11.57421875" style="133" customWidth="1"/>
    <col min="2" max="2" width="2.28125" style="133" customWidth="1"/>
    <col min="3" max="6" width="11.57421875" style="133" customWidth="1"/>
    <col min="7" max="7" width="14.7109375" style="133" customWidth="1"/>
    <col min="8" max="8" width="11.57421875" style="133" customWidth="1"/>
    <col min="9" max="9" width="14.7109375" style="133" customWidth="1"/>
    <col min="10" max="16384" width="11.57421875" style="133" customWidth="1"/>
  </cols>
  <sheetData>
    <row r="2" ht="13.5" thickBot="1"/>
    <row r="3" spans="2:12" ht="21.75" customHeight="1">
      <c r="B3" s="980" t="s">
        <v>252</v>
      </c>
      <c r="C3" s="981"/>
      <c r="D3" s="981"/>
      <c r="E3" s="981"/>
      <c r="F3" s="981"/>
      <c r="G3" s="981"/>
      <c r="H3" s="981"/>
      <c r="I3" s="981"/>
      <c r="J3" s="981"/>
      <c r="K3" s="1089"/>
      <c r="L3" s="1184">
        <v>2017</v>
      </c>
    </row>
    <row r="4" spans="2:12" ht="19.5" customHeight="1" thickBot="1">
      <c r="B4" s="985" t="s">
        <v>273</v>
      </c>
      <c r="C4" s="986"/>
      <c r="D4" s="986"/>
      <c r="E4" s="986"/>
      <c r="F4" s="986"/>
      <c r="G4" s="986"/>
      <c r="H4" s="986"/>
      <c r="I4" s="986"/>
      <c r="J4" s="986"/>
      <c r="K4" s="1192"/>
      <c r="L4" s="1185"/>
    </row>
    <row r="5" spans="2:12" ht="27.75" customHeight="1" thickBot="1">
      <c r="B5" s="1186" t="str">
        <f>CPYG!B3</f>
        <v>ENTIDAD: CULTESA</v>
      </c>
      <c r="C5" s="1187"/>
      <c r="D5" s="1187"/>
      <c r="E5" s="1187"/>
      <c r="F5" s="1187"/>
      <c r="G5" s="1187"/>
      <c r="H5" s="1187"/>
      <c r="I5" s="1188"/>
      <c r="J5" s="1198" t="s">
        <v>444</v>
      </c>
      <c r="K5" s="1198"/>
      <c r="L5" s="1199"/>
    </row>
    <row r="6" ht="20.25" thickBot="1">
      <c r="L6" s="850"/>
    </row>
    <row r="7" spans="2:12" ht="17.25" customHeight="1" thickBot="1">
      <c r="B7" s="1195" t="s">
        <v>445</v>
      </c>
      <c r="C7" s="1196"/>
      <c r="D7" s="1196"/>
      <c r="E7" s="1196"/>
      <c r="F7" s="1196"/>
      <c r="G7" s="1196"/>
      <c r="H7" s="1197"/>
      <c r="I7" s="1193" t="s">
        <v>446</v>
      </c>
      <c r="J7" s="1195" t="s">
        <v>447</v>
      </c>
      <c r="K7" s="1196"/>
      <c r="L7" s="1197"/>
    </row>
    <row r="8" spans="2:12" ht="30" customHeight="1" thickBot="1">
      <c r="B8" s="1202"/>
      <c r="C8" s="1203"/>
      <c r="D8" s="1203"/>
      <c r="E8" s="1203"/>
      <c r="F8" s="1203"/>
      <c r="G8" s="1203"/>
      <c r="H8" s="1204"/>
      <c r="I8" s="1194"/>
      <c r="J8" s="766">
        <v>42736</v>
      </c>
      <c r="K8" s="767">
        <v>42767</v>
      </c>
      <c r="L8" s="768">
        <v>42795</v>
      </c>
    </row>
    <row r="9" spans="2:12" ht="17.25" customHeight="1">
      <c r="B9" s="1189" t="s">
        <v>448</v>
      </c>
      <c r="C9" s="1190"/>
      <c r="D9" s="1190"/>
      <c r="E9" s="1190"/>
      <c r="F9" s="1190"/>
      <c r="G9" s="1190"/>
      <c r="H9" s="1191"/>
      <c r="I9" s="769"/>
      <c r="J9" s="770"/>
      <c r="K9" s="771"/>
      <c r="L9" s="772"/>
    </row>
    <row r="10" spans="2:12" ht="6.75" customHeight="1">
      <c r="B10" s="682"/>
      <c r="C10" s="681"/>
      <c r="D10" s="681"/>
      <c r="E10" s="681"/>
      <c r="F10" s="681"/>
      <c r="G10" s="681"/>
      <c r="H10" s="232"/>
      <c r="I10" s="231"/>
      <c r="J10" s="231"/>
      <c r="K10" s="158"/>
      <c r="L10" s="232"/>
    </row>
    <row r="11" spans="2:12" ht="17.25" customHeight="1">
      <c r="B11" s="1189" t="s">
        <v>449</v>
      </c>
      <c r="C11" s="1190"/>
      <c r="D11" s="1190"/>
      <c r="E11" s="1190"/>
      <c r="F11" s="1190"/>
      <c r="G11" s="1190"/>
      <c r="H11" s="1191"/>
      <c r="I11" s="770"/>
      <c r="J11" s="770"/>
      <c r="K11" s="771"/>
      <c r="L11" s="772"/>
    </row>
    <row r="12" spans="2:12" ht="6.75" customHeight="1">
      <c r="B12" s="773"/>
      <c r="C12" s="158"/>
      <c r="D12" s="158"/>
      <c r="E12" s="158"/>
      <c r="F12" s="158"/>
      <c r="G12" s="158"/>
      <c r="H12" s="232"/>
      <c r="I12" s="231"/>
      <c r="J12" s="231"/>
      <c r="K12" s="158"/>
      <c r="L12" s="232"/>
    </row>
    <row r="13" spans="2:12" ht="12.75">
      <c r="B13" s="231"/>
      <c r="C13" s="158" t="s">
        <v>450</v>
      </c>
      <c r="D13" s="158"/>
      <c r="E13" s="158"/>
      <c r="F13" s="158"/>
      <c r="G13" s="158"/>
      <c r="H13" s="232"/>
      <c r="I13" s="231"/>
      <c r="J13" s="231"/>
      <c r="K13" s="158"/>
      <c r="L13" s="232"/>
    </row>
    <row r="14" spans="2:12" ht="12.75">
      <c r="B14" s="231"/>
      <c r="C14" s="158" t="s">
        <v>451</v>
      </c>
      <c r="D14" s="158"/>
      <c r="E14" s="158"/>
      <c r="F14" s="158"/>
      <c r="G14" s="158"/>
      <c r="H14" s="232"/>
      <c r="I14" s="231"/>
      <c r="J14" s="231"/>
      <c r="K14" s="158"/>
      <c r="L14" s="232"/>
    </row>
    <row r="15" spans="2:12" ht="12.75">
      <c r="B15" s="231"/>
      <c r="C15" s="158" t="s">
        <v>452</v>
      </c>
      <c r="D15" s="158"/>
      <c r="E15" s="158"/>
      <c r="F15" s="158"/>
      <c r="G15" s="158"/>
      <c r="H15" s="232"/>
      <c r="I15" s="231"/>
      <c r="J15" s="231"/>
      <c r="K15" s="158"/>
      <c r="L15" s="232"/>
    </row>
    <row r="16" spans="2:12" ht="12.75">
      <c r="B16" s="231"/>
      <c r="C16" s="158" t="s">
        <v>458</v>
      </c>
      <c r="D16" s="158"/>
      <c r="E16" s="158"/>
      <c r="F16" s="158"/>
      <c r="G16" s="158"/>
      <c r="H16" s="232"/>
      <c r="I16" s="231"/>
      <c r="J16" s="231"/>
      <c r="K16" s="158"/>
      <c r="L16" s="232"/>
    </row>
    <row r="17" spans="2:12" ht="12.75">
      <c r="B17" s="231"/>
      <c r="C17" s="158" t="s">
        <v>267</v>
      </c>
      <c r="D17" s="158"/>
      <c r="E17" s="158"/>
      <c r="F17" s="158"/>
      <c r="G17" s="158"/>
      <c r="H17" s="232"/>
      <c r="I17" s="231"/>
      <c r="J17" s="231"/>
      <c r="K17" s="158"/>
      <c r="L17" s="232"/>
    </row>
    <row r="18" spans="2:12" ht="6.75" customHeight="1">
      <c r="B18" s="773"/>
      <c r="C18" s="158"/>
      <c r="D18" s="158"/>
      <c r="E18" s="158"/>
      <c r="F18" s="158"/>
      <c r="G18" s="158"/>
      <c r="H18" s="232"/>
      <c r="I18" s="231"/>
      <c r="J18" s="231"/>
      <c r="K18" s="158"/>
      <c r="L18" s="232"/>
    </row>
    <row r="19" spans="2:12" ht="17.25" customHeight="1">
      <c r="B19" s="1189" t="s">
        <v>453</v>
      </c>
      <c r="C19" s="1190"/>
      <c r="D19" s="1190"/>
      <c r="E19" s="1190"/>
      <c r="F19" s="1190"/>
      <c r="G19" s="1190"/>
      <c r="H19" s="1191"/>
      <c r="I19" s="770"/>
      <c r="J19" s="770"/>
      <c r="K19" s="771"/>
      <c r="L19" s="772"/>
    </row>
    <row r="20" spans="2:12" ht="6.75" customHeight="1">
      <c r="B20" s="773"/>
      <c r="C20" s="158"/>
      <c r="D20" s="158"/>
      <c r="E20" s="158"/>
      <c r="F20" s="158"/>
      <c r="G20" s="158"/>
      <c r="H20" s="232"/>
      <c r="I20" s="231"/>
      <c r="J20" s="231"/>
      <c r="K20" s="158"/>
      <c r="L20" s="232"/>
    </row>
    <row r="21" spans="2:12" ht="12.75">
      <c r="B21" s="231"/>
      <c r="C21" s="1205" t="s">
        <v>454</v>
      </c>
      <c r="D21" s="1205"/>
      <c r="E21" s="1205"/>
      <c r="F21" s="1205"/>
      <c r="G21" s="1205"/>
      <c r="H21" s="1206"/>
      <c r="I21" s="231"/>
      <c r="J21" s="231"/>
      <c r="K21" s="158"/>
      <c r="L21" s="232"/>
    </row>
    <row r="22" spans="2:12" ht="12.75">
      <c r="B22" s="231"/>
      <c r="C22" s="1205" t="s">
        <v>455</v>
      </c>
      <c r="D22" s="1205"/>
      <c r="E22" s="1205"/>
      <c r="F22" s="1205"/>
      <c r="G22" s="1205"/>
      <c r="H22" s="1206"/>
      <c r="I22" s="231"/>
      <c r="J22" s="231"/>
      <c r="K22" s="158"/>
      <c r="L22" s="232"/>
    </row>
    <row r="23" spans="2:12" ht="6.75" customHeight="1">
      <c r="B23" s="773"/>
      <c r="C23" s="158"/>
      <c r="D23" s="158"/>
      <c r="E23" s="158"/>
      <c r="F23" s="158"/>
      <c r="G23" s="158"/>
      <c r="H23" s="232"/>
      <c r="I23" s="231"/>
      <c r="J23" s="231"/>
      <c r="K23" s="158"/>
      <c r="L23" s="232"/>
    </row>
    <row r="24" spans="2:12" ht="17.25" customHeight="1">
      <c r="B24" s="1189" t="s">
        <v>456</v>
      </c>
      <c r="C24" s="1190"/>
      <c r="D24" s="1190"/>
      <c r="E24" s="1190"/>
      <c r="F24" s="1190"/>
      <c r="G24" s="1190"/>
      <c r="H24" s="1191"/>
      <c r="I24" s="770"/>
      <c r="J24" s="770"/>
      <c r="K24" s="771"/>
      <c r="L24" s="772"/>
    </row>
    <row r="25" spans="2:12" ht="6.75" customHeight="1">
      <c r="B25" s="773"/>
      <c r="C25" s="158"/>
      <c r="D25" s="158"/>
      <c r="E25" s="158"/>
      <c r="F25" s="158"/>
      <c r="G25" s="158"/>
      <c r="H25" s="232"/>
      <c r="I25" s="231"/>
      <c r="J25" s="231"/>
      <c r="K25" s="158"/>
      <c r="L25" s="232"/>
    </row>
    <row r="26" spans="2:12" ht="12.75">
      <c r="B26" s="231"/>
      <c r="C26" s="1205" t="s">
        <v>454</v>
      </c>
      <c r="D26" s="1205"/>
      <c r="E26" s="1205"/>
      <c r="F26" s="1205"/>
      <c r="G26" s="1205"/>
      <c r="H26" s="1206"/>
      <c r="I26" s="231"/>
      <c r="J26" s="231"/>
      <c r="K26" s="158"/>
      <c r="L26" s="232"/>
    </row>
    <row r="27" spans="2:12" ht="13.5" thickBot="1">
      <c r="B27" s="316"/>
      <c r="C27" s="1200" t="s">
        <v>455</v>
      </c>
      <c r="D27" s="1200"/>
      <c r="E27" s="1200"/>
      <c r="F27" s="1200"/>
      <c r="G27" s="1200"/>
      <c r="H27" s="1201"/>
      <c r="I27" s="316"/>
      <c r="J27" s="316"/>
      <c r="K27" s="313"/>
      <c r="L27" s="317"/>
    </row>
    <row r="29" ht="12.75">
      <c r="C29" s="614" t="s">
        <v>457</v>
      </c>
    </row>
  </sheetData>
  <sheetProtection/>
  <mergeCells count="16">
    <mergeCell ref="C27:H27"/>
    <mergeCell ref="B7:H8"/>
    <mergeCell ref="B24:H24"/>
    <mergeCell ref="C21:H21"/>
    <mergeCell ref="C22:H22"/>
    <mergeCell ref="C26:H26"/>
    <mergeCell ref="B9:H9"/>
    <mergeCell ref="L3:L4"/>
    <mergeCell ref="B5:I5"/>
    <mergeCell ref="B11:H11"/>
    <mergeCell ref="B19:H19"/>
    <mergeCell ref="B3:K3"/>
    <mergeCell ref="B4:K4"/>
    <mergeCell ref="I7:I8"/>
    <mergeCell ref="J7:L7"/>
    <mergeCell ref="J5:L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L13"/>
  <sheetViews>
    <sheetView zoomScale="87" zoomScaleNormal="87" zoomScalePageLayoutView="0" workbookViewId="0" topLeftCell="A1">
      <selection activeCell="B2" sqref="B2:L13"/>
    </sheetView>
  </sheetViews>
  <sheetFormatPr defaultColWidth="11.57421875" defaultRowHeight="12.75"/>
  <cols>
    <col min="1" max="1" width="3.28125" style="133" customWidth="1"/>
    <col min="2" max="2" width="35.7109375" style="133" customWidth="1"/>
    <col min="3" max="12" width="15.7109375" style="133" customWidth="1"/>
    <col min="13" max="16384" width="11.57421875" style="133" customWidth="1"/>
  </cols>
  <sheetData>
    <row r="1" ht="26.25" customHeight="1" thickBot="1"/>
    <row r="2" spans="2:12" ht="21.75" customHeight="1">
      <c r="B2" s="980" t="s">
        <v>252</v>
      </c>
      <c r="C2" s="981"/>
      <c r="D2" s="981"/>
      <c r="E2" s="981"/>
      <c r="F2" s="981"/>
      <c r="G2" s="981"/>
      <c r="H2" s="981"/>
      <c r="I2" s="981"/>
      <c r="J2" s="981"/>
      <c r="K2" s="1089"/>
      <c r="L2" s="1184">
        <v>2017</v>
      </c>
    </row>
    <row r="3" spans="2:12" ht="19.5" customHeight="1" thickBot="1">
      <c r="B3" s="985" t="s">
        <v>273</v>
      </c>
      <c r="C3" s="986"/>
      <c r="D3" s="986"/>
      <c r="E3" s="986"/>
      <c r="F3" s="986"/>
      <c r="G3" s="986"/>
      <c r="H3" s="986"/>
      <c r="I3" s="986"/>
      <c r="J3" s="986"/>
      <c r="K3" s="1192"/>
      <c r="L3" s="1185"/>
    </row>
    <row r="4" spans="2:12" ht="56.25" customHeight="1" thickBot="1">
      <c r="B4" s="1186" t="str">
        <f>CPYG!B3</f>
        <v>ENTIDAD: CULTESA</v>
      </c>
      <c r="C4" s="1187"/>
      <c r="D4" s="1187"/>
      <c r="E4" s="1187"/>
      <c r="F4" s="1187"/>
      <c r="G4" s="1187"/>
      <c r="H4" s="1187"/>
      <c r="I4" s="1188"/>
      <c r="J4" s="1198" t="s">
        <v>461</v>
      </c>
      <c r="K4" s="1198"/>
      <c r="L4" s="1199"/>
    </row>
    <row r="5" spans="1:12" ht="24.75" customHeight="1" thickBot="1">
      <c r="A5" s="259"/>
      <c r="B5" s="259"/>
      <c r="L5" s="850"/>
    </row>
    <row r="6" spans="1:12" ht="26.25" customHeight="1">
      <c r="A6" s="259"/>
      <c r="B6" s="1207" t="s">
        <v>445</v>
      </c>
      <c r="C6" s="1208" t="s">
        <v>462</v>
      </c>
      <c r="D6" s="1209"/>
      <c r="E6" s="1209"/>
      <c r="F6" s="1209"/>
      <c r="G6" s="1209"/>
      <c r="H6" s="1209"/>
      <c r="I6" s="1209"/>
      <c r="J6" s="1209"/>
      <c r="K6" s="1209"/>
      <c r="L6" s="1210"/>
    </row>
    <row r="7" spans="1:12" ht="27" customHeight="1" thickBot="1">
      <c r="A7" s="259"/>
      <c r="B7" s="1194"/>
      <c r="C7" s="668">
        <v>2017</v>
      </c>
      <c r="D7" s="668">
        <v>2018</v>
      </c>
      <c r="E7" s="668">
        <v>2019</v>
      </c>
      <c r="F7" s="668">
        <v>2020</v>
      </c>
      <c r="G7" s="668">
        <v>2021</v>
      </c>
      <c r="H7" s="668">
        <v>2022</v>
      </c>
      <c r="I7" s="668">
        <v>2023</v>
      </c>
      <c r="J7" s="668">
        <v>2024</v>
      </c>
      <c r="K7" s="668">
        <v>2025</v>
      </c>
      <c r="L7" s="774">
        <v>2026</v>
      </c>
    </row>
    <row r="8" spans="2:12" ht="21" customHeight="1">
      <c r="B8" s="206" t="s">
        <v>450</v>
      </c>
      <c r="C8" s="775"/>
      <c r="D8" s="775"/>
      <c r="E8" s="775"/>
      <c r="F8" s="775"/>
      <c r="G8" s="775"/>
      <c r="H8" s="775"/>
      <c r="I8" s="775"/>
      <c r="J8" s="775"/>
      <c r="K8" s="775"/>
      <c r="L8" s="776"/>
    </row>
    <row r="9" spans="2:12" ht="21" customHeight="1">
      <c r="B9" s="231" t="s">
        <v>459</v>
      </c>
      <c r="C9" s="777"/>
      <c r="D9" s="777"/>
      <c r="E9" s="777"/>
      <c r="F9" s="777"/>
      <c r="G9" s="777"/>
      <c r="H9" s="777"/>
      <c r="I9" s="777"/>
      <c r="J9" s="777"/>
      <c r="K9" s="777"/>
      <c r="L9" s="778"/>
    </row>
    <row r="10" spans="2:12" ht="21" customHeight="1">
      <c r="B10" s="231" t="s">
        <v>266</v>
      </c>
      <c r="C10" s="777"/>
      <c r="D10" s="777"/>
      <c r="E10" s="777"/>
      <c r="F10" s="777"/>
      <c r="G10" s="777"/>
      <c r="H10" s="777"/>
      <c r="I10" s="777"/>
      <c r="J10" s="777"/>
      <c r="K10" s="777"/>
      <c r="L10" s="778"/>
    </row>
    <row r="11" spans="2:12" ht="21" customHeight="1">
      <c r="B11" s="231" t="s">
        <v>463</v>
      </c>
      <c r="C11" s="777"/>
      <c r="D11" s="777"/>
      <c r="E11" s="777"/>
      <c r="F11" s="777"/>
      <c r="G11" s="777"/>
      <c r="H11" s="777"/>
      <c r="I11" s="777"/>
      <c r="J11" s="777"/>
      <c r="K11" s="777"/>
      <c r="L11" s="778"/>
    </row>
    <row r="12" spans="2:12" ht="21" customHeight="1" thickBot="1">
      <c r="B12" s="316" t="s">
        <v>267</v>
      </c>
      <c r="C12" s="779"/>
      <c r="D12" s="779"/>
      <c r="E12" s="779"/>
      <c r="F12" s="779"/>
      <c r="G12" s="779"/>
      <c r="H12" s="779"/>
      <c r="I12" s="779"/>
      <c r="J12" s="779"/>
      <c r="K12" s="779"/>
      <c r="L12" s="780"/>
    </row>
    <row r="13" spans="2:12" ht="27" customHeight="1" thickBot="1">
      <c r="B13" s="781" t="s">
        <v>460</v>
      </c>
      <c r="C13" s="782">
        <f aca="true" t="shared" si="0" ref="C13:L13">SUM(C8:C12)</f>
        <v>0</v>
      </c>
      <c r="D13" s="782">
        <f t="shared" si="0"/>
        <v>0</v>
      </c>
      <c r="E13" s="782">
        <f t="shared" si="0"/>
        <v>0</v>
      </c>
      <c r="F13" s="782">
        <f t="shared" si="0"/>
        <v>0</v>
      </c>
      <c r="G13" s="782">
        <f t="shared" si="0"/>
        <v>0</v>
      </c>
      <c r="H13" s="782">
        <f t="shared" si="0"/>
        <v>0</v>
      </c>
      <c r="I13" s="782">
        <f t="shared" si="0"/>
        <v>0</v>
      </c>
      <c r="J13" s="782">
        <f t="shared" si="0"/>
        <v>0</v>
      </c>
      <c r="K13" s="782">
        <f t="shared" si="0"/>
        <v>0</v>
      </c>
      <c r="L13" s="783">
        <f t="shared" si="0"/>
        <v>0</v>
      </c>
    </row>
  </sheetData>
  <sheetProtection/>
  <mergeCells count="7">
    <mergeCell ref="L2:L3"/>
    <mergeCell ref="B3:K3"/>
    <mergeCell ref="J4:L4"/>
    <mergeCell ref="B6:B7"/>
    <mergeCell ref="C6:L6"/>
    <mergeCell ref="B4:I4"/>
    <mergeCell ref="B2:K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T37"/>
  <sheetViews>
    <sheetView zoomScale="75" zoomScaleNormal="75" zoomScalePageLayoutView="0" workbookViewId="0" topLeftCell="A1">
      <selection activeCell="B2" sqref="B2:P29"/>
    </sheetView>
  </sheetViews>
  <sheetFormatPr defaultColWidth="11.57421875" defaultRowHeight="12.75"/>
  <cols>
    <col min="1" max="1" width="3.28125" style="260" customWidth="1"/>
    <col min="2" max="2" width="10.28125" style="260" customWidth="1"/>
    <col min="3" max="3" width="19.8515625" style="260" hidden="1" customWidth="1"/>
    <col min="4" max="4" width="12.140625" style="260" customWidth="1"/>
    <col min="5" max="5" width="16.421875" style="260" customWidth="1"/>
    <col min="6" max="6" width="10.57421875" style="260" customWidth="1"/>
    <col min="7" max="7" width="11.28125" style="260" customWidth="1"/>
    <col min="8" max="9" width="13.57421875" style="260" customWidth="1"/>
    <col min="10" max="10" width="16.57421875" style="260" customWidth="1"/>
    <col min="11" max="11" width="17.28125" style="260" customWidth="1"/>
    <col min="12" max="12" width="13.28125" style="260" customWidth="1"/>
    <col min="13" max="13" width="15.421875" style="260" customWidth="1"/>
    <col min="14" max="14" width="15.57421875" style="260" customWidth="1"/>
    <col min="15" max="15" width="16.7109375" style="260" customWidth="1"/>
    <col min="16" max="16" width="12.57421875" style="260" customWidth="1"/>
    <col min="17" max="17" width="0" style="260" hidden="1" customWidth="1"/>
    <col min="18" max="18" width="17.140625" style="261" hidden="1" customWidth="1"/>
    <col min="19" max="19" width="17.421875" style="261" hidden="1" customWidth="1"/>
    <col min="20" max="20" width="0.9921875" style="261" hidden="1" customWidth="1"/>
    <col min="21" max="16384" width="11.57421875" style="260" customWidth="1"/>
  </cols>
  <sheetData>
    <row r="1" spans="2:15" ht="24.75" customHeight="1" thickBot="1">
      <c r="B1" s="298"/>
      <c r="O1" s="299"/>
    </row>
    <row r="2" spans="2:20" s="277" customFormat="1" ht="36" customHeight="1" thickBot="1">
      <c r="B2" s="1214" t="s">
        <v>500</v>
      </c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6"/>
      <c r="O2" s="1221">
        <f>CPYG!E2</f>
        <v>2017</v>
      </c>
      <c r="P2" s="1222"/>
      <c r="R2" s="279"/>
      <c r="S2" s="279"/>
      <c r="T2" s="279"/>
    </row>
    <row r="3" spans="2:16" ht="25.5" customHeight="1" thickBot="1">
      <c r="B3" s="1230" t="str">
        <f>CPYG!B3</f>
        <v>ENTIDAD: CULTESA</v>
      </c>
      <c r="C3" s="1231"/>
      <c r="D3" s="1231"/>
      <c r="E3" s="1231"/>
      <c r="F3" s="1231"/>
      <c r="G3" s="1231"/>
      <c r="H3" s="1231"/>
      <c r="I3" s="1231"/>
      <c r="J3" s="1231"/>
      <c r="K3" s="1231"/>
      <c r="L3" s="1231"/>
      <c r="M3" s="1231"/>
      <c r="N3" s="1232"/>
      <c r="O3" s="1230" t="s">
        <v>200</v>
      </c>
      <c r="P3" s="1232"/>
    </row>
    <row r="4" spans="2:16" ht="24.75" customHeight="1">
      <c r="B4" s="1223" t="s">
        <v>144</v>
      </c>
      <c r="C4" s="1224"/>
      <c r="D4" s="1224"/>
      <c r="E4" s="1224"/>
      <c r="F4" s="1224"/>
      <c r="G4" s="1224"/>
      <c r="H4" s="1224"/>
      <c r="I4" s="1224"/>
      <c r="J4" s="1224"/>
      <c r="K4" s="1224"/>
      <c r="L4" s="1224"/>
      <c r="M4" s="1224"/>
      <c r="N4" s="1224"/>
      <c r="O4" s="1224"/>
      <c r="P4" s="1225"/>
    </row>
    <row r="5" spans="2:17" ht="48" customHeight="1">
      <c r="B5" s="1233" t="s">
        <v>327</v>
      </c>
      <c r="C5" s="1234"/>
      <c r="D5" s="1229"/>
      <c r="E5" s="1227" t="s">
        <v>710</v>
      </c>
      <c r="F5" s="1229"/>
      <c r="G5" s="263" t="s">
        <v>711</v>
      </c>
      <c r="H5" s="1226" t="s">
        <v>712</v>
      </c>
      <c r="I5" s="1226"/>
      <c r="J5" s="1226"/>
      <c r="K5" s="1227" t="s">
        <v>713</v>
      </c>
      <c r="L5" s="1229"/>
      <c r="M5" s="1227" t="s">
        <v>464</v>
      </c>
      <c r="N5" s="1229"/>
      <c r="O5" s="1227" t="s">
        <v>465</v>
      </c>
      <c r="P5" s="1228"/>
      <c r="Q5" s="264"/>
    </row>
    <row r="6" spans="2:16" ht="19.5" customHeight="1">
      <c r="B6" s="1211"/>
      <c r="C6" s="1212"/>
      <c r="D6" s="1213"/>
      <c r="E6" s="1217"/>
      <c r="F6" s="1220"/>
      <c r="G6" s="265"/>
      <c r="H6" s="1235"/>
      <c r="I6" s="1236"/>
      <c r="J6" s="1237"/>
      <c r="K6" s="1217"/>
      <c r="L6" s="1220"/>
      <c r="M6" s="1217"/>
      <c r="N6" s="1220"/>
      <c r="O6" s="1217"/>
      <c r="P6" s="1244"/>
    </row>
    <row r="7" spans="2:16" ht="19.5" customHeight="1">
      <c r="B7" s="1211"/>
      <c r="C7" s="1212"/>
      <c r="D7" s="1213"/>
      <c r="E7" s="904"/>
      <c r="F7" s="851"/>
      <c r="G7" s="265"/>
      <c r="H7" s="1219"/>
      <c r="I7" s="1219"/>
      <c r="J7" s="1219"/>
      <c r="K7" s="1217"/>
      <c r="L7" s="1220"/>
      <c r="M7" s="1217"/>
      <c r="N7" s="1218"/>
      <c r="O7" s="1217"/>
      <c r="P7" s="1244"/>
    </row>
    <row r="8" spans="2:16" ht="19.5" customHeight="1">
      <c r="B8" s="1211"/>
      <c r="C8" s="1212"/>
      <c r="D8" s="1213"/>
      <c r="E8" s="1217"/>
      <c r="F8" s="1220"/>
      <c r="G8" s="265"/>
      <c r="H8" s="1219"/>
      <c r="I8" s="1219"/>
      <c r="J8" s="1219"/>
      <c r="K8" s="1217"/>
      <c r="L8" s="1220"/>
      <c r="M8" s="1217"/>
      <c r="N8" s="1218"/>
      <c r="O8" s="1217"/>
      <c r="P8" s="1244"/>
    </row>
    <row r="9" spans="2:16" ht="19.5" customHeight="1">
      <c r="B9" s="1211"/>
      <c r="C9" s="1212"/>
      <c r="D9" s="1213"/>
      <c r="E9" s="1217"/>
      <c r="F9" s="1220"/>
      <c r="G9" s="265"/>
      <c r="H9" s="1219"/>
      <c r="I9" s="1219"/>
      <c r="J9" s="1219"/>
      <c r="K9" s="1217"/>
      <c r="L9" s="1220"/>
      <c r="M9" s="1217"/>
      <c r="N9" s="1218"/>
      <c r="O9" s="1217"/>
      <c r="P9" s="1244"/>
    </row>
    <row r="10" spans="2:16" ht="19.5" customHeight="1">
      <c r="B10" s="1211"/>
      <c r="C10" s="1212"/>
      <c r="D10" s="1213"/>
      <c r="E10" s="1217"/>
      <c r="F10" s="1220"/>
      <c r="G10" s="267"/>
      <c r="H10" s="1219"/>
      <c r="I10" s="1219"/>
      <c r="J10" s="1219"/>
      <c r="K10" s="1217"/>
      <c r="L10" s="1220"/>
      <c r="M10" s="1217"/>
      <c r="N10" s="1218"/>
      <c r="O10" s="1217"/>
      <c r="P10" s="1244"/>
    </row>
    <row r="11" spans="2:16" ht="24.75" customHeight="1">
      <c r="B11" s="1240" t="s">
        <v>193</v>
      </c>
      <c r="C11" s="1241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1"/>
      <c r="P11" s="1242"/>
    </row>
    <row r="12" spans="2:16" ht="40.5" customHeight="1">
      <c r="B12" s="1243" t="s">
        <v>714</v>
      </c>
      <c r="C12" s="263"/>
      <c r="D12" s="1226" t="s">
        <v>715</v>
      </c>
      <c r="E12" s="1250" t="s">
        <v>716</v>
      </c>
      <c r="F12" s="1251"/>
      <c r="G12" s="1226" t="s">
        <v>717</v>
      </c>
      <c r="H12" s="1238" t="s">
        <v>324</v>
      </c>
      <c r="I12" s="1238" t="s">
        <v>325</v>
      </c>
      <c r="J12" s="1227" t="s">
        <v>466</v>
      </c>
      <c r="K12" s="1229"/>
      <c r="L12" s="1227" t="s">
        <v>393</v>
      </c>
      <c r="M12" s="1234"/>
      <c r="N12" s="1229"/>
      <c r="O12" s="1226" t="s">
        <v>467</v>
      </c>
      <c r="P12" s="1245"/>
    </row>
    <row r="13" spans="2:20" ht="60" customHeight="1">
      <c r="B13" s="1243"/>
      <c r="C13" s="263"/>
      <c r="D13" s="1226"/>
      <c r="E13" s="1252"/>
      <c r="F13" s="1253"/>
      <c r="G13" s="1226"/>
      <c r="H13" s="1239"/>
      <c r="I13" s="1239"/>
      <c r="J13" s="268" t="s">
        <v>501</v>
      </c>
      <c r="K13" s="268" t="s">
        <v>468</v>
      </c>
      <c r="L13" s="263" t="s">
        <v>469</v>
      </c>
      <c r="M13" s="263" t="s">
        <v>470</v>
      </c>
      <c r="N13" s="262" t="s">
        <v>471</v>
      </c>
      <c r="O13" s="262" t="s">
        <v>472</v>
      </c>
      <c r="P13" s="269" t="s">
        <v>0</v>
      </c>
      <c r="R13" s="270" t="s">
        <v>139</v>
      </c>
      <c r="S13" s="261" t="s">
        <v>515</v>
      </c>
      <c r="T13" s="261" t="s">
        <v>516</v>
      </c>
    </row>
    <row r="14" spans="2:20" s="277" customFormat="1" ht="19.5" customHeight="1">
      <c r="B14" s="271"/>
      <c r="C14" s="272"/>
      <c r="D14" s="272"/>
      <c r="E14" s="1248"/>
      <c r="F14" s="1249"/>
      <c r="G14" s="266"/>
      <c r="H14" s="273"/>
      <c r="I14" s="273"/>
      <c r="J14" s="274"/>
      <c r="K14" s="274"/>
      <c r="L14" s="669"/>
      <c r="M14" s="608"/>
      <c r="N14" s="608"/>
      <c r="O14" s="609"/>
      <c r="P14" s="276"/>
      <c r="R14" s="278"/>
      <c r="S14" s="279"/>
      <c r="T14" s="279"/>
    </row>
    <row r="15" spans="2:20" s="277" customFormat="1" ht="19.5" customHeight="1">
      <c r="B15" s="280"/>
      <c r="C15" s="272"/>
      <c r="D15" s="272"/>
      <c r="E15" s="1246"/>
      <c r="F15" s="1247"/>
      <c r="G15" s="266"/>
      <c r="H15" s="273"/>
      <c r="I15" s="273"/>
      <c r="J15" s="274"/>
      <c r="K15" s="274"/>
      <c r="L15" s="274"/>
      <c r="M15" s="274"/>
      <c r="N15" s="274"/>
      <c r="O15" s="275"/>
      <c r="P15" s="276"/>
      <c r="Q15" s="277">
        <f aca="true" t="shared" si="0" ref="Q15:Q23">+Q14+1</f>
        <v>1</v>
      </c>
      <c r="R15" s="278">
        <f aca="true" t="shared" si="1" ref="R15:R23">+T15-S15</f>
        <v>-492841.42</v>
      </c>
      <c r="S15" s="279">
        <v>492841.42</v>
      </c>
      <c r="T15" s="279">
        <f aca="true" t="shared" si="2" ref="T15:T23">+S14</f>
        <v>0</v>
      </c>
    </row>
    <row r="16" spans="2:20" s="277" customFormat="1" ht="19.5" customHeight="1">
      <c r="B16" s="280"/>
      <c r="C16" s="272"/>
      <c r="D16" s="272"/>
      <c r="E16" s="1246"/>
      <c r="F16" s="1247"/>
      <c r="G16" s="266"/>
      <c r="H16" s="273"/>
      <c r="I16" s="273"/>
      <c r="J16" s="274"/>
      <c r="K16" s="274"/>
      <c r="L16" s="274"/>
      <c r="M16" s="274"/>
      <c r="N16" s="274"/>
      <c r="O16" s="275"/>
      <c r="P16" s="276"/>
      <c r="Q16" s="277">
        <f t="shared" si="0"/>
        <v>2</v>
      </c>
      <c r="R16" s="278">
        <f t="shared" si="1"/>
        <v>53178.25</v>
      </c>
      <c r="S16" s="279">
        <v>439663.17</v>
      </c>
      <c r="T16" s="279">
        <f t="shared" si="2"/>
        <v>492841.42</v>
      </c>
    </row>
    <row r="17" spans="2:20" s="277" customFormat="1" ht="19.5" customHeight="1">
      <c r="B17" s="280"/>
      <c r="C17" s="272"/>
      <c r="D17" s="272"/>
      <c r="E17" s="1246"/>
      <c r="F17" s="1247"/>
      <c r="G17" s="266"/>
      <c r="H17" s="273"/>
      <c r="I17" s="273"/>
      <c r="J17" s="274"/>
      <c r="K17" s="274"/>
      <c r="L17" s="274"/>
      <c r="M17" s="274"/>
      <c r="N17" s="274"/>
      <c r="O17" s="275"/>
      <c r="P17" s="276"/>
      <c r="Q17" s="277">
        <f t="shared" si="0"/>
        <v>3</v>
      </c>
      <c r="R17" s="278">
        <f t="shared" si="1"/>
        <v>56170.159999999974</v>
      </c>
      <c r="S17" s="279">
        <v>383493.01</v>
      </c>
      <c r="T17" s="279">
        <f t="shared" si="2"/>
        <v>439663.17</v>
      </c>
    </row>
    <row r="18" spans="2:20" s="277" customFormat="1" ht="19.5" customHeight="1">
      <c r="B18" s="280"/>
      <c r="C18" s="272"/>
      <c r="D18" s="272"/>
      <c r="E18" s="1246"/>
      <c r="F18" s="1247"/>
      <c r="G18" s="266"/>
      <c r="H18" s="273"/>
      <c r="I18" s="273"/>
      <c r="J18" s="274"/>
      <c r="K18" s="274"/>
      <c r="L18" s="274"/>
      <c r="M18" s="274"/>
      <c r="N18" s="274"/>
      <c r="O18" s="275"/>
      <c r="P18" s="276"/>
      <c r="Q18" s="277">
        <f t="shared" si="0"/>
        <v>4</v>
      </c>
      <c r="R18" s="278">
        <f t="shared" si="1"/>
        <v>59330.42999999999</v>
      </c>
      <c r="S18" s="279">
        <v>324162.58</v>
      </c>
      <c r="T18" s="279">
        <f t="shared" si="2"/>
        <v>383493.01</v>
      </c>
    </row>
    <row r="19" spans="2:20" s="277" customFormat="1" ht="19.5" customHeight="1">
      <c r="B19" s="280"/>
      <c r="C19" s="272"/>
      <c r="D19" s="272"/>
      <c r="E19" s="1246"/>
      <c r="F19" s="1247"/>
      <c r="G19" s="266"/>
      <c r="H19" s="273"/>
      <c r="I19" s="273"/>
      <c r="J19" s="274"/>
      <c r="K19" s="274"/>
      <c r="L19" s="274"/>
      <c r="M19" s="274"/>
      <c r="N19" s="274"/>
      <c r="O19" s="275"/>
      <c r="P19" s="276"/>
      <c r="Q19" s="277">
        <f t="shared" si="0"/>
        <v>5</v>
      </c>
      <c r="R19" s="278">
        <f t="shared" si="1"/>
        <v>62668.49000000002</v>
      </c>
      <c r="S19" s="279">
        <v>261494.09</v>
      </c>
      <c r="T19" s="279">
        <f t="shared" si="2"/>
        <v>324162.58</v>
      </c>
    </row>
    <row r="20" spans="2:20" s="277" customFormat="1" ht="19.5" customHeight="1">
      <c r="B20" s="280"/>
      <c r="C20" s="272"/>
      <c r="D20" s="272"/>
      <c r="E20" s="1246"/>
      <c r="F20" s="1247"/>
      <c r="G20" s="266"/>
      <c r="H20" s="266"/>
      <c r="I20" s="266"/>
      <c r="J20" s="281"/>
      <c r="K20" s="281"/>
      <c r="L20" s="281"/>
      <c r="M20" s="281"/>
      <c r="N20" s="281"/>
      <c r="O20" s="282"/>
      <c r="P20" s="276"/>
      <c r="Q20" s="277">
        <f t="shared" si="0"/>
        <v>6</v>
      </c>
      <c r="R20" s="278">
        <f t="shared" si="1"/>
        <v>66194.34</v>
      </c>
      <c r="S20" s="279">
        <v>195299.75</v>
      </c>
      <c r="T20" s="279">
        <f t="shared" si="2"/>
        <v>261494.09</v>
      </c>
    </row>
    <row r="21" spans="2:20" s="277" customFormat="1" ht="19.5" customHeight="1">
      <c r="B21" s="280"/>
      <c r="C21" s="272"/>
      <c r="D21" s="272"/>
      <c r="E21" s="1246"/>
      <c r="F21" s="1247"/>
      <c r="G21" s="266"/>
      <c r="H21" s="266"/>
      <c r="I21" s="266"/>
      <c r="J21" s="281"/>
      <c r="K21" s="281"/>
      <c r="L21" s="281"/>
      <c r="M21" s="281"/>
      <c r="N21" s="281"/>
      <c r="O21" s="282"/>
      <c r="P21" s="276"/>
      <c r="Q21" s="277">
        <f t="shared" si="0"/>
        <v>7</v>
      </c>
      <c r="R21" s="278">
        <f t="shared" si="1"/>
        <v>69918.59</v>
      </c>
      <c r="S21" s="279">
        <v>125381.16</v>
      </c>
      <c r="T21" s="279">
        <f t="shared" si="2"/>
        <v>195299.75</v>
      </c>
    </row>
    <row r="22" spans="2:20" s="277" customFormat="1" ht="19.5" customHeight="1">
      <c r="B22" s="280"/>
      <c r="C22" s="272"/>
      <c r="D22" s="272"/>
      <c r="E22" s="1246"/>
      <c r="F22" s="1247"/>
      <c r="G22" s="266"/>
      <c r="H22" s="266"/>
      <c r="I22" s="266"/>
      <c r="J22" s="281"/>
      <c r="K22" s="281"/>
      <c r="L22" s="281"/>
      <c r="M22" s="281"/>
      <c r="N22" s="281"/>
      <c r="O22" s="282"/>
      <c r="P22" s="276"/>
      <c r="Q22" s="277">
        <f t="shared" si="0"/>
        <v>8</v>
      </c>
      <c r="R22" s="278">
        <f t="shared" si="1"/>
        <v>73852.37</v>
      </c>
      <c r="S22" s="279">
        <v>51528.79</v>
      </c>
      <c r="T22" s="279">
        <f t="shared" si="2"/>
        <v>125381.16</v>
      </c>
    </row>
    <row r="23" spans="2:20" s="277" customFormat="1" ht="19.5" customHeight="1" thickBot="1">
      <c r="B23" s="283"/>
      <c r="C23" s="272"/>
      <c r="D23" s="284"/>
      <c r="E23" s="1256"/>
      <c r="F23" s="1257"/>
      <c r="G23" s="285"/>
      <c r="H23" s="285"/>
      <c r="I23" s="285"/>
      <c r="J23" s="286"/>
      <c r="K23" s="286"/>
      <c r="L23" s="286"/>
      <c r="M23" s="286"/>
      <c r="N23" s="286"/>
      <c r="O23" s="287"/>
      <c r="P23" s="288"/>
      <c r="Q23" s="277">
        <f t="shared" si="0"/>
        <v>9</v>
      </c>
      <c r="R23" s="278">
        <f t="shared" si="1"/>
        <v>51528.79</v>
      </c>
      <c r="S23" s="279">
        <v>0</v>
      </c>
      <c r="T23" s="279">
        <f t="shared" si="2"/>
        <v>51528.79</v>
      </c>
    </row>
    <row r="24" spans="2:20" s="277" customFormat="1" ht="19.5" customHeight="1" thickBot="1">
      <c r="B24" s="289" t="s">
        <v>145</v>
      </c>
      <c r="C24" s="290"/>
      <c r="D24" s="291"/>
      <c r="E24" s="1254"/>
      <c r="F24" s="1255"/>
      <c r="G24" s="292"/>
      <c r="H24" s="292"/>
      <c r="I24" s="292"/>
      <c r="J24" s="704">
        <f aca="true" t="shared" si="3" ref="J24:O24">SUM(J14:J23)</f>
        <v>0</v>
      </c>
      <c r="K24" s="704">
        <f t="shared" si="3"/>
        <v>0</v>
      </c>
      <c r="L24" s="704">
        <f>SUM(L15:L23)</f>
        <v>0</v>
      </c>
      <c r="M24" s="704">
        <f t="shared" si="3"/>
        <v>0</v>
      </c>
      <c r="N24" s="704">
        <f t="shared" si="3"/>
        <v>0</v>
      </c>
      <c r="O24" s="704">
        <f t="shared" si="3"/>
        <v>0</v>
      </c>
      <c r="P24" s="293"/>
      <c r="R24" s="279"/>
      <c r="S24" s="279"/>
      <c r="T24" s="279"/>
    </row>
    <row r="25" spans="2:15" ht="12.75">
      <c r="B25" s="294"/>
      <c r="C25" s="295"/>
      <c r="D25" s="295"/>
      <c r="E25" s="296"/>
      <c r="F25" s="294"/>
      <c r="G25" s="294"/>
      <c r="H25" s="294"/>
      <c r="I25" s="294"/>
      <c r="J25" s="294"/>
      <c r="K25" s="294"/>
      <c r="L25" s="294"/>
      <c r="M25" s="294"/>
      <c r="N25" s="294"/>
      <c r="O25" s="297"/>
    </row>
    <row r="26" ht="12.75">
      <c r="B26" s="260" t="s">
        <v>141</v>
      </c>
    </row>
    <row r="27" ht="12.75">
      <c r="B27" s="260" t="s">
        <v>326</v>
      </c>
    </row>
    <row r="28" ht="12.75">
      <c r="B28" s="260" t="s">
        <v>194</v>
      </c>
    </row>
    <row r="29" ht="12.75">
      <c r="B29" s="260" t="s">
        <v>502</v>
      </c>
    </row>
    <row r="34" ht="12.75">
      <c r="B34" s="133"/>
    </row>
    <row r="35" ht="12.75">
      <c r="B35" s="133"/>
    </row>
    <row r="36" ht="12.75">
      <c r="B36" s="133"/>
    </row>
    <row r="37" ht="12.75">
      <c r="B37" s="133"/>
    </row>
  </sheetData>
  <sheetProtection/>
  <mergeCells count="61">
    <mergeCell ref="E17:F17"/>
    <mergeCell ref="E18:F18"/>
    <mergeCell ref="E19:F19"/>
    <mergeCell ref="E24:F24"/>
    <mergeCell ref="E20:F20"/>
    <mergeCell ref="E21:F21"/>
    <mergeCell ref="E22:F22"/>
    <mergeCell ref="E23:F23"/>
    <mergeCell ref="E16:F16"/>
    <mergeCell ref="E15:F15"/>
    <mergeCell ref="E14:F14"/>
    <mergeCell ref="H9:J9"/>
    <mergeCell ref="J12:K12"/>
    <mergeCell ref="E12:F13"/>
    <mergeCell ref="H10:J10"/>
    <mergeCell ref="L12:N12"/>
    <mergeCell ref="M10:N10"/>
    <mergeCell ref="O8:P8"/>
    <mergeCell ref="E6:F6"/>
    <mergeCell ref="K6:L6"/>
    <mergeCell ref="M6:N6"/>
    <mergeCell ref="O7:P7"/>
    <mergeCell ref="E8:F8"/>
    <mergeCell ref="E9:F9"/>
    <mergeCell ref="E10:F10"/>
    <mergeCell ref="D12:D13"/>
    <mergeCell ref="H6:J6"/>
    <mergeCell ref="H12:H13"/>
    <mergeCell ref="B11:P11"/>
    <mergeCell ref="B12:B13"/>
    <mergeCell ref="G12:G13"/>
    <mergeCell ref="O6:P6"/>
    <mergeCell ref="B10:D10"/>
    <mergeCell ref="H8:J8"/>
    <mergeCell ref="M8:N8"/>
    <mergeCell ref="O12:P12"/>
    <mergeCell ref="O10:P10"/>
    <mergeCell ref="O9:P9"/>
    <mergeCell ref="K10:L10"/>
    <mergeCell ref="K9:L9"/>
    <mergeCell ref="I12:I13"/>
    <mergeCell ref="O2:P2"/>
    <mergeCell ref="B4:P4"/>
    <mergeCell ref="H5:J5"/>
    <mergeCell ref="O5:P5"/>
    <mergeCell ref="M5:N5"/>
    <mergeCell ref="K5:L5"/>
    <mergeCell ref="E5:F5"/>
    <mergeCell ref="B3:N3"/>
    <mergeCell ref="B5:D5"/>
    <mergeCell ref="O3:P3"/>
    <mergeCell ref="B7:D7"/>
    <mergeCell ref="B8:D8"/>
    <mergeCell ref="B9:D9"/>
    <mergeCell ref="B2:N2"/>
    <mergeCell ref="M9:N9"/>
    <mergeCell ref="M7:N7"/>
    <mergeCell ref="H7:J7"/>
    <mergeCell ref="K7:L7"/>
    <mergeCell ref="K8:L8"/>
    <mergeCell ref="B6:D6"/>
  </mergeCells>
  <dataValidations count="4">
    <dataValidation type="list" allowBlank="1" showInputMessage="1" showErrorMessage="1" promptTitle="Tipo" prompt="Deberá indicar seleccionar el mismo&#10;" sqref="G14:G24">
      <formula1>$F$34:$F$37</formula1>
    </dataValidation>
    <dataValidation allowBlank="1" showInputMessage="1" showErrorMessage="1" prompt="Este número está correlacionado con el Aval del Cabildo, en su caso.&#10;" sqref="H14:I24"/>
    <dataValidation allowBlank="1" showInputMessage="1" showErrorMessage="1" prompt="LO QUE QUEDA POR PAGAR SIN INTERESES. RESPECTO DE PÓLIZAS DE CRÉDITOS ES LO QUE ESTÁ DISPUESTO A ESA FECHA." sqref="K14:K24"/>
    <dataValidation allowBlank="1" showInputMessage="1" showErrorMessage="1" promptTitle="Epígrafe Pasivo Balance" prompt="Incluir en dónde figura del Pasivo del Balance la disposición o reducción de pólizas y préstamos" sqref="D14:D24"/>
  </dataValidations>
  <printOptions horizontalCentered="1" verticalCentered="1"/>
  <pageMargins left="0.25" right="0.25" top="0.75" bottom="0.75" header="0.3" footer="0.3"/>
  <pageSetup fitToHeight="1" fitToWidth="1" horizontalDpi="300" verticalDpi="3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258" t="s">
        <v>97</v>
      </c>
      <c r="B1" s="1259"/>
      <c r="C1" s="1259"/>
      <c r="D1" s="1259"/>
      <c r="E1" s="1259"/>
      <c r="F1" s="1259"/>
      <c r="G1" s="1260"/>
      <c r="H1" s="108">
        <v>2011</v>
      </c>
      <c r="I1"/>
      <c r="J1"/>
    </row>
    <row r="2" spans="1:10" s="110" customFormat="1" ht="17.25" thickBot="1">
      <c r="A2" s="1261" t="s">
        <v>98</v>
      </c>
      <c r="B2" s="1262"/>
      <c r="C2" s="1262"/>
      <c r="D2" s="1262"/>
      <c r="E2" s="1262"/>
      <c r="F2" s="1262"/>
      <c r="G2" s="1263"/>
      <c r="H2" s="120" t="s">
        <v>512</v>
      </c>
      <c r="I2"/>
      <c r="J2"/>
    </row>
    <row r="3" spans="1:8" ht="13.5" customHeight="1" thickBot="1">
      <c r="A3" s="1264" t="s">
        <v>99</v>
      </c>
      <c r="B3" s="1265"/>
      <c r="C3" s="1265"/>
      <c r="D3" s="1265"/>
      <c r="E3" s="1265"/>
      <c r="F3" s="1265"/>
      <c r="G3" s="1265"/>
      <c r="H3" s="1266"/>
    </row>
    <row r="4" spans="3:8" ht="20.25" customHeight="1">
      <c r="C4" s="1267">
        <v>2009</v>
      </c>
      <c r="D4" s="1267"/>
      <c r="E4" s="1267" t="s">
        <v>597</v>
      </c>
      <c r="F4" s="1267"/>
      <c r="G4" s="1267" t="s">
        <v>596</v>
      </c>
      <c r="H4" s="1267"/>
    </row>
    <row r="5" spans="1:8" ht="24.75">
      <c r="A5" s="111" t="s">
        <v>100</v>
      </c>
      <c r="B5" s="111" t="s">
        <v>513</v>
      </c>
      <c r="C5" s="112" t="s">
        <v>101</v>
      </c>
      <c r="D5" s="112" t="s">
        <v>102</v>
      </c>
      <c r="E5" s="112" t="s">
        <v>101</v>
      </c>
      <c r="F5" s="112" t="s">
        <v>102</v>
      </c>
      <c r="G5" s="112" t="s">
        <v>101</v>
      </c>
      <c r="H5" s="112" t="s">
        <v>102</v>
      </c>
    </row>
    <row r="6" spans="1:8" ht="15.75">
      <c r="A6" s="111" t="s">
        <v>103</v>
      </c>
      <c r="B6" s="111" t="s">
        <v>104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103</v>
      </c>
      <c r="B7" s="111" t="s">
        <v>105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269" t="s">
        <v>145</v>
      </c>
      <c r="B15" s="1270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268">
        <v>2009</v>
      </c>
      <c r="D17" s="1268"/>
      <c r="E17" s="1268" t="s">
        <v>597</v>
      </c>
      <c r="F17" s="1268"/>
      <c r="G17" s="1268" t="s">
        <v>596</v>
      </c>
      <c r="H17" s="1268"/>
    </row>
    <row r="18" spans="1:8" ht="24.75">
      <c r="A18" s="111" t="s">
        <v>106</v>
      </c>
      <c r="B18" s="111" t="s">
        <v>513</v>
      </c>
      <c r="C18" s="112" t="s">
        <v>107</v>
      </c>
      <c r="D18" s="112" t="s">
        <v>102</v>
      </c>
      <c r="E18" s="112" t="s">
        <v>107</v>
      </c>
      <c r="F18" s="112" t="s">
        <v>102</v>
      </c>
      <c r="G18" s="112" t="s">
        <v>107</v>
      </c>
      <c r="H18" s="112" t="s">
        <v>102</v>
      </c>
    </row>
    <row r="19" spans="1:8" ht="15.75">
      <c r="A19" s="111" t="s">
        <v>108</v>
      </c>
      <c r="B19" s="111" t="s">
        <v>109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110</v>
      </c>
      <c r="B20" s="111" t="s">
        <v>109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111</v>
      </c>
      <c r="B21" s="111" t="s">
        <v>112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113</v>
      </c>
      <c r="B22" s="111" t="s">
        <v>114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115</v>
      </c>
      <c r="B23" s="111" t="s">
        <v>116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103</v>
      </c>
      <c r="B24" s="111" t="s">
        <v>104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103</v>
      </c>
      <c r="B25" s="111" t="s">
        <v>117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269" t="s">
        <v>145</v>
      </c>
      <c r="B28" s="1270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514</v>
      </c>
    </row>
    <row r="32" ht="54" customHeight="1"/>
  </sheetData>
  <sheetProtection/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30"/>
  <sheetViews>
    <sheetView zoomScale="75" zoomScaleNormal="75" zoomScalePageLayoutView="0" workbookViewId="0" topLeftCell="A1">
      <selection activeCell="A2" sqref="A2:O22"/>
    </sheetView>
  </sheetViews>
  <sheetFormatPr defaultColWidth="11.57421875" defaultRowHeight="12.75"/>
  <cols>
    <col min="1" max="1" width="10.28125" style="260" customWidth="1"/>
    <col min="2" max="2" width="19.8515625" style="260" hidden="1" customWidth="1"/>
    <col min="3" max="3" width="26.28125" style="260" customWidth="1"/>
    <col min="4" max="4" width="13.28125" style="260" customWidth="1"/>
    <col min="5" max="5" width="10.57421875" style="260" customWidth="1"/>
    <col min="6" max="6" width="13.8515625" style="260" customWidth="1"/>
    <col min="7" max="8" width="15.7109375" style="260" customWidth="1"/>
    <col min="9" max="9" width="16.7109375" style="260" customWidth="1"/>
    <col min="10" max="10" width="16.28125" style="260" customWidth="1"/>
    <col min="11" max="11" width="14.28125" style="260" customWidth="1"/>
    <col min="12" max="12" width="13.00390625" style="260" bestFit="1" customWidth="1"/>
    <col min="13" max="13" width="14.7109375" style="260" bestFit="1" customWidth="1"/>
    <col min="14" max="14" width="13.00390625" style="260" bestFit="1" customWidth="1"/>
    <col min="15" max="15" width="12.57421875" style="260" customWidth="1"/>
    <col min="16" max="16" width="0" style="260" hidden="1" customWidth="1"/>
    <col min="17" max="17" width="17.140625" style="261" hidden="1" customWidth="1"/>
    <col min="18" max="18" width="17.421875" style="261" hidden="1" customWidth="1"/>
    <col min="19" max="19" width="0.9921875" style="261" hidden="1" customWidth="1"/>
    <col min="20" max="16384" width="11.57421875" style="260" customWidth="1"/>
  </cols>
  <sheetData>
    <row r="1" spans="1:14" ht="13.5" thickBot="1">
      <c r="A1" s="298"/>
      <c r="N1" s="299"/>
    </row>
    <row r="2" spans="1:19" s="277" customFormat="1" ht="36" customHeight="1" thickBot="1">
      <c r="A2" s="1214" t="s">
        <v>500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6"/>
      <c r="N2" s="1221">
        <f>CPYG!E2</f>
        <v>2017</v>
      </c>
      <c r="O2" s="1222"/>
      <c r="Q2" s="279"/>
      <c r="R2" s="279"/>
      <c r="S2" s="279"/>
    </row>
    <row r="3" spans="1:15" ht="34.5" customHeight="1" thickBot="1">
      <c r="A3" s="1230" t="str">
        <f>CPYG!B3</f>
        <v>ENTIDAD: CULTESA</v>
      </c>
      <c r="B3" s="1231"/>
      <c r="C3" s="1231"/>
      <c r="D3" s="1231"/>
      <c r="E3" s="1231"/>
      <c r="F3" s="1231"/>
      <c r="G3" s="1231"/>
      <c r="H3" s="1231"/>
      <c r="I3" s="1231"/>
      <c r="J3" s="1231"/>
      <c r="K3" s="1231"/>
      <c r="L3" s="1231"/>
      <c r="M3" s="1232"/>
      <c r="N3" s="1230" t="s">
        <v>199</v>
      </c>
      <c r="O3" s="1232"/>
    </row>
    <row r="4" spans="1:15" ht="24.75" customHeight="1">
      <c r="A4" s="1271" t="s">
        <v>195</v>
      </c>
      <c r="B4" s="1239"/>
      <c r="C4" s="1239"/>
      <c r="D4" s="1239"/>
      <c r="E4" s="1239"/>
      <c r="F4" s="1239"/>
      <c r="G4" s="1239"/>
      <c r="H4" s="1239"/>
      <c r="I4" s="1239"/>
      <c r="J4" s="1239"/>
      <c r="K4" s="1239"/>
      <c r="L4" s="1239"/>
      <c r="M4" s="1239"/>
      <c r="N4" s="1239"/>
      <c r="O4" s="1272"/>
    </row>
    <row r="5" spans="1:15" ht="40.5" customHeight="1">
      <c r="A5" s="1273" t="s">
        <v>714</v>
      </c>
      <c r="B5" s="263"/>
      <c r="C5" s="1226" t="s">
        <v>715</v>
      </c>
      <c r="D5" s="1250" t="s">
        <v>716</v>
      </c>
      <c r="E5" s="1251"/>
      <c r="F5" s="1226" t="s">
        <v>717</v>
      </c>
      <c r="G5" s="1238" t="s">
        <v>324</v>
      </c>
      <c r="H5" s="1238" t="s">
        <v>325</v>
      </c>
      <c r="I5" s="1227" t="s">
        <v>473</v>
      </c>
      <c r="J5" s="1234"/>
      <c r="K5" s="1229"/>
      <c r="L5" s="1227" t="s">
        <v>474</v>
      </c>
      <c r="M5" s="1234"/>
      <c r="N5" s="1234"/>
      <c r="O5" s="1228"/>
    </row>
    <row r="6" spans="1:19" ht="73.5" customHeight="1">
      <c r="A6" s="1271"/>
      <c r="B6" s="263"/>
      <c r="C6" s="1226"/>
      <c r="D6" s="1252"/>
      <c r="E6" s="1253"/>
      <c r="F6" s="1226"/>
      <c r="G6" s="1239"/>
      <c r="H6" s="1239"/>
      <c r="I6" s="268" t="s">
        <v>501</v>
      </c>
      <c r="J6" s="268" t="s">
        <v>475</v>
      </c>
      <c r="K6" s="262" t="s">
        <v>196</v>
      </c>
      <c r="L6" s="268" t="s">
        <v>476</v>
      </c>
      <c r="M6" s="263" t="s">
        <v>477</v>
      </c>
      <c r="N6" s="262" t="s">
        <v>472</v>
      </c>
      <c r="O6" s="269" t="s">
        <v>196</v>
      </c>
      <c r="Q6" s="270" t="s">
        <v>139</v>
      </c>
      <c r="R6" s="261" t="s">
        <v>515</v>
      </c>
      <c r="S6" s="261" t="s">
        <v>516</v>
      </c>
    </row>
    <row r="7" spans="1:19" s="277" customFormat="1" ht="19.5" customHeight="1">
      <c r="A7" s="271"/>
      <c r="B7" s="272"/>
      <c r="C7" s="904"/>
      <c r="D7" s="1246"/>
      <c r="E7" s="1247"/>
      <c r="F7" s="266"/>
      <c r="G7" s="273"/>
      <c r="H7" s="273"/>
      <c r="I7" s="274"/>
      <c r="J7" s="274"/>
      <c r="K7" s="588"/>
      <c r="L7" s="274"/>
      <c r="M7" s="274"/>
      <c r="N7" s="610"/>
      <c r="O7" s="276"/>
      <c r="Q7" s="278"/>
      <c r="R7" s="279"/>
      <c r="S7" s="279"/>
    </row>
    <row r="8" spans="1:19" s="277" customFormat="1" ht="19.5" customHeight="1">
      <c r="A8" s="280"/>
      <c r="B8" s="272"/>
      <c r="C8" s="272"/>
      <c r="D8" s="1246"/>
      <c r="E8" s="1247"/>
      <c r="F8" s="266"/>
      <c r="G8" s="273"/>
      <c r="H8" s="273"/>
      <c r="I8" s="274"/>
      <c r="J8" s="274"/>
      <c r="K8" s="588"/>
      <c r="L8" s="274"/>
      <c r="M8" s="274"/>
      <c r="N8" s="610"/>
      <c r="O8" s="276"/>
      <c r="Q8" s="278"/>
      <c r="R8" s="279"/>
      <c r="S8" s="279"/>
    </row>
    <row r="9" spans="1:19" s="277" customFormat="1" ht="19.5" customHeight="1">
      <c r="A9" s="280"/>
      <c r="B9" s="272"/>
      <c r="C9" s="272"/>
      <c r="D9" s="1246"/>
      <c r="E9" s="1247"/>
      <c r="F9" s="266"/>
      <c r="G9" s="273"/>
      <c r="H9" s="273"/>
      <c r="I9" s="274"/>
      <c r="J9" s="274"/>
      <c r="K9" s="537"/>
      <c r="L9" s="274"/>
      <c r="M9" s="274"/>
      <c r="N9" s="275"/>
      <c r="O9" s="276"/>
      <c r="P9" s="277">
        <f aca="true" t="shared" si="0" ref="P9:P16">+P8+1</f>
        <v>1</v>
      </c>
      <c r="Q9" s="278">
        <f aca="true" t="shared" si="1" ref="Q9:Q16">+S9-R9</f>
        <v>-439663.17</v>
      </c>
      <c r="R9" s="279">
        <v>439663.17</v>
      </c>
      <c r="S9" s="279">
        <f aca="true" t="shared" si="2" ref="S9:S16">+R8</f>
        <v>0</v>
      </c>
    </row>
    <row r="10" spans="1:19" s="277" customFormat="1" ht="19.5" customHeight="1">
      <c r="A10" s="280"/>
      <c r="B10" s="272"/>
      <c r="C10" s="272"/>
      <c r="D10" s="1246"/>
      <c r="E10" s="1247"/>
      <c r="F10" s="266"/>
      <c r="G10" s="273"/>
      <c r="H10" s="273"/>
      <c r="I10" s="274"/>
      <c r="J10" s="274"/>
      <c r="K10" s="537"/>
      <c r="L10" s="274"/>
      <c r="M10" s="274"/>
      <c r="N10" s="275"/>
      <c r="O10" s="276"/>
      <c r="P10" s="277">
        <f t="shared" si="0"/>
        <v>2</v>
      </c>
      <c r="Q10" s="278">
        <f t="shared" si="1"/>
        <v>56170.159999999974</v>
      </c>
      <c r="R10" s="279">
        <v>383493.01</v>
      </c>
      <c r="S10" s="279">
        <f t="shared" si="2"/>
        <v>439663.17</v>
      </c>
    </row>
    <row r="11" spans="1:19" s="277" customFormat="1" ht="19.5" customHeight="1">
      <c r="A11" s="280"/>
      <c r="B11" s="272"/>
      <c r="C11" s="272"/>
      <c r="D11" s="1246"/>
      <c r="E11" s="1247"/>
      <c r="F11" s="266"/>
      <c r="G11" s="273"/>
      <c r="H11" s="273"/>
      <c r="I11" s="274"/>
      <c r="J11" s="274"/>
      <c r="K11" s="537"/>
      <c r="L11" s="274"/>
      <c r="M11" s="274"/>
      <c r="N11" s="275"/>
      <c r="O11" s="276"/>
      <c r="P11" s="277">
        <f t="shared" si="0"/>
        <v>3</v>
      </c>
      <c r="Q11" s="278">
        <f t="shared" si="1"/>
        <v>59330.42999999999</v>
      </c>
      <c r="R11" s="279">
        <v>324162.58</v>
      </c>
      <c r="S11" s="279">
        <f t="shared" si="2"/>
        <v>383493.01</v>
      </c>
    </row>
    <row r="12" spans="1:19" s="277" customFormat="1" ht="19.5" customHeight="1">
      <c r="A12" s="280"/>
      <c r="B12" s="272"/>
      <c r="C12" s="272"/>
      <c r="D12" s="1246"/>
      <c r="E12" s="1247"/>
      <c r="F12" s="266"/>
      <c r="G12" s="273"/>
      <c r="H12" s="273"/>
      <c r="I12" s="274"/>
      <c r="J12" s="274"/>
      <c r="K12" s="537"/>
      <c r="L12" s="274"/>
      <c r="M12" s="274"/>
      <c r="N12" s="275"/>
      <c r="O12" s="276"/>
      <c r="P12" s="277">
        <f t="shared" si="0"/>
        <v>4</v>
      </c>
      <c r="Q12" s="278">
        <f t="shared" si="1"/>
        <v>62668.49000000002</v>
      </c>
      <c r="R12" s="279">
        <v>261494.09</v>
      </c>
      <c r="S12" s="279">
        <f t="shared" si="2"/>
        <v>324162.58</v>
      </c>
    </row>
    <row r="13" spans="1:19" s="277" customFormat="1" ht="19.5" customHeight="1">
      <c r="A13" s="280"/>
      <c r="B13" s="272"/>
      <c r="C13" s="272"/>
      <c r="D13" s="1246"/>
      <c r="E13" s="1247"/>
      <c r="F13" s="266"/>
      <c r="G13" s="266"/>
      <c r="H13" s="266"/>
      <c r="I13" s="281"/>
      <c r="J13" s="281"/>
      <c r="K13" s="537"/>
      <c r="L13" s="281"/>
      <c r="M13" s="281"/>
      <c r="N13" s="282"/>
      <c r="O13" s="276"/>
      <c r="P13" s="277">
        <f t="shared" si="0"/>
        <v>5</v>
      </c>
      <c r="Q13" s="278">
        <f t="shared" si="1"/>
        <v>66194.34</v>
      </c>
      <c r="R13" s="279">
        <v>195299.75</v>
      </c>
      <c r="S13" s="279">
        <f t="shared" si="2"/>
        <v>261494.09</v>
      </c>
    </row>
    <row r="14" spans="1:19" s="277" customFormat="1" ht="19.5" customHeight="1">
      <c r="A14" s="280"/>
      <c r="B14" s="272"/>
      <c r="C14" s="272"/>
      <c r="D14" s="1246"/>
      <c r="E14" s="1247"/>
      <c r="F14" s="266"/>
      <c r="G14" s="266"/>
      <c r="H14" s="266"/>
      <c r="I14" s="281"/>
      <c r="J14" s="281"/>
      <c r="K14" s="537"/>
      <c r="L14" s="281"/>
      <c r="M14" s="281"/>
      <c r="N14" s="282"/>
      <c r="O14" s="276"/>
      <c r="P14" s="277">
        <f t="shared" si="0"/>
        <v>6</v>
      </c>
      <c r="Q14" s="278">
        <f t="shared" si="1"/>
        <v>69918.59</v>
      </c>
      <c r="R14" s="279">
        <v>125381.16</v>
      </c>
      <c r="S14" s="279">
        <f t="shared" si="2"/>
        <v>195299.75</v>
      </c>
    </row>
    <row r="15" spans="1:19" s="277" customFormat="1" ht="19.5" customHeight="1">
      <c r="A15" s="280"/>
      <c r="B15" s="272"/>
      <c r="C15" s="272"/>
      <c r="D15" s="1246"/>
      <c r="E15" s="1247"/>
      <c r="F15" s="266"/>
      <c r="G15" s="266"/>
      <c r="H15" s="266"/>
      <c r="I15" s="281"/>
      <c r="J15" s="281"/>
      <c r="K15" s="537"/>
      <c r="L15" s="281"/>
      <c r="M15" s="281"/>
      <c r="N15" s="282"/>
      <c r="O15" s="276"/>
      <c r="P15" s="277">
        <f t="shared" si="0"/>
        <v>7</v>
      </c>
      <c r="Q15" s="278">
        <f t="shared" si="1"/>
        <v>73852.37</v>
      </c>
      <c r="R15" s="279">
        <v>51528.79</v>
      </c>
      <c r="S15" s="279">
        <f t="shared" si="2"/>
        <v>125381.16</v>
      </c>
    </row>
    <row r="16" spans="1:19" s="277" customFormat="1" ht="19.5" customHeight="1" thickBot="1">
      <c r="A16" s="283"/>
      <c r="B16" s="272"/>
      <c r="C16" s="284"/>
      <c r="D16" s="1256"/>
      <c r="E16" s="1257"/>
      <c r="F16" s="285"/>
      <c r="G16" s="285"/>
      <c r="H16" s="285"/>
      <c r="I16" s="286"/>
      <c r="J16" s="286"/>
      <c r="K16" s="538"/>
      <c r="L16" s="286"/>
      <c r="M16" s="286"/>
      <c r="N16" s="287"/>
      <c r="O16" s="288"/>
      <c r="P16" s="277">
        <f t="shared" si="0"/>
        <v>8</v>
      </c>
      <c r="Q16" s="278">
        <f t="shared" si="1"/>
        <v>51528.79</v>
      </c>
      <c r="R16" s="279">
        <v>0</v>
      </c>
      <c r="S16" s="279">
        <f t="shared" si="2"/>
        <v>51528.79</v>
      </c>
    </row>
    <row r="17" spans="1:19" s="277" customFormat="1" ht="19.5" customHeight="1" thickBot="1">
      <c r="A17" s="289" t="s">
        <v>145</v>
      </c>
      <c r="B17" s="290"/>
      <c r="C17" s="291"/>
      <c r="D17" s="1254"/>
      <c r="E17" s="1255"/>
      <c r="F17" s="292"/>
      <c r="G17" s="292"/>
      <c r="H17" s="292"/>
      <c r="I17" s="704">
        <f aca="true" t="shared" si="3" ref="I17:N17">SUM(I7:I16)</f>
        <v>0</v>
      </c>
      <c r="J17" s="704">
        <f t="shared" si="3"/>
        <v>0</v>
      </c>
      <c r="K17" s="478"/>
      <c r="L17" s="704">
        <f t="shared" si="3"/>
        <v>0</v>
      </c>
      <c r="M17" s="704">
        <f t="shared" si="3"/>
        <v>0</v>
      </c>
      <c r="N17" s="704">
        <f t="shared" si="3"/>
        <v>0</v>
      </c>
      <c r="O17" s="293"/>
      <c r="Q17" s="279"/>
      <c r="R17" s="279"/>
      <c r="S17" s="279"/>
    </row>
    <row r="18" spans="1:14" ht="12.75">
      <c r="A18" s="294"/>
      <c r="B18" s="295"/>
      <c r="C18" s="295"/>
      <c r="D18" s="296"/>
      <c r="E18" s="294"/>
      <c r="F18" s="294"/>
      <c r="G18" s="294"/>
      <c r="H18" s="294"/>
      <c r="I18" s="294"/>
      <c r="J18" s="294"/>
      <c r="K18" s="294"/>
      <c r="L18" s="294"/>
      <c r="M18" s="294"/>
      <c r="N18" s="297"/>
    </row>
    <row r="19" ht="12.75">
      <c r="A19" s="260" t="s">
        <v>141</v>
      </c>
    </row>
    <row r="20" ht="12.75">
      <c r="A20" s="260" t="s">
        <v>326</v>
      </c>
    </row>
    <row r="21" ht="12.75">
      <c r="A21" s="260" t="s">
        <v>206</v>
      </c>
    </row>
    <row r="22" ht="12.75">
      <c r="A22" s="260" t="s">
        <v>502</v>
      </c>
    </row>
    <row r="27" ht="12.75">
      <c r="A27" s="133"/>
    </row>
    <row r="28" ht="12.75">
      <c r="A28" s="133"/>
    </row>
    <row r="29" ht="12.75">
      <c r="A29" s="133"/>
    </row>
    <row r="30" ht="12.75">
      <c r="A30" s="133"/>
    </row>
  </sheetData>
  <sheetProtection/>
  <mergeCells count="24">
    <mergeCell ref="D11:E11"/>
    <mergeCell ref="C5:C6"/>
    <mergeCell ref="G5:G6"/>
    <mergeCell ref="A4:O4"/>
    <mergeCell ref="A5:A6"/>
    <mergeCell ref="F5:F6"/>
    <mergeCell ref="D5:E6"/>
    <mergeCell ref="D10:E10"/>
    <mergeCell ref="H5:H6"/>
    <mergeCell ref="D8:E8"/>
    <mergeCell ref="D7:E7"/>
    <mergeCell ref="D12:E12"/>
    <mergeCell ref="D17:E17"/>
    <mergeCell ref="D13:E13"/>
    <mergeCell ref="D14:E14"/>
    <mergeCell ref="D15:E15"/>
    <mergeCell ref="D16:E16"/>
    <mergeCell ref="A2:M2"/>
    <mergeCell ref="I5:K5"/>
    <mergeCell ref="L5:O5"/>
    <mergeCell ref="D9:E9"/>
    <mergeCell ref="N2:O2"/>
    <mergeCell ref="A3:M3"/>
    <mergeCell ref="N3:O3"/>
  </mergeCells>
  <dataValidations count="4">
    <dataValidation type="list" allowBlank="1" showInputMessage="1" showErrorMessage="1" promptTitle="Tipo" prompt="Deberá indicar seleccionar el mismo&#10;" sqref="F7:F17">
      <formula1>$E$27:$E$30</formula1>
    </dataValidation>
    <dataValidation allowBlank="1" showInputMessage="1" showErrorMessage="1" prompt="Este número está correlacionado con el Aval del Cabildo, en su caso.&#10;" sqref="G7:H17"/>
    <dataValidation allowBlank="1" showInputMessage="1" showErrorMessage="1" prompt="LO QUE QUEDA POR PAGAR SIN INTERESES. RESPECTO DE PÓLIZAS DE CRÉDITOS ES LO QUE ESTÁ DISPUESTO A ESA FECHA." sqref="J7:J17"/>
    <dataValidation allowBlank="1" showInputMessage="1" showErrorMessage="1" promptTitle="Epígrafe Pasivo Balance" prompt="Incluir en dónde figura del Pasivo del Balance la disposición o reducción de pólizas y préstamos" sqref="C8:C17"/>
  </dataValidations>
  <printOptions horizontalCentered="1" verticalCentered="1"/>
  <pageMargins left="0.25" right="0.25" top="0.75" bottom="0.75" header="0.3" footer="0.3"/>
  <pageSetup fitToHeight="1" fitToWidth="1" horizontalDpi="300" verticalDpi="3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B2:L54"/>
  <sheetViews>
    <sheetView zoomScalePageLayoutView="0" workbookViewId="0" topLeftCell="A4">
      <selection activeCell="I20" sqref="I20:I21"/>
    </sheetView>
  </sheetViews>
  <sheetFormatPr defaultColWidth="11.57421875" defaultRowHeight="12.75"/>
  <cols>
    <col min="1" max="1" width="3.8515625" style="133" customWidth="1"/>
    <col min="2" max="2" width="2.421875" style="133" customWidth="1"/>
    <col min="3" max="3" width="33.7109375" style="133" customWidth="1"/>
    <col min="4" max="4" width="13.140625" style="133" customWidth="1"/>
    <col min="5" max="5" width="19.7109375" style="133" customWidth="1"/>
    <col min="6" max="6" width="18.7109375" style="133" customWidth="1"/>
    <col min="7" max="7" width="16.140625" style="133" customWidth="1"/>
    <col min="8" max="8" width="13.421875" style="133" customWidth="1"/>
    <col min="9" max="9" width="17.00390625" style="133" customWidth="1"/>
    <col min="10" max="16384" width="11.57421875" style="133" customWidth="1"/>
  </cols>
  <sheetData>
    <row r="1" ht="13.5" thickBot="1"/>
    <row r="2" spans="2:9" ht="14.25">
      <c r="B2" s="1296" t="s">
        <v>252</v>
      </c>
      <c r="C2" s="1297"/>
      <c r="D2" s="1297"/>
      <c r="E2" s="1297"/>
      <c r="F2" s="1297"/>
      <c r="G2" s="1297"/>
      <c r="H2" s="1297"/>
      <c r="I2" s="1294">
        <v>2017</v>
      </c>
    </row>
    <row r="3" spans="2:9" ht="24.75" customHeight="1" thickBot="1">
      <c r="B3" s="1298" t="s">
        <v>273</v>
      </c>
      <c r="C3" s="1299"/>
      <c r="D3" s="1299"/>
      <c r="E3" s="1299"/>
      <c r="F3" s="1299"/>
      <c r="G3" s="1299"/>
      <c r="H3" s="1299"/>
      <c r="I3" s="1295"/>
    </row>
    <row r="4" spans="2:9" ht="33" customHeight="1" thickBot="1">
      <c r="B4" s="1300" t="str">
        <f>CPYG!B3</f>
        <v>ENTIDAD: CULTESA</v>
      </c>
      <c r="C4" s="1301"/>
      <c r="D4" s="1301"/>
      <c r="E4" s="1301"/>
      <c r="F4" s="1301"/>
      <c r="G4" s="1301"/>
      <c r="H4" s="1302"/>
      <c r="I4" s="300" t="s">
        <v>198</v>
      </c>
    </row>
    <row r="5" spans="2:9" ht="12.75">
      <c r="B5" s="231"/>
      <c r="C5" s="158"/>
      <c r="D5" s="158"/>
      <c r="E5" s="158"/>
      <c r="F5" s="158"/>
      <c r="G5" s="158"/>
      <c r="H5" s="158"/>
      <c r="I5" s="232"/>
    </row>
    <row r="6" spans="2:9" ht="12.75">
      <c r="B6" s="231"/>
      <c r="C6" s="1304" t="s">
        <v>274</v>
      </c>
      <c r="D6" s="1304"/>
      <c r="E6" s="1304"/>
      <c r="F6" s="1304"/>
      <c r="G6" s="1304"/>
      <c r="H6" s="1304"/>
      <c r="I6" s="1305"/>
    </row>
    <row r="7" spans="2:9" ht="12.75">
      <c r="B7" s="231"/>
      <c r="C7" s="158"/>
      <c r="D7" s="158"/>
      <c r="E7" s="158"/>
      <c r="F7" s="158"/>
      <c r="G7" s="158"/>
      <c r="H7" s="158"/>
      <c r="I7" s="232"/>
    </row>
    <row r="8" spans="2:9" ht="12.75">
      <c r="B8" s="1285" t="s">
        <v>275</v>
      </c>
      <c r="C8" s="1286"/>
      <c r="D8" s="158"/>
      <c r="E8" s="158"/>
      <c r="F8" s="158"/>
      <c r="G8" s="158"/>
      <c r="H8" s="158"/>
      <c r="I8" s="232"/>
    </row>
    <row r="9" spans="2:9" ht="12.75">
      <c r="B9" s="231"/>
      <c r="C9" s="158"/>
      <c r="D9" s="158"/>
      <c r="E9" s="158"/>
      <c r="F9" s="158"/>
      <c r="G9" s="158"/>
      <c r="H9" s="158"/>
      <c r="I9" s="232"/>
    </row>
    <row r="10" spans="2:9" ht="12.75">
      <c r="B10" s="301" t="s">
        <v>317</v>
      </c>
      <c r="C10" s="302" t="s">
        <v>276</v>
      </c>
      <c r="D10" s="302"/>
      <c r="E10" s="302"/>
      <c r="F10" s="158"/>
      <c r="G10" s="158"/>
      <c r="H10" s="158"/>
      <c r="I10" s="232"/>
    </row>
    <row r="11" spans="2:9" ht="12.75">
      <c r="B11" s="301"/>
      <c r="C11" s="302" t="s">
        <v>277</v>
      </c>
      <c r="D11" s="302"/>
      <c r="E11" s="302"/>
      <c r="F11" s="158"/>
      <c r="G11" s="158"/>
      <c r="H11" s="158"/>
      <c r="I11" s="232"/>
    </row>
    <row r="12" spans="2:9" ht="12.75">
      <c r="B12" s="301"/>
      <c r="C12" s="302" t="s">
        <v>279</v>
      </c>
      <c r="D12" s="302"/>
      <c r="E12" s="302"/>
      <c r="F12" s="158"/>
      <c r="G12" s="158"/>
      <c r="H12" s="158"/>
      <c r="I12" s="232"/>
    </row>
    <row r="13" spans="2:9" ht="12.75">
      <c r="B13" s="301"/>
      <c r="C13" s="302" t="s">
        <v>280</v>
      </c>
      <c r="D13" s="302"/>
      <c r="E13" s="302"/>
      <c r="F13" s="158"/>
      <c r="G13" s="158"/>
      <c r="H13" s="158"/>
      <c r="I13" s="232"/>
    </row>
    <row r="14" spans="2:9" ht="12.75">
      <c r="B14" s="301"/>
      <c r="C14" s="302" t="s">
        <v>281</v>
      </c>
      <c r="D14" s="302"/>
      <c r="E14" s="302"/>
      <c r="F14" s="158"/>
      <c r="G14" s="158"/>
      <c r="H14" s="158"/>
      <c r="I14" s="232"/>
    </row>
    <row r="15" spans="2:9" ht="12.75">
      <c r="B15" s="231"/>
      <c r="C15" s="158"/>
      <c r="D15" s="158"/>
      <c r="E15" s="158"/>
      <c r="F15" s="158"/>
      <c r="G15" s="158"/>
      <c r="H15" s="158"/>
      <c r="I15" s="232"/>
    </row>
    <row r="16" spans="2:9" ht="12.75">
      <c r="B16" s="1285" t="s">
        <v>282</v>
      </c>
      <c r="C16" s="1286"/>
      <c r="D16" s="1286"/>
      <c r="E16" s="1286"/>
      <c r="F16" s="158"/>
      <c r="G16" s="158"/>
      <c r="H16" s="158"/>
      <c r="I16" s="232"/>
    </row>
    <row r="17" spans="2:9" ht="12.75">
      <c r="B17" s="231"/>
      <c r="C17" s="158"/>
      <c r="D17" s="158"/>
      <c r="E17" s="158"/>
      <c r="F17" s="158"/>
      <c r="G17" s="158"/>
      <c r="H17" s="158"/>
      <c r="I17" s="232"/>
    </row>
    <row r="18" spans="2:9" ht="12.75">
      <c r="B18" s="1311" t="s">
        <v>283</v>
      </c>
      <c r="C18" s="1312"/>
      <c r="D18" s="1312"/>
      <c r="E18" s="1312"/>
      <c r="F18" s="1313"/>
      <c r="G18" s="158"/>
      <c r="H18" s="158"/>
      <c r="I18" s="232"/>
    </row>
    <row r="19" spans="2:9" ht="12.75">
      <c r="B19" s="231"/>
      <c r="C19" s="158"/>
      <c r="D19" s="158"/>
      <c r="E19" s="158"/>
      <c r="F19" s="158"/>
      <c r="G19" s="158"/>
      <c r="H19" s="158"/>
      <c r="I19" s="232"/>
    </row>
    <row r="20" spans="2:9" ht="12.75">
      <c r="B20" s="231"/>
      <c r="C20" s="158"/>
      <c r="D20" s="158"/>
      <c r="E20" s="158"/>
      <c r="F20" s="158"/>
      <c r="G20" s="1306" t="s">
        <v>284</v>
      </c>
      <c r="H20" s="1306"/>
      <c r="I20" s="950">
        <f>D36</f>
        <v>34</v>
      </c>
    </row>
    <row r="21" spans="2:12" ht="12.75">
      <c r="B21" s="231"/>
      <c r="C21" s="158"/>
      <c r="D21" s="158"/>
      <c r="E21" s="158"/>
      <c r="F21" s="158"/>
      <c r="G21" s="1306" t="s">
        <v>285</v>
      </c>
      <c r="H21" s="1306"/>
      <c r="I21" s="950">
        <f>I36+I44</f>
        <v>671442.37</v>
      </c>
      <c r="L21" s="169"/>
    </row>
    <row r="22" spans="2:9" ht="12.75">
      <c r="B22" s="231"/>
      <c r="C22" s="158"/>
      <c r="D22" s="158"/>
      <c r="E22" s="158"/>
      <c r="F22" s="158"/>
      <c r="G22" s="158"/>
      <c r="H22" s="158"/>
      <c r="I22" s="232"/>
    </row>
    <row r="23" spans="2:9" ht="12.75">
      <c r="B23" s="231"/>
      <c r="C23" s="158"/>
      <c r="D23" s="158"/>
      <c r="E23" s="158"/>
      <c r="F23" s="158"/>
      <c r="G23" s="158"/>
      <c r="H23" s="158"/>
      <c r="I23" s="232"/>
    </row>
    <row r="24" spans="2:9" ht="12.75">
      <c r="B24" s="231"/>
      <c r="C24" s="158"/>
      <c r="D24" s="158"/>
      <c r="E24" s="158"/>
      <c r="F24" s="158"/>
      <c r="G24" s="158"/>
      <c r="H24" s="158"/>
      <c r="I24" s="589"/>
    </row>
    <row r="25" spans="2:9" ht="12.75">
      <c r="B25" s="1285" t="s">
        <v>286</v>
      </c>
      <c r="C25" s="1286"/>
      <c r="D25" s="1286"/>
      <c r="E25" s="158"/>
      <c r="F25" s="158"/>
      <c r="G25" s="158"/>
      <c r="H25" s="158"/>
      <c r="I25" s="232"/>
    </row>
    <row r="26" spans="2:9" ht="13.5" thickBot="1">
      <c r="B26" s="231"/>
      <c r="C26" s="158"/>
      <c r="D26" s="158"/>
      <c r="E26" s="158"/>
      <c r="F26" s="158"/>
      <c r="G26" s="158"/>
      <c r="H26" s="158"/>
      <c r="I26" s="232"/>
    </row>
    <row r="27" spans="2:9" ht="13.5" thickBot="1">
      <c r="B27" s="1207" t="s">
        <v>287</v>
      </c>
      <c r="C27" s="1307"/>
      <c r="D27" s="1303" t="s">
        <v>288</v>
      </c>
      <c r="E27" s="1303" t="s">
        <v>289</v>
      </c>
      <c r="F27" s="1303"/>
      <c r="G27" s="1303"/>
      <c r="H27" s="1303"/>
      <c r="I27" s="1303"/>
    </row>
    <row r="28" spans="2:9" ht="13.5" thickBot="1">
      <c r="B28" s="1308"/>
      <c r="C28" s="1309"/>
      <c r="D28" s="1303"/>
      <c r="E28" s="1303" t="s">
        <v>290</v>
      </c>
      <c r="F28" s="1303" t="s">
        <v>291</v>
      </c>
      <c r="G28" s="1303" t="s">
        <v>292</v>
      </c>
      <c r="H28" s="1303" t="s">
        <v>293</v>
      </c>
      <c r="I28" s="1303" t="s">
        <v>295</v>
      </c>
    </row>
    <row r="29" spans="2:9" ht="13.5" thickBot="1">
      <c r="B29" s="1194"/>
      <c r="C29" s="1310"/>
      <c r="D29" s="1303"/>
      <c r="E29" s="1303"/>
      <c r="F29" s="1303"/>
      <c r="G29" s="1303"/>
      <c r="H29" s="1303"/>
      <c r="I29" s="1303"/>
    </row>
    <row r="30" spans="2:9" ht="15" customHeight="1">
      <c r="B30" s="1283" t="s">
        <v>296</v>
      </c>
      <c r="C30" s="1284"/>
      <c r="D30" s="304"/>
      <c r="E30" s="304"/>
      <c r="F30" s="304"/>
      <c r="G30" s="304"/>
      <c r="H30" s="304"/>
      <c r="I30" s="305">
        <f aca="true" t="shared" si="0" ref="I30:I35">E30+F30+G30+H30</f>
        <v>0</v>
      </c>
    </row>
    <row r="31" spans="2:9" ht="15" customHeight="1">
      <c r="B31" s="1283" t="s">
        <v>297</v>
      </c>
      <c r="C31" s="1284"/>
      <c r="D31" s="306"/>
      <c r="E31" s="306"/>
      <c r="F31" s="306"/>
      <c r="G31" s="306"/>
      <c r="H31" s="306"/>
      <c r="I31" s="307">
        <f t="shared" si="0"/>
        <v>0</v>
      </c>
    </row>
    <row r="32" spans="2:9" ht="15" customHeight="1">
      <c r="B32" s="1283" t="s">
        <v>298</v>
      </c>
      <c r="C32" s="1284"/>
      <c r="D32" s="306">
        <v>1</v>
      </c>
      <c r="E32" s="306">
        <v>51558.24</v>
      </c>
      <c r="F32" s="306">
        <v>0</v>
      </c>
      <c r="G32" s="306">
        <v>1635.56</v>
      </c>
      <c r="H32" s="306">
        <v>0</v>
      </c>
      <c r="I32" s="307">
        <f t="shared" si="0"/>
        <v>53193.799999999996</v>
      </c>
    </row>
    <row r="33" spans="2:9" ht="15" customHeight="1">
      <c r="B33" s="1283" t="s">
        <v>299</v>
      </c>
      <c r="C33" s="1284"/>
      <c r="D33" s="306">
        <v>22</v>
      </c>
      <c r="E33" s="306">
        <v>326640.33</v>
      </c>
      <c r="F33" s="306">
        <v>44195.23</v>
      </c>
      <c r="G33" s="306">
        <v>16574.7</v>
      </c>
      <c r="H33" s="306">
        <v>-7093.75</v>
      </c>
      <c r="I33" s="307">
        <f t="shared" si="0"/>
        <v>380316.51</v>
      </c>
    </row>
    <row r="34" spans="2:9" ht="15" customHeight="1">
      <c r="B34" s="1283" t="s">
        <v>300</v>
      </c>
      <c r="C34" s="1284"/>
      <c r="D34" s="306">
        <v>5</v>
      </c>
      <c r="E34" s="306">
        <v>55772.83</v>
      </c>
      <c r="F34" s="306">
        <v>2097.27</v>
      </c>
      <c r="G34" s="306">
        <v>592.78</v>
      </c>
      <c r="H34" s="306">
        <v>-2097.27</v>
      </c>
      <c r="I34" s="307">
        <f t="shared" si="0"/>
        <v>56365.61</v>
      </c>
    </row>
    <row r="35" spans="2:9" ht="15" customHeight="1">
      <c r="B35" s="1283" t="s">
        <v>42</v>
      </c>
      <c r="C35" s="1284"/>
      <c r="D35" s="306">
        <v>6</v>
      </c>
      <c r="E35" s="306"/>
      <c r="F35" s="306"/>
      <c r="G35" s="306"/>
      <c r="H35" s="306">
        <v>101815.33</v>
      </c>
      <c r="I35" s="307">
        <f t="shared" si="0"/>
        <v>101815.33</v>
      </c>
    </row>
    <row r="36" spans="2:9" ht="15" customHeight="1" thickBot="1">
      <c r="B36" s="1288" t="s">
        <v>528</v>
      </c>
      <c r="C36" s="1289"/>
      <c r="D36" s="308">
        <f aca="true" t="shared" si="1" ref="D36:I36">D30+D31+D32+D33+D34+D35</f>
        <v>34</v>
      </c>
      <c r="E36" s="308">
        <f t="shared" si="1"/>
        <v>433971.4</v>
      </c>
      <c r="F36" s="308">
        <f t="shared" si="1"/>
        <v>46292.5</v>
      </c>
      <c r="G36" s="308">
        <f t="shared" si="1"/>
        <v>18803.04</v>
      </c>
      <c r="H36" s="308">
        <f t="shared" si="1"/>
        <v>92624.31</v>
      </c>
      <c r="I36" s="309">
        <f t="shared" si="1"/>
        <v>591691.25</v>
      </c>
    </row>
    <row r="37" spans="2:9" ht="12.75">
      <c r="B37" s="231"/>
      <c r="C37" s="158"/>
      <c r="D37" s="158"/>
      <c r="E37" s="158"/>
      <c r="F37" s="158"/>
      <c r="G37" s="158"/>
      <c r="H37" s="158"/>
      <c r="I37" s="232"/>
    </row>
    <row r="38" spans="2:9" ht="12.75">
      <c r="B38" s="231"/>
      <c r="C38" s="158"/>
      <c r="D38" s="158"/>
      <c r="E38" s="158"/>
      <c r="F38" s="158"/>
      <c r="G38" s="158"/>
      <c r="H38" s="158"/>
      <c r="I38" s="232"/>
    </row>
    <row r="39" spans="2:9" ht="12.75">
      <c r="B39" s="1285" t="s">
        <v>301</v>
      </c>
      <c r="C39" s="1286"/>
      <c r="D39" s="1286"/>
      <c r="E39" s="158"/>
      <c r="F39" s="158"/>
      <c r="G39" s="158"/>
      <c r="H39" s="158"/>
      <c r="I39" s="232"/>
    </row>
    <row r="40" spans="2:9" ht="13.5" thickBot="1">
      <c r="B40" s="231"/>
      <c r="C40" s="158"/>
      <c r="D40" s="158"/>
      <c r="E40" s="158"/>
      <c r="F40" s="158"/>
      <c r="G40" s="158"/>
      <c r="H40" s="158"/>
      <c r="I40" s="232"/>
    </row>
    <row r="41" spans="2:9" ht="15" customHeight="1" thickBot="1">
      <c r="B41" s="1290" t="s">
        <v>513</v>
      </c>
      <c r="C41" s="1291"/>
      <c r="D41" s="1291"/>
      <c r="E41" s="1292"/>
      <c r="F41" s="1314" t="s">
        <v>120</v>
      </c>
      <c r="G41" s="1315"/>
      <c r="H41" s="1315"/>
      <c r="I41" s="1316"/>
    </row>
    <row r="42" spans="2:9" ht="15" customHeight="1">
      <c r="B42" s="1283" t="s">
        <v>318</v>
      </c>
      <c r="C42" s="1287"/>
      <c r="D42" s="303"/>
      <c r="E42" s="158"/>
      <c r="F42" s="158"/>
      <c r="G42" s="158"/>
      <c r="H42" s="158"/>
      <c r="I42" s="310">
        <f>-CPYG!E34-CPYG!E31</f>
        <v>3888.2</v>
      </c>
    </row>
    <row r="43" spans="2:9" ht="15" customHeight="1">
      <c r="B43" s="1283" t="s">
        <v>302</v>
      </c>
      <c r="C43" s="1287"/>
      <c r="D43" s="303"/>
      <c r="E43" s="158"/>
      <c r="F43" s="158"/>
      <c r="G43" s="158"/>
      <c r="H43" s="158"/>
      <c r="I43" s="311">
        <f>-CPYG!E32</f>
        <v>75862.92</v>
      </c>
    </row>
    <row r="44" spans="2:9" ht="15" customHeight="1" thickBot="1">
      <c r="B44" s="1288" t="s">
        <v>303</v>
      </c>
      <c r="C44" s="1293"/>
      <c r="D44" s="312"/>
      <c r="E44" s="313"/>
      <c r="F44" s="313"/>
      <c r="G44" s="313"/>
      <c r="H44" s="313"/>
      <c r="I44" s="314">
        <f>I42+I43</f>
        <v>79751.12</v>
      </c>
    </row>
    <row r="45" spans="2:9" ht="12.75">
      <c r="B45" s="231"/>
      <c r="C45" s="158"/>
      <c r="D45" s="158"/>
      <c r="E45" s="158"/>
      <c r="F45" s="158"/>
      <c r="G45" s="158"/>
      <c r="H45" s="158"/>
      <c r="I45" s="589"/>
    </row>
    <row r="46" spans="2:9" ht="12.75">
      <c r="B46" s="231"/>
      <c r="C46" s="158"/>
      <c r="D46" s="158"/>
      <c r="E46" s="158"/>
      <c r="F46" s="158"/>
      <c r="G46" s="158"/>
      <c r="H46" s="158"/>
      <c r="I46" s="232"/>
    </row>
    <row r="47" spans="2:9" ht="12.75">
      <c r="B47" s="231"/>
      <c r="C47" s="315" t="s">
        <v>304</v>
      </c>
      <c r="D47" s="158"/>
      <c r="E47" s="158"/>
      <c r="F47" s="158"/>
      <c r="G47" s="158"/>
      <c r="H47" s="158"/>
      <c r="I47" s="232"/>
    </row>
    <row r="48" spans="2:9" ht="12.75">
      <c r="B48" s="231"/>
      <c r="C48" s="158"/>
      <c r="D48" s="158"/>
      <c r="E48" s="158"/>
      <c r="F48" s="158"/>
      <c r="G48" s="158"/>
      <c r="H48" s="158"/>
      <c r="I48" s="232"/>
    </row>
    <row r="49" spans="2:9" ht="12.75" customHeight="1">
      <c r="B49" s="1274" t="s">
        <v>43</v>
      </c>
      <c r="C49" s="1275"/>
      <c r="D49" s="1275"/>
      <c r="E49" s="1275"/>
      <c r="F49" s="1275"/>
      <c r="G49" s="1275"/>
      <c r="H49" s="1275"/>
      <c r="I49" s="1276"/>
    </row>
    <row r="50" spans="2:9" ht="12.75">
      <c r="B50" s="1277"/>
      <c r="C50" s="1278"/>
      <c r="D50" s="1278"/>
      <c r="E50" s="1278"/>
      <c r="F50" s="1278"/>
      <c r="G50" s="1278"/>
      <c r="H50" s="1278"/>
      <c r="I50" s="1279"/>
    </row>
    <row r="51" spans="2:9" ht="12.75">
      <c r="B51" s="1277"/>
      <c r="C51" s="1278"/>
      <c r="D51" s="1278"/>
      <c r="E51" s="1278"/>
      <c r="F51" s="1278"/>
      <c r="G51" s="1278"/>
      <c r="H51" s="1278"/>
      <c r="I51" s="1279"/>
    </row>
    <row r="52" spans="2:9" ht="12.75">
      <c r="B52" s="1277"/>
      <c r="C52" s="1278"/>
      <c r="D52" s="1278"/>
      <c r="E52" s="1278"/>
      <c r="F52" s="1278"/>
      <c r="G52" s="1278"/>
      <c r="H52" s="1278"/>
      <c r="I52" s="1279"/>
    </row>
    <row r="53" spans="2:9" ht="12.75">
      <c r="B53" s="1280"/>
      <c r="C53" s="1281"/>
      <c r="D53" s="1281"/>
      <c r="E53" s="1281"/>
      <c r="F53" s="1281"/>
      <c r="G53" s="1281"/>
      <c r="H53" s="1281"/>
      <c r="I53" s="1282"/>
    </row>
    <row r="54" spans="2:9" ht="13.5" thickBot="1">
      <c r="B54" s="316"/>
      <c r="C54" s="313"/>
      <c r="D54" s="313"/>
      <c r="E54" s="313"/>
      <c r="F54" s="313"/>
      <c r="G54" s="313"/>
      <c r="H54" s="313"/>
      <c r="I54" s="317"/>
    </row>
  </sheetData>
  <sheetProtection/>
  <mergeCells count="33">
    <mergeCell ref="B18:F18"/>
    <mergeCell ref="F41:I41"/>
    <mergeCell ref="G21:H21"/>
    <mergeCell ref="B25:D25"/>
    <mergeCell ref="B34:C34"/>
    <mergeCell ref="I2:I3"/>
    <mergeCell ref="B2:H2"/>
    <mergeCell ref="B3:H3"/>
    <mergeCell ref="B4:H4"/>
    <mergeCell ref="H28:H29"/>
    <mergeCell ref="I28:I29"/>
    <mergeCell ref="F28:F29"/>
    <mergeCell ref="G28:G29"/>
    <mergeCell ref="C6:I6"/>
    <mergeCell ref="G20:H20"/>
    <mergeCell ref="B8:C8"/>
    <mergeCell ref="B16:E16"/>
    <mergeCell ref="D27:D29"/>
    <mergeCell ref="E28:E29"/>
    <mergeCell ref="B27:C29"/>
    <mergeCell ref="E27:I27"/>
    <mergeCell ref="B49:I53"/>
    <mergeCell ref="B30:C30"/>
    <mergeCell ref="B31:C31"/>
    <mergeCell ref="B32:C32"/>
    <mergeCell ref="B33:C33"/>
    <mergeCell ref="B35:C35"/>
    <mergeCell ref="B39:D39"/>
    <mergeCell ref="B42:C42"/>
    <mergeCell ref="B36:C36"/>
    <mergeCell ref="B41:E41"/>
    <mergeCell ref="B44:C44"/>
    <mergeCell ref="B43:C43"/>
  </mergeCells>
  <printOptions horizontalCentered="1" verticalCentered="1"/>
  <pageMargins left="0.4724409448818898" right="0.4724409448818898" top="0.984251968503937" bottom="0.984251968503937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3:I15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1" width="4.421875" style="0" customWidth="1"/>
    <col min="2" max="2" width="4.57421875" style="0" customWidth="1"/>
    <col min="3" max="3" width="10.28125" style="0" customWidth="1"/>
    <col min="8" max="8" width="17.28125" style="0" customWidth="1"/>
    <col min="9" max="9" width="9.8515625" style="0" bestFit="1" customWidth="1"/>
  </cols>
  <sheetData>
    <row r="1" ht="12" customHeight="1" thickBot="1"/>
    <row r="2" ht="13.5" hidden="1" thickBot="1"/>
    <row r="3" spans="2:9" ht="56.25" customHeight="1">
      <c r="B3" s="973" t="s">
        <v>543</v>
      </c>
      <c r="C3" s="974"/>
      <c r="D3" s="974"/>
      <c r="E3" s="974"/>
      <c r="F3" s="974"/>
      <c r="G3" s="974"/>
      <c r="H3" s="974"/>
      <c r="I3" s="684">
        <v>2017</v>
      </c>
    </row>
    <row r="4" spans="2:9" s="685" customFormat="1" ht="27.75" customHeight="1">
      <c r="B4" s="975" t="s">
        <v>760</v>
      </c>
      <c r="C4" s="976"/>
      <c r="D4" s="976"/>
      <c r="E4" s="976"/>
      <c r="F4" s="976"/>
      <c r="G4" s="976"/>
      <c r="H4" s="976"/>
      <c r="I4" s="977"/>
    </row>
    <row r="5" spans="2:9" ht="12.75">
      <c r="B5" s="686"/>
      <c r="C5" s="687"/>
      <c r="D5" s="687"/>
      <c r="E5" s="687"/>
      <c r="F5" s="687"/>
      <c r="G5" s="687"/>
      <c r="H5" s="687"/>
      <c r="I5" s="688"/>
    </row>
    <row r="6" spans="2:9" ht="15.75">
      <c r="B6" s="689" t="s">
        <v>296</v>
      </c>
      <c r="C6" s="690"/>
      <c r="D6" s="690"/>
      <c r="E6" s="687"/>
      <c r="F6" s="687"/>
      <c r="G6" s="687"/>
      <c r="H6" s="687"/>
      <c r="I6" s="688"/>
    </row>
    <row r="7" spans="2:9" ht="12.75">
      <c r="B7" s="686"/>
      <c r="C7" s="687"/>
      <c r="D7" s="687"/>
      <c r="E7" s="687"/>
      <c r="F7" s="687"/>
      <c r="G7" s="687"/>
      <c r="H7" s="687"/>
      <c r="I7" s="688"/>
    </row>
    <row r="8" spans="2:9" ht="12.75">
      <c r="B8" s="691" t="s">
        <v>536</v>
      </c>
      <c r="C8" s="690"/>
      <c r="D8" s="690"/>
      <c r="E8" s="687"/>
      <c r="F8" s="687"/>
      <c r="G8" s="687"/>
      <c r="H8" s="687"/>
      <c r="I8" s="692">
        <f>I10+I14</f>
        <v>8</v>
      </c>
    </row>
    <row r="9" spans="2:9" ht="12.75">
      <c r="B9" s="686"/>
      <c r="C9" s="687"/>
      <c r="D9" s="687"/>
      <c r="E9" s="687"/>
      <c r="F9" s="687"/>
      <c r="G9" s="687"/>
      <c r="H9" s="687"/>
      <c r="I9" s="688"/>
    </row>
    <row r="10" spans="2:9" ht="12.75">
      <c r="B10" s="686"/>
      <c r="C10" s="687" t="s">
        <v>537</v>
      </c>
      <c r="D10" s="687"/>
      <c r="E10" s="687"/>
      <c r="F10" s="687"/>
      <c r="G10" s="687"/>
      <c r="H10" s="687"/>
      <c r="I10" s="692">
        <f>SUM(I11:I12)</f>
        <v>4</v>
      </c>
    </row>
    <row r="11" spans="2:9" ht="12.75">
      <c r="B11" s="686"/>
      <c r="C11" s="693" t="s">
        <v>538</v>
      </c>
      <c r="D11" s="687" t="s">
        <v>539</v>
      </c>
      <c r="E11" s="687"/>
      <c r="F11" s="687"/>
      <c r="G11" s="687"/>
      <c r="H11" s="687"/>
      <c r="I11" s="694">
        <v>4</v>
      </c>
    </row>
    <row r="12" spans="2:9" ht="12.75">
      <c r="B12" s="686"/>
      <c r="C12" s="693" t="s">
        <v>540</v>
      </c>
      <c r="D12" s="687" t="s">
        <v>541</v>
      </c>
      <c r="E12" s="687"/>
      <c r="F12" s="687"/>
      <c r="G12" s="687"/>
      <c r="H12" s="687"/>
      <c r="I12" s="694"/>
    </row>
    <row r="13" spans="2:9" ht="7.5" customHeight="1">
      <c r="B13" s="686"/>
      <c r="C13" s="687"/>
      <c r="D13" s="687"/>
      <c r="E13" s="687"/>
      <c r="F13" s="687"/>
      <c r="G13" s="687"/>
      <c r="H13" s="687"/>
      <c r="I13" s="688"/>
    </row>
    <row r="14" spans="2:9" ht="12.75">
      <c r="B14" s="686"/>
      <c r="C14" s="687" t="s">
        <v>542</v>
      </c>
      <c r="D14" s="687"/>
      <c r="E14" s="687"/>
      <c r="F14" s="687"/>
      <c r="G14" s="687"/>
      <c r="H14" s="687"/>
      <c r="I14" s="692">
        <v>4</v>
      </c>
    </row>
    <row r="15" spans="2:9" ht="13.5" thickBot="1">
      <c r="B15" s="695"/>
      <c r="C15" s="696"/>
      <c r="D15" s="696"/>
      <c r="E15" s="696"/>
      <c r="F15" s="696"/>
      <c r="G15" s="696"/>
      <c r="H15" s="696"/>
      <c r="I15" s="697"/>
    </row>
  </sheetData>
  <sheetProtection/>
  <mergeCells count="2">
    <mergeCell ref="B3:H3"/>
    <mergeCell ref="B4:I4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Q70"/>
  <sheetViews>
    <sheetView zoomScalePageLayoutView="0" workbookViewId="0" topLeftCell="A1">
      <selection activeCell="B2" sqref="B2:O70"/>
    </sheetView>
  </sheetViews>
  <sheetFormatPr defaultColWidth="11.57421875" defaultRowHeight="12.75"/>
  <cols>
    <col min="1" max="1" width="2.28125" style="799" customWidth="1"/>
    <col min="2" max="2" width="9.00390625" style="799" customWidth="1"/>
    <col min="3" max="3" width="16.140625" style="799" customWidth="1"/>
    <col min="4" max="4" width="8.140625" style="799" customWidth="1"/>
    <col min="5" max="5" width="10.7109375" style="799" customWidth="1"/>
    <col min="6" max="6" width="12.28125" style="799" customWidth="1"/>
    <col min="7" max="7" width="11.57421875" style="799" customWidth="1"/>
    <col min="8" max="8" width="15.28125" style="799" customWidth="1"/>
    <col min="9" max="9" width="13.28125" style="799" customWidth="1"/>
    <col min="10" max="12" width="15.7109375" style="799" customWidth="1"/>
    <col min="13" max="13" width="9.28125" style="799" bestFit="1" customWidth="1"/>
    <col min="14" max="14" width="9.7109375" style="799" customWidth="1"/>
    <col min="15" max="15" width="15.8515625" style="799" customWidth="1"/>
    <col min="16" max="16" width="11.57421875" style="799" customWidth="1"/>
    <col min="17" max="17" width="18.7109375" style="799" customWidth="1"/>
    <col min="18" max="16384" width="11.57421875" style="799" customWidth="1"/>
  </cols>
  <sheetData>
    <row r="1" ht="19.5" customHeight="1"/>
    <row r="2" spans="2:17" s="786" customFormat="1" ht="11.25">
      <c r="B2" s="1317" t="s">
        <v>718</v>
      </c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785"/>
      <c r="P2" s="785"/>
      <c r="Q2" s="785"/>
    </row>
    <row r="3" s="787" customFormat="1" ht="11.25"/>
    <row r="4" s="787" customFormat="1" ht="11.25">
      <c r="B4" s="788" t="s">
        <v>771</v>
      </c>
    </row>
    <row r="5" s="787" customFormat="1" ht="11.25">
      <c r="B5" s="788"/>
    </row>
    <row r="6" spans="2:17" s="787" customFormat="1" ht="11.25">
      <c r="B6" s="785" t="s">
        <v>720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9"/>
      <c r="P6" s="789"/>
      <c r="Q6" s="789"/>
    </row>
    <row r="7" spans="2:17" s="787" customFormat="1" ht="11.25" customHeight="1" thickBot="1">
      <c r="B7" s="790"/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</row>
    <row r="8" spans="2:15" s="788" customFormat="1" ht="27" customHeight="1" thickBot="1">
      <c r="B8" s="791"/>
      <c r="C8" s="791"/>
      <c r="D8" s="791"/>
      <c r="E8" s="791"/>
      <c r="F8" s="1318" t="s">
        <v>721</v>
      </c>
      <c r="G8" s="1319"/>
      <c r="H8" s="791"/>
      <c r="I8" s="791"/>
      <c r="J8" s="1320" t="s">
        <v>722</v>
      </c>
      <c r="K8" s="1321"/>
      <c r="L8" s="1322"/>
      <c r="M8" s="791"/>
      <c r="N8" s="791"/>
      <c r="O8" s="791"/>
    </row>
    <row r="9" spans="2:15" s="796" customFormat="1" ht="37.5" customHeight="1">
      <c r="B9" s="792" t="s">
        <v>723</v>
      </c>
      <c r="C9" s="793" t="s">
        <v>724</v>
      </c>
      <c r="D9" s="794" t="s">
        <v>725</v>
      </c>
      <c r="E9" s="794" t="s">
        <v>726</v>
      </c>
      <c r="F9" s="800">
        <v>2016</v>
      </c>
      <c r="G9" s="801">
        <v>2017</v>
      </c>
      <c r="H9" s="794" t="s">
        <v>727</v>
      </c>
      <c r="I9" s="794" t="s">
        <v>728</v>
      </c>
      <c r="J9" s="794" t="s">
        <v>774</v>
      </c>
      <c r="K9" s="794"/>
      <c r="L9" s="794"/>
      <c r="M9" s="794" t="s">
        <v>729</v>
      </c>
      <c r="N9" s="794" t="s">
        <v>145</v>
      </c>
      <c r="O9" s="795" t="s">
        <v>730</v>
      </c>
    </row>
    <row r="10" spans="2:15" s="790" customFormat="1" ht="11.25">
      <c r="B10" s="802">
        <v>6</v>
      </c>
      <c r="C10" s="852" t="s">
        <v>772</v>
      </c>
      <c r="D10" s="797" t="s">
        <v>773</v>
      </c>
      <c r="E10" s="853">
        <v>51558.23759999999</v>
      </c>
      <c r="F10" s="853"/>
      <c r="G10" s="853"/>
      <c r="H10" s="853"/>
      <c r="I10" s="853"/>
      <c r="J10" s="853">
        <v>1096.1999999999998</v>
      </c>
      <c r="K10" s="853"/>
      <c r="L10" s="853"/>
      <c r="M10" s="853">
        <v>5019.719999999999</v>
      </c>
      <c r="N10" s="853">
        <f>SUM(E10:M10)</f>
        <v>57674.15759999999</v>
      </c>
      <c r="O10" s="803"/>
    </row>
    <row r="11" spans="2:15" ht="12">
      <c r="B11" s="804"/>
      <c r="C11" s="798"/>
      <c r="D11" s="798"/>
      <c r="E11" s="854"/>
      <c r="F11" s="854"/>
      <c r="G11" s="854"/>
      <c r="H11" s="854"/>
      <c r="I11" s="854"/>
      <c r="J11" s="854"/>
      <c r="K11" s="854"/>
      <c r="L11" s="854"/>
      <c r="M11" s="854"/>
      <c r="N11" s="854"/>
      <c r="O11" s="805"/>
    </row>
    <row r="12" spans="2:15" ht="12">
      <c r="B12" s="804"/>
      <c r="C12" s="798"/>
      <c r="D12" s="798"/>
      <c r="E12" s="854"/>
      <c r="F12" s="854"/>
      <c r="G12" s="854"/>
      <c r="H12" s="854"/>
      <c r="I12" s="854"/>
      <c r="J12" s="854"/>
      <c r="K12" s="854"/>
      <c r="L12" s="854"/>
      <c r="M12" s="854"/>
      <c r="N12" s="854"/>
      <c r="O12" s="805"/>
    </row>
    <row r="13" spans="2:15" ht="12">
      <c r="B13" s="804"/>
      <c r="C13" s="798"/>
      <c r="D13" s="798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05"/>
    </row>
    <row r="14" spans="2:15" ht="12">
      <c r="B14" s="804"/>
      <c r="C14" s="798"/>
      <c r="D14" s="798"/>
      <c r="E14" s="854"/>
      <c r="F14" s="854"/>
      <c r="G14" s="854"/>
      <c r="H14" s="854"/>
      <c r="I14" s="854"/>
      <c r="J14" s="854"/>
      <c r="K14" s="854"/>
      <c r="L14" s="854"/>
      <c r="M14" s="854"/>
      <c r="N14" s="854"/>
      <c r="O14" s="805"/>
    </row>
    <row r="15" spans="2:15" ht="12">
      <c r="B15" s="804"/>
      <c r="C15" s="798"/>
      <c r="D15" s="798"/>
      <c r="E15" s="854"/>
      <c r="F15" s="854"/>
      <c r="G15" s="854"/>
      <c r="H15" s="854"/>
      <c r="I15" s="854"/>
      <c r="J15" s="854"/>
      <c r="K15" s="854"/>
      <c r="L15" s="854"/>
      <c r="M15" s="854"/>
      <c r="N15" s="854"/>
      <c r="O15" s="805"/>
    </row>
    <row r="16" spans="2:15" ht="12">
      <c r="B16" s="804"/>
      <c r="C16" s="798"/>
      <c r="D16" s="798"/>
      <c r="E16" s="854"/>
      <c r="F16" s="854"/>
      <c r="G16" s="854"/>
      <c r="H16" s="854"/>
      <c r="I16" s="854"/>
      <c r="J16" s="854"/>
      <c r="K16" s="854"/>
      <c r="L16" s="854"/>
      <c r="M16" s="854"/>
      <c r="N16" s="854"/>
      <c r="O16" s="805"/>
    </row>
    <row r="17" spans="2:15" ht="12">
      <c r="B17" s="804"/>
      <c r="C17" s="798"/>
      <c r="D17" s="798"/>
      <c r="E17" s="854"/>
      <c r="F17" s="854"/>
      <c r="G17" s="854"/>
      <c r="H17" s="854"/>
      <c r="I17" s="854"/>
      <c r="J17" s="854"/>
      <c r="K17" s="854"/>
      <c r="L17" s="854"/>
      <c r="M17" s="854"/>
      <c r="N17" s="854"/>
      <c r="O17" s="805"/>
    </row>
    <row r="18" spans="2:15" ht="12">
      <c r="B18" s="804"/>
      <c r="C18" s="798"/>
      <c r="D18" s="798"/>
      <c r="E18" s="854"/>
      <c r="F18" s="854"/>
      <c r="G18" s="854"/>
      <c r="H18" s="854"/>
      <c r="I18" s="854"/>
      <c r="J18" s="854"/>
      <c r="K18" s="854"/>
      <c r="L18" s="854"/>
      <c r="M18" s="854"/>
      <c r="N18" s="854"/>
      <c r="O18" s="805"/>
    </row>
    <row r="19" spans="2:15" ht="12">
      <c r="B19" s="804"/>
      <c r="C19" s="798"/>
      <c r="D19" s="798"/>
      <c r="E19" s="854"/>
      <c r="F19" s="854"/>
      <c r="G19" s="854"/>
      <c r="H19" s="854"/>
      <c r="I19" s="854"/>
      <c r="J19" s="854"/>
      <c r="K19" s="854"/>
      <c r="L19" s="854"/>
      <c r="M19" s="854"/>
      <c r="N19" s="854"/>
      <c r="O19" s="805"/>
    </row>
    <row r="20" spans="2:15" ht="12">
      <c r="B20" s="804"/>
      <c r="C20" s="798"/>
      <c r="D20" s="798"/>
      <c r="E20" s="854"/>
      <c r="F20" s="854"/>
      <c r="G20" s="854"/>
      <c r="H20" s="854"/>
      <c r="I20" s="854"/>
      <c r="J20" s="854"/>
      <c r="K20" s="854"/>
      <c r="L20" s="854"/>
      <c r="M20" s="854"/>
      <c r="N20" s="854"/>
      <c r="O20" s="805"/>
    </row>
    <row r="21" spans="2:15" ht="12">
      <c r="B21" s="804"/>
      <c r="C21" s="798"/>
      <c r="D21" s="798"/>
      <c r="E21" s="854"/>
      <c r="F21" s="854"/>
      <c r="G21" s="854"/>
      <c r="H21" s="854"/>
      <c r="I21" s="854"/>
      <c r="J21" s="854"/>
      <c r="K21" s="854"/>
      <c r="L21" s="854"/>
      <c r="M21" s="854"/>
      <c r="N21" s="854"/>
      <c r="O21" s="805"/>
    </row>
    <row r="22" spans="2:15" ht="12">
      <c r="B22" s="804"/>
      <c r="C22" s="798"/>
      <c r="D22" s="798"/>
      <c r="E22" s="854"/>
      <c r="F22" s="854"/>
      <c r="G22" s="854"/>
      <c r="H22" s="854"/>
      <c r="I22" s="854"/>
      <c r="J22" s="854"/>
      <c r="K22" s="854"/>
      <c r="L22" s="854"/>
      <c r="M22" s="854"/>
      <c r="N22" s="854"/>
      <c r="O22" s="805"/>
    </row>
    <row r="23" spans="2:15" ht="12">
      <c r="B23" s="804"/>
      <c r="C23" s="798"/>
      <c r="D23" s="798"/>
      <c r="E23" s="854"/>
      <c r="F23" s="854"/>
      <c r="G23" s="854"/>
      <c r="H23" s="854"/>
      <c r="I23" s="854"/>
      <c r="J23" s="854"/>
      <c r="K23" s="854"/>
      <c r="L23" s="854"/>
      <c r="M23" s="854"/>
      <c r="N23" s="854"/>
      <c r="O23" s="805"/>
    </row>
    <row r="24" spans="2:15" ht="12">
      <c r="B24" s="804"/>
      <c r="C24" s="798"/>
      <c r="D24" s="798"/>
      <c r="E24" s="854"/>
      <c r="F24" s="854"/>
      <c r="G24" s="854"/>
      <c r="H24" s="854"/>
      <c r="I24" s="854"/>
      <c r="J24" s="854"/>
      <c r="K24" s="854"/>
      <c r="L24" s="854"/>
      <c r="M24" s="854"/>
      <c r="N24" s="854"/>
      <c r="O24" s="805"/>
    </row>
    <row r="25" spans="2:15" ht="12">
      <c r="B25" s="804"/>
      <c r="C25" s="798"/>
      <c r="D25" s="798"/>
      <c r="E25" s="854"/>
      <c r="F25" s="854"/>
      <c r="G25" s="854"/>
      <c r="H25" s="854"/>
      <c r="I25" s="854"/>
      <c r="J25" s="854"/>
      <c r="K25" s="854"/>
      <c r="L25" s="854"/>
      <c r="M25" s="854"/>
      <c r="N25" s="854"/>
      <c r="O25" s="805"/>
    </row>
    <row r="26" spans="2:15" ht="12">
      <c r="B26" s="804"/>
      <c r="C26" s="798"/>
      <c r="D26" s="798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05"/>
    </row>
    <row r="27" spans="2:15" ht="12">
      <c r="B27" s="804"/>
      <c r="C27" s="798"/>
      <c r="D27" s="798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05"/>
    </row>
    <row r="28" spans="2:15" ht="12">
      <c r="B28" s="804"/>
      <c r="C28" s="798"/>
      <c r="D28" s="798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05"/>
    </row>
    <row r="29" spans="2:15" ht="12">
      <c r="B29" s="804"/>
      <c r="C29" s="798"/>
      <c r="D29" s="798"/>
      <c r="E29" s="854"/>
      <c r="F29" s="854"/>
      <c r="G29" s="854"/>
      <c r="H29" s="854"/>
      <c r="I29" s="854"/>
      <c r="J29" s="854"/>
      <c r="K29" s="854"/>
      <c r="L29" s="854"/>
      <c r="M29" s="854"/>
      <c r="N29" s="854"/>
      <c r="O29" s="805"/>
    </row>
    <row r="30" spans="2:15" ht="12">
      <c r="B30" s="804"/>
      <c r="C30" s="798"/>
      <c r="D30" s="798"/>
      <c r="E30" s="854"/>
      <c r="F30" s="854"/>
      <c r="G30" s="854"/>
      <c r="H30" s="854"/>
      <c r="I30" s="854"/>
      <c r="J30" s="854"/>
      <c r="K30" s="854"/>
      <c r="L30" s="854"/>
      <c r="M30" s="854"/>
      <c r="N30" s="854"/>
      <c r="O30" s="805"/>
    </row>
    <row r="31" spans="2:15" ht="12">
      <c r="B31" s="804"/>
      <c r="C31" s="798"/>
      <c r="D31" s="798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05"/>
    </row>
    <row r="32" spans="2:15" ht="12">
      <c r="B32" s="804"/>
      <c r="C32" s="798"/>
      <c r="D32" s="798"/>
      <c r="E32" s="854"/>
      <c r="F32" s="854"/>
      <c r="G32" s="854"/>
      <c r="H32" s="854"/>
      <c r="I32" s="854"/>
      <c r="J32" s="854"/>
      <c r="K32" s="854"/>
      <c r="L32" s="854"/>
      <c r="M32" s="854"/>
      <c r="N32" s="854"/>
      <c r="O32" s="805"/>
    </row>
    <row r="33" spans="2:15" ht="12">
      <c r="B33" s="804"/>
      <c r="C33" s="798"/>
      <c r="D33" s="798"/>
      <c r="E33" s="854"/>
      <c r="F33" s="854"/>
      <c r="G33" s="854"/>
      <c r="H33" s="854"/>
      <c r="I33" s="854"/>
      <c r="J33" s="854"/>
      <c r="K33" s="854"/>
      <c r="L33" s="854"/>
      <c r="M33" s="854"/>
      <c r="N33" s="854"/>
      <c r="O33" s="805"/>
    </row>
    <row r="34" spans="2:15" ht="12">
      <c r="B34" s="804"/>
      <c r="C34" s="798"/>
      <c r="D34" s="798"/>
      <c r="E34" s="854"/>
      <c r="F34" s="854"/>
      <c r="G34" s="854"/>
      <c r="H34" s="854"/>
      <c r="I34" s="854"/>
      <c r="J34" s="854"/>
      <c r="K34" s="854"/>
      <c r="L34" s="854"/>
      <c r="M34" s="854"/>
      <c r="N34" s="854"/>
      <c r="O34" s="805"/>
    </row>
    <row r="35" spans="2:15" ht="12">
      <c r="B35" s="804"/>
      <c r="C35" s="798"/>
      <c r="D35" s="798"/>
      <c r="E35" s="854"/>
      <c r="F35" s="854"/>
      <c r="G35" s="854"/>
      <c r="H35" s="854"/>
      <c r="I35" s="854"/>
      <c r="J35" s="854"/>
      <c r="K35" s="854"/>
      <c r="L35" s="854"/>
      <c r="M35" s="854"/>
      <c r="N35" s="854"/>
      <c r="O35" s="805"/>
    </row>
    <row r="36" spans="2:15" ht="12">
      <c r="B36" s="804"/>
      <c r="C36" s="798"/>
      <c r="D36" s="798"/>
      <c r="E36" s="854"/>
      <c r="F36" s="854"/>
      <c r="G36" s="854"/>
      <c r="H36" s="854"/>
      <c r="I36" s="854"/>
      <c r="J36" s="854"/>
      <c r="K36" s="854"/>
      <c r="L36" s="854"/>
      <c r="M36" s="854"/>
      <c r="N36" s="854"/>
      <c r="O36" s="805"/>
    </row>
    <row r="37" spans="2:15" ht="12">
      <c r="B37" s="804"/>
      <c r="C37" s="798"/>
      <c r="D37" s="798"/>
      <c r="E37" s="854"/>
      <c r="F37" s="854"/>
      <c r="G37" s="854"/>
      <c r="H37" s="854"/>
      <c r="I37" s="854"/>
      <c r="J37" s="854"/>
      <c r="K37" s="854"/>
      <c r="L37" s="854"/>
      <c r="M37" s="854"/>
      <c r="N37" s="854"/>
      <c r="O37" s="805"/>
    </row>
    <row r="38" spans="2:15" ht="12">
      <c r="B38" s="804"/>
      <c r="C38" s="798"/>
      <c r="D38" s="798"/>
      <c r="E38" s="854"/>
      <c r="F38" s="854"/>
      <c r="G38" s="854"/>
      <c r="H38" s="854"/>
      <c r="I38" s="854"/>
      <c r="J38" s="854"/>
      <c r="K38" s="854"/>
      <c r="L38" s="854"/>
      <c r="M38" s="854"/>
      <c r="N38" s="854"/>
      <c r="O38" s="805"/>
    </row>
    <row r="39" spans="2:15" ht="12">
      <c r="B39" s="804"/>
      <c r="C39" s="798"/>
      <c r="D39" s="798"/>
      <c r="E39" s="854"/>
      <c r="F39" s="854"/>
      <c r="G39" s="854"/>
      <c r="H39" s="854"/>
      <c r="I39" s="854"/>
      <c r="J39" s="854"/>
      <c r="K39" s="854"/>
      <c r="L39" s="854"/>
      <c r="M39" s="854"/>
      <c r="N39" s="854"/>
      <c r="O39" s="805"/>
    </row>
    <row r="40" spans="2:15" ht="12">
      <c r="B40" s="804"/>
      <c r="C40" s="798"/>
      <c r="D40" s="798"/>
      <c r="E40" s="854"/>
      <c r="F40" s="854"/>
      <c r="G40" s="854"/>
      <c r="H40" s="854"/>
      <c r="I40" s="854"/>
      <c r="J40" s="854"/>
      <c r="K40" s="854"/>
      <c r="L40" s="854"/>
      <c r="M40" s="854"/>
      <c r="N40" s="854"/>
      <c r="O40" s="805"/>
    </row>
    <row r="41" spans="2:15" ht="12">
      <c r="B41" s="804"/>
      <c r="C41" s="798"/>
      <c r="D41" s="798"/>
      <c r="E41" s="854"/>
      <c r="F41" s="854"/>
      <c r="G41" s="854"/>
      <c r="H41" s="854"/>
      <c r="I41" s="854"/>
      <c r="J41" s="854"/>
      <c r="K41" s="854"/>
      <c r="L41" s="854"/>
      <c r="M41" s="854"/>
      <c r="N41" s="854"/>
      <c r="O41" s="805"/>
    </row>
    <row r="42" spans="2:15" ht="12">
      <c r="B42" s="804"/>
      <c r="C42" s="798"/>
      <c r="D42" s="798"/>
      <c r="E42" s="854"/>
      <c r="F42" s="854"/>
      <c r="G42" s="854"/>
      <c r="H42" s="854"/>
      <c r="I42" s="854"/>
      <c r="J42" s="854"/>
      <c r="K42" s="854"/>
      <c r="L42" s="854"/>
      <c r="M42" s="854"/>
      <c r="N42" s="854"/>
      <c r="O42" s="805"/>
    </row>
    <row r="43" spans="2:15" ht="12">
      <c r="B43" s="804"/>
      <c r="C43" s="798"/>
      <c r="D43" s="798"/>
      <c r="E43" s="854"/>
      <c r="F43" s="854"/>
      <c r="G43" s="854"/>
      <c r="H43" s="854"/>
      <c r="I43" s="854"/>
      <c r="J43" s="854"/>
      <c r="K43" s="854"/>
      <c r="L43" s="854"/>
      <c r="M43" s="854"/>
      <c r="N43" s="854"/>
      <c r="O43" s="805"/>
    </row>
    <row r="44" spans="2:15" ht="12">
      <c r="B44" s="804"/>
      <c r="C44" s="798"/>
      <c r="D44" s="798"/>
      <c r="E44" s="854"/>
      <c r="F44" s="854"/>
      <c r="G44" s="854"/>
      <c r="H44" s="854"/>
      <c r="I44" s="854"/>
      <c r="J44" s="854"/>
      <c r="K44" s="854"/>
      <c r="L44" s="854"/>
      <c r="M44" s="854"/>
      <c r="N44" s="854"/>
      <c r="O44" s="805"/>
    </row>
    <row r="45" spans="2:15" ht="12">
      <c r="B45" s="804"/>
      <c r="C45" s="798"/>
      <c r="D45" s="798"/>
      <c r="E45" s="854"/>
      <c r="F45" s="854"/>
      <c r="G45" s="854"/>
      <c r="H45" s="854"/>
      <c r="I45" s="854"/>
      <c r="J45" s="854"/>
      <c r="K45" s="854"/>
      <c r="L45" s="854"/>
      <c r="M45" s="854"/>
      <c r="N45" s="854"/>
      <c r="O45" s="805"/>
    </row>
    <row r="46" spans="2:15" ht="12">
      <c r="B46" s="804"/>
      <c r="C46" s="798"/>
      <c r="D46" s="798"/>
      <c r="E46" s="854"/>
      <c r="F46" s="854"/>
      <c r="G46" s="854"/>
      <c r="H46" s="854"/>
      <c r="I46" s="854"/>
      <c r="J46" s="854"/>
      <c r="K46" s="854"/>
      <c r="L46" s="854"/>
      <c r="M46" s="854"/>
      <c r="N46" s="854"/>
      <c r="O46" s="805"/>
    </row>
    <row r="47" spans="2:15" ht="12">
      <c r="B47" s="804"/>
      <c r="C47" s="798"/>
      <c r="D47" s="798"/>
      <c r="E47" s="854"/>
      <c r="F47" s="854"/>
      <c r="G47" s="854"/>
      <c r="H47" s="854"/>
      <c r="I47" s="854"/>
      <c r="J47" s="854"/>
      <c r="K47" s="854"/>
      <c r="L47" s="854"/>
      <c r="M47" s="854"/>
      <c r="N47" s="854"/>
      <c r="O47" s="805"/>
    </row>
    <row r="48" spans="2:15" ht="12">
      <c r="B48" s="804"/>
      <c r="C48" s="798"/>
      <c r="D48" s="798"/>
      <c r="E48" s="854"/>
      <c r="F48" s="854"/>
      <c r="G48" s="854"/>
      <c r="H48" s="854"/>
      <c r="I48" s="854"/>
      <c r="J48" s="854"/>
      <c r="K48" s="854"/>
      <c r="L48" s="854"/>
      <c r="M48" s="854"/>
      <c r="N48" s="854"/>
      <c r="O48" s="805"/>
    </row>
    <row r="49" spans="2:15" ht="12">
      <c r="B49" s="804"/>
      <c r="C49" s="798"/>
      <c r="D49" s="798"/>
      <c r="E49" s="854"/>
      <c r="F49" s="854"/>
      <c r="G49" s="854"/>
      <c r="H49" s="854"/>
      <c r="I49" s="854"/>
      <c r="J49" s="854"/>
      <c r="K49" s="854"/>
      <c r="L49" s="854"/>
      <c r="M49" s="854"/>
      <c r="N49" s="854"/>
      <c r="O49" s="805"/>
    </row>
    <row r="50" spans="2:15" ht="12">
      <c r="B50" s="804"/>
      <c r="C50" s="798"/>
      <c r="D50" s="798"/>
      <c r="E50" s="854"/>
      <c r="F50" s="854"/>
      <c r="G50" s="854"/>
      <c r="H50" s="854"/>
      <c r="I50" s="854"/>
      <c r="J50" s="854"/>
      <c r="K50" s="854"/>
      <c r="L50" s="854"/>
      <c r="M50" s="854"/>
      <c r="N50" s="854"/>
      <c r="O50" s="805"/>
    </row>
    <row r="51" spans="2:15" ht="12">
      <c r="B51" s="804"/>
      <c r="C51" s="798"/>
      <c r="D51" s="798"/>
      <c r="E51" s="854"/>
      <c r="F51" s="854"/>
      <c r="G51" s="854"/>
      <c r="H51" s="854"/>
      <c r="I51" s="854"/>
      <c r="J51" s="854"/>
      <c r="K51" s="854"/>
      <c r="L51" s="854"/>
      <c r="M51" s="854"/>
      <c r="N51" s="854"/>
      <c r="O51" s="805"/>
    </row>
    <row r="52" spans="2:15" ht="12">
      <c r="B52" s="804"/>
      <c r="C52" s="798"/>
      <c r="D52" s="798"/>
      <c r="E52" s="854"/>
      <c r="F52" s="854"/>
      <c r="G52" s="854"/>
      <c r="H52" s="854"/>
      <c r="I52" s="854"/>
      <c r="J52" s="854"/>
      <c r="K52" s="854"/>
      <c r="L52" s="854"/>
      <c r="M52" s="854"/>
      <c r="N52" s="854"/>
      <c r="O52" s="805"/>
    </row>
    <row r="53" spans="2:15" ht="12">
      <c r="B53" s="804"/>
      <c r="C53" s="798"/>
      <c r="D53" s="798"/>
      <c r="E53" s="854"/>
      <c r="F53" s="854"/>
      <c r="G53" s="854"/>
      <c r="H53" s="854"/>
      <c r="I53" s="854"/>
      <c r="J53" s="854"/>
      <c r="K53" s="854"/>
      <c r="L53" s="854"/>
      <c r="M53" s="854"/>
      <c r="N53" s="854"/>
      <c r="O53" s="805"/>
    </row>
    <row r="54" spans="2:15" ht="12">
      <c r="B54" s="804"/>
      <c r="C54" s="798"/>
      <c r="D54" s="798"/>
      <c r="E54" s="854"/>
      <c r="F54" s="854"/>
      <c r="G54" s="854"/>
      <c r="H54" s="854"/>
      <c r="I54" s="854"/>
      <c r="J54" s="854"/>
      <c r="K54" s="854"/>
      <c r="L54" s="854"/>
      <c r="M54" s="854"/>
      <c r="N54" s="854"/>
      <c r="O54" s="805"/>
    </row>
    <row r="55" spans="2:15" ht="12">
      <c r="B55" s="804"/>
      <c r="C55" s="798"/>
      <c r="D55" s="798"/>
      <c r="E55" s="854"/>
      <c r="F55" s="854"/>
      <c r="G55" s="854"/>
      <c r="H55" s="854"/>
      <c r="I55" s="854"/>
      <c r="J55" s="854"/>
      <c r="K55" s="854"/>
      <c r="L55" s="854"/>
      <c r="M55" s="854"/>
      <c r="N55" s="854"/>
      <c r="O55" s="805"/>
    </row>
    <row r="56" spans="2:15" ht="12">
      <c r="B56" s="804"/>
      <c r="C56" s="798"/>
      <c r="D56" s="798"/>
      <c r="E56" s="854"/>
      <c r="F56" s="854"/>
      <c r="G56" s="854"/>
      <c r="H56" s="854"/>
      <c r="I56" s="854"/>
      <c r="J56" s="854"/>
      <c r="K56" s="854"/>
      <c r="L56" s="854"/>
      <c r="M56" s="854"/>
      <c r="N56" s="854"/>
      <c r="O56" s="805"/>
    </row>
    <row r="57" spans="2:15" ht="12">
      <c r="B57" s="804"/>
      <c r="C57" s="798"/>
      <c r="D57" s="798"/>
      <c r="E57" s="854"/>
      <c r="F57" s="854"/>
      <c r="G57" s="854"/>
      <c r="H57" s="854"/>
      <c r="I57" s="854"/>
      <c r="J57" s="854"/>
      <c r="K57" s="854"/>
      <c r="L57" s="854"/>
      <c r="M57" s="854"/>
      <c r="N57" s="854"/>
      <c r="O57" s="805"/>
    </row>
    <row r="58" spans="2:15" ht="12">
      <c r="B58" s="804"/>
      <c r="C58" s="798"/>
      <c r="D58" s="798"/>
      <c r="E58" s="854"/>
      <c r="F58" s="854"/>
      <c r="G58" s="854"/>
      <c r="H58" s="854"/>
      <c r="I58" s="854"/>
      <c r="J58" s="854"/>
      <c r="K58" s="854"/>
      <c r="L58" s="854"/>
      <c r="M58" s="854"/>
      <c r="N58" s="854"/>
      <c r="O58" s="805"/>
    </row>
    <row r="59" spans="2:15" ht="12">
      <c r="B59" s="804"/>
      <c r="C59" s="798"/>
      <c r="D59" s="798"/>
      <c r="E59" s="854"/>
      <c r="F59" s="854"/>
      <c r="G59" s="854"/>
      <c r="H59" s="854"/>
      <c r="I59" s="854"/>
      <c r="J59" s="854"/>
      <c r="K59" s="854"/>
      <c r="L59" s="854"/>
      <c r="M59" s="854"/>
      <c r="N59" s="854"/>
      <c r="O59" s="805"/>
    </row>
    <row r="60" spans="2:15" ht="12">
      <c r="B60" s="804"/>
      <c r="C60" s="798"/>
      <c r="D60" s="798"/>
      <c r="E60" s="854"/>
      <c r="F60" s="854"/>
      <c r="G60" s="854"/>
      <c r="H60" s="854"/>
      <c r="I60" s="854"/>
      <c r="J60" s="854"/>
      <c r="K60" s="854"/>
      <c r="L60" s="854"/>
      <c r="M60" s="854"/>
      <c r="N60" s="854"/>
      <c r="O60" s="805"/>
    </row>
    <row r="61" spans="2:15" ht="12">
      <c r="B61" s="804"/>
      <c r="C61" s="798"/>
      <c r="D61" s="798"/>
      <c r="E61" s="854"/>
      <c r="F61" s="854"/>
      <c r="G61" s="854"/>
      <c r="H61" s="854"/>
      <c r="I61" s="854"/>
      <c r="J61" s="854"/>
      <c r="K61" s="854"/>
      <c r="L61" s="854"/>
      <c r="M61" s="854"/>
      <c r="N61" s="854"/>
      <c r="O61" s="805"/>
    </row>
    <row r="62" spans="2:15" ht="12">
      <c r="B62" s="804"/>
      <c r="C62" s="798"/>
      <c r="D62" s="798"/>
      <c r="E62" s="854"/>
      <c r="F62" s="854"/>
      <c r="G62" s="854"/>
      <c r="H62" s="854"/>
      <c r="I62" s="854"/>
      <c r="J62" s="854"/>
      <c r="K62" s="854"/>
      <c r="L62" s="854"/>
      <c r="M62" s="854"/>
      <c r="N62" s="854"/>
      <c r="O62" s="805"/>
    </row>
    <row r="63" spans="2:15" ht="12">
      <c r="B63" s="804"/>
      <c r="C63" s="798"/>
      <c r="D63" s="798"/>
      <c r="E63" s="854"/>
      <c r="F63" s="854"/>
      <c r="G63" s="854"/>
      <c r="H63" s="854"/>
      <c r="I63" s="854"/>
      <c r="J63" s="854"/>
      <c r="K63" s="854"/>
      <c r="L63" s="854"/>
      <c r="M63" s="854"/>
      <c r="N63" s="854"/>
      <c r="O63" s="805"/>
    </row>
    <row r="64" spans="2:15" ht="12">
      <c r="B64" s="804"/>
      <c r="C64" s="798"/>
      <c r="D64" s="798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05"/>
    </row>
    <row r="65" spans="2:15" ht="12">
      <c r="B65" s="804"/>
      <c r="C65" s="798"/>
      <c r="D65" s="798"/>
      <c r="E65" s="854"/>
      <c r="F65" s="854"/>
      <c r="G65" s="854"/>
      <c r="H65" s="854"/>
      <c r="I65" s="854"/>
      <c r="J65" s="854"/>
      <c r="K65" s="854"/>
      <c r="L65" s="854"/>
      <c r="M65" s="854"/>
      <c r="N65" s="854"/>
      <c r="O65" s="805"/>
    </row>
    <row r="66" spans="2:15" ht="12">
      <c r="B66" s="804"/>
      <c r="C66" s="798"/>
      <c r="D66" s="798"/>
      <c r="E66" s="854"/>
      <c r="F66" s="854"/>
      <c r="G66" s="854"/>
      <c r="H66" s="854"/>
      <c r="I66" s="854"/>
      <c r="J66" s="854"/>
      <c r="K66" s="854"/>
      <c r="L66" s="854"/>
      <c r="M66" s="854"/>
      <c r="N66" s="854"/>
      <c r="O66" s="805"/>
    </row>
    <row r="67" spans="2:15" ht="12">
      <c r="B67" s="804"/>
      <c r="C67" s="798"/>
      <c r="D67" s="798"/>
      <c r="E67" s="854"/>
      <c r="F67" s="854"/>
      <c r="G67" s="854"/>
      <c r="H67" s="854"/>
      <c r="I67" s="854"/>
      <c r="J67" s="854"/>
      <c r="K67" s="854"/>
      <c r="L67" s="854"/>
      <c r="M67" s="854"/>
      <c r="N67" s="854"/>
      <c r="O67" s="805"/>
    </row>
    <row r="68" spans="2:15" ht="12">
      <c r="B68" s="804"/>
      <c r="C68" s="798"/>
      <c r="D68" s="798"/>
      <c r="E68" s="798"/>
      <c r="F68" s="798"/>
      <c r="G68" s="798"/>
      <c r="H68" s="798"/>
      <c r="I68" s="798"/>
      <c r="J68" s="798"/>
      <c r="K68" s="798"/>
      <c r="L68" s="798"/>
      <c r="M68" s="798"/>
      <c r="N68" s="798"/>
      <c r="O68" s="805"/>
    </row>
    <row r="69" spans="2:15" ht="12">
      <c r="B69" s="804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798"/>
      <c r="O69" s="805"/>
    </row>
    <row r="70" spans="2:15" ht="12.75" thickBot="1">
      <c r="B70" s="806"/>
      <c r="C70" s="807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8"/>
    </row>
  </sheetData>
  <sheetProtection/>
  <mergeCells count="3">
    <mergeCell ref="B2:N2"/>
    <mergeCell ref="F8:G8"/>
    <mergeCell ref="J8:L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41"/>
  <sheetViews>
    <sheetView zoomScale="87" zoomScaleNormal="87" zoomScalePageLayoutView="0" workbookViewId="0" topLeftCell="A1">
      <selection activeCell="B2" sqref="B2:P41"/>
    </sheetView>
  </sheetViews>
  <sheetFormatPr defaultColWidth="11.57421875" defaultRowHeight="12.75"/>
  <cols>
    <col min="1" max="1" width="2.7109375" style="799" customWidth="1"/>
    <col min="2" max="2" width="9.00390625" style="799" customWidth="1"/>
    <col min="3" max="3" width="27.28125" style="799" bestFit="1" customWidth="1"/>
    <col min="4" max="4" width="8.140625" style="799" customWidth="1"/>
    <col min="5" max="5" width="10.7109375" style="799" customWidth="1"/>
    <col min="6" max="6" width="12.28125" style="799" customWidth="1"/>
    <col min="7" max="7" width="11.57421875" style="799" customWidth="1"/>
    <col min="8" max="8" width="15.28125" style="799" customWidth="1"/>
    <col min="9" max="9" width="13.57421875" style="799" customWidth="1"/>
    <col min="10" max="10" width="11.00390625" style="799" customWidth="1"/>
    <col min="11" max="12" width="10.8515625" style="799" customWidth="1"/>
    <col min="13" max="13" width="6.28125" style="799" customWidth="1"/>
    <col min="14" max="14" width="9.28125" style="799" bestFit="1" customWidth="1"/>
    <col min="15" max="15" width="10.140625" style="799" customWidth="1"/>
    <col min="16" max="16" width="22.00390625" style="799" customWidth="1"/>
    <col min="17" max="17" width="11.57421875" style="799" customWidth="1"/>
    <col min="18" max="18" width="18.7109375" style="799" customWidth="1"/>
    <col min="19" max="16384" width="11.57421875" style="799" customWidth="1"/>
  </cols>
  <sheetData>
    <row r="1" ht="25.5" customHeight="1"/>
    <row r="2" spans="2:18" s="786" customFormat="1" ht="11.25">
      <c r="B2" s="1317" t="s">
        <v>718</v>
      </c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785"/>
      <c r="Q2" s="785"/>
      <c r="R2" s="785"/>
    </row>
    <row r="3" s="787" customFormat="1" ht="11.25"/>
    <row r="4" spans="2:3" s="787" customFormat="1" ht="11.25">
      <c r="B4" s="788" t="s">
        <v>719</v>
      </c>
      <c r="C4" s="787" t="s">
        <v>794</v>
      </c>
    </row>
    <row r="5" s="787" customFormat="1" ht="11.25">
      <c r="B5" s="788"/>
    </row>
    <row r="6" spans="2:18" s="787" customFormat="1" ht="11.25">
      <c r="B6" s="785" t="s">
        <v>731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9"/>
      <c r="Q6" s="789"/>
      <c r="R6" s="789"/>
    </row>
    <row r="7" spans="2:18" s="787" customFormat="1" ht="12" thickBot="1">
      <c r="B7" s="790"/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</row>
    <row r="8" spans="2:16" s="788" customFormat="1" ht="27" customHeight="1" thickBot="1">
      <c r="B8" s="791"/>
      <c r="C8" s="791"/>
      <c r="D8" s="791"/>
      <c r="E8" s="791"/>
      <c r="F8" s="1318" t="s">
        <v>787</v>
      </c>
      <c r="G8" s="1319"/>
      <c r="H8" s="791"/>
      <c r="I8" s="791"/>
      <c r="J8" s="1320" t="s">
        <v>722</v>
      </c>
      <c r="K8" s="1321"/>
      <c r="L8" s="1321"/>
      <c r="M8" s="1322"/>
      <c r="N8" s="791"/>
      <c r="O8" s="791"/>
      <c r="P8" s="791"/>
    </row>
    <row r="9" spans="2:16" s="796" customFormat="1" ht="60.75" customHeight="1">
      <c r="B9" s="792" t="s">
        <v>732</v>
      </c>
      <c r="C9" s="793" t="s">
        <v>724</v>
      </c>
      <c r="D9" s="794" t="s">
        <v>725</v>
      </c>
      <c r="E9" s="794" t="s">
        <v>785</v>
      </c>
      <c r="F9" s="800">
        <v>2016</v>
      </c>
      <c r="G9" s="801">
        <v>2017</v>
      </c>
      <c r="H9" s="794" t="s">
        <v>788</v>
      </c>
      <c r="I9" s="794" t="s">
        <v>789</v>
      </c>
      <c r="J9" s="794" t="s">
        <v>786</v>
      </c>
      <c r="K9" s="794" t="s">
        <v>790</v>
      </c>
      <c r="L9" s="794" t="s">
        <v>774</v>
      </c>
      <c r="M9" s="794"/>
      <c r="N9" s="794" t="s">
        <v>729</v>
      </c>
      <c r="O9" s="794" t="s">
        <v>145</v>
      </c>
      <c r="P9" s="795" t="s">
        <v>730</v>
      </c>
    </row>
    <row r="10" spans="2:16" s="857" customFormat="1" ht="12">
      <c r="B10" s="855">
        <v>2</v>
      </c>
      <c r="C10" s="856" t="s">
        <v>775</v>
      </c>
      <c r="D10" s="858">
        <v>13</v>
      </c>
      <c r="E10" s="861">
        <v>8440.0044</v>
      </c>
      <c r="F10" s="861">
        <v>2067.5508</v>
      </c>
      <c r="G10" s="861">
        <v>2067.5508</v>
      </c>
      <c r="H10" s="861">
        <v>2643.2508000000003</v>
      </c>
      <c r="I10" s="861">
        <v>524.3178461538461</v>
      </c>
      <c r="J10" s="861">
        <v>1328.5338000000002</v>
      </c>
      <c r="K10" s="861">
        <v>0</v>
      </c>
      <c r="L10" s="861">
        <v>411.12</v>
      </c>
      <c r="M10" s="861"/>
      <c r="N10" s="861">
        <v>2489.545571306032</v>
      </c>
      <c r="O10" s="861">
        <f>SUM(G10:L10)+E10</f>
        <v>15414.777646153847</v>
      </c>
      <c r="P10" s="860"/>
    </row>
    <row r="11" spans="2:16" ht="12">
      <c r="B11" s="855">
        <v>3</v>
      </c>
      <c r="C11" s="856" t="s">
        <v>776</v>
      </c>
      <c r="D11" s="858">
        <v>11</v>
      </c>
      <c r="E11" s="854">
        <v>10104.080399999999</v>
      </c>
      <c r="F11" s="854">
        <v>2067.5508</v>
      </c>
      <c r="G11" s="854">
        <v>2067.5508</v>
      </c>
      <c r="H11" s="854">
        <v>2565.7636493164064</v>
      </c>
      <c r="I11" s="854">
        <v>524.3178461538461</v>
      </c>
      <c r="J11" s="859">
        <v>1324.9786000000001</v>
      </c>
      <c r="K11" s="854">
        <v>0</v>
      </c>
      <c r="L11" s="854">
        <v>411.12</v>
      </c>
      <c r="M11" s="854"/>
      <c r="N11" s="854">
        <v>2554.2023188708454</v>
      </c>
      <c r="O11" s="861">
        <f aca="true" t="shared" si="0" ref="O11:O31">SUM(G11:L11)+E11</f>
        <v>16997.811295470252</v>
      </c>
      <c r="P11" s="805"/>
    </row>
    <row r="12" spans="2:16" ht="12">
      <c r="B12" s="855">
        <v>7</v>
      </c>
      <c r="C12" s="856" t="s">
        <v>777</v>
      </c>
      <c r="D12" s="858">
        <v>14</v>
      </c>
      <c r="E12" s="854">
        <v>5680.0380000000005</v>
      </c>
      <c r="F12" s="854">
        <v>1410.8892</v>
      </c>
      <c r="G12" s="854">
        <v>1410.8892</v>
      </c>
      <c r="H12" s="854">
        <v>1772.7317926025398</v>
      </c>
      <c r="I12" s="854">
        <v>393.2383846153846</v>
      </c>
      <c r="J12" s="859">
        <v>1337.1996</v>
      </c>
      <c r="K12" s="854">
        <v>0</v>
      </c>
      <c r="L12" s="854">
        <v>411.12</v>
      </c>
      <c r="M12" s="854"/>
      <c r="N12" s="854">
        <v>2743.36240536529</v>
      </c>
      <c r="O12" s="861">
        <f t="shared" si="0"/>
        <v>11005.216977217926</v>
      </c>
      <c r="P12" s="805" t="s">
        <v>791</v>
      </c>
    </row>
    <row r="13" spans="2:16" ht="12">
      <c r="B13" s="855">
        <v>10</v>
      </c>
      <c r="C13" s="856" t="s">
        <v>777</v>
      </c>
      <c r="D13" s="858">
        <v>14</v>
      </c>
      <c r="E13" s="854">
        <v>5680.0380000000005</v>
      </c>
      <c r="F13" s="854">
        <v>1209.4548</v>
      </c>
      <c r="G13" s="854">
        <v>1209.4548</v>
      </c>
      <c r="H13" s="854">
        <v>1722.3732073974604</v>
      </c>
      <c r="I13" s="854">
        <v>393.2383846153846</v>
      </c>
      <c r="J13" s="859">
        <v>1337.1996</v>
      </c>
      <c r="K13" s="854">
        <v>0</v>
      </c>
      <c r="L13" s="854">
        <v>411.12</v>
      </c>
      <c r="M13" s="854"/>
      <c r="N13" s="854">
        <v>2202.9866968096576</v>
      </c>
      <c r="O13" s="861">
        <f t="shared" si="0"/>
        <v>10753.423992012846</v>
      </c>
      <c r="P13" s="805" t="s">
        <v>791</v>
      </c>
    </row>
    <row r="14" spans="2:16" ht="12">
      <c r="B14" s="855">
        <v>11</v>
      </c>
      <c r="C14" s="856" t="s">
        <v>777</v>
      </c>
      <c r="D14" s="858">
        <v>14</v>
      </c>
      <c r="E14" s="854">
        <v>5680.0380000000005</v>
      </c>
      <c r="F14" s="854">
        <v>1209.4548</v>
      </c>
      <c r="G14" s="854">
        <v>1209.4548</v>
      </c>
      <c r="H14" s="854">
        <v>1722.3732</v>
      </c>
      <c r="I14" s="854">
        <v>393.2383846153846</v>
      </c>
      <c r="J14" s="859">
        <v>1337.1996</v>
      </c>
      <c r="K14" s="854">
        <v>0</v>
      </c>
      <c r="L14" s="854">
        <v>411.12</v>
      </c>
      <c r="M14" s="854"/>
      <c r="N14" s="854">
        <v>822.9866968096575</v>
      </c>
      <c r="O14" s="861">
        <f t="shared" si="0"/>
        <v>10753.423984615385</v>
      </c>
      <c r="P14" s="805" t="s">
        <v>791</v>
      </c>
    </row>
    <row r="15" spans="2:16" ht="12">
      <c r="B15" s="855">
        <v>12</v>
      </c>
      <c r="C15" s="856" t="s">
        <v>778</v>
      </c>
      <c r="D15" s="858">
        <v>3</v>
      </c>
      <c r="E15" s="854">
        <v>16696.027199999997</v>
      </c>
      <c r="F15" s="854">
        <v>2687.9736000000003</v>
      </c>
      <c r="G15" s="854">
        <v>2687.9736000000003</v>
      </c>
      <c r="H15" s="854">
        <v>4437.9804</v>
      </c>
      <c r="I15" s="854">
        <v>524.3178461538461</v>
      </c>
      <c r="J15" s="859">
        <v>1312.9798</v>
      </c>
      <c r="K15" s="854">
        <v>0</v>
      </c>
      <c r="L15" s="854">
        <v>1096.1999999999998</v>
      </c>
      <c r="M15" s="854"/>
      <c r="N15" s="854">
        <v>1750.3199999999993</v>
      </c>
      <c r="O15" s="861">
        <f t="shared" si="0"/>
        <v>26755.478846153845</v>
      </c>
      <c r="P15" s="805"/>
    </row>
    <row r="16" spans="2:16" ht="12">
      <c r="B16" s="855">
        <v>13</v>
      </c>
      <c r="C16" s="856" t="s">
        <v>779</v>
      </c>
      <c r="D16" s="858">
        <v>7</v>
      </c>
      <c r="E16" s="854">
        <v>16696.027199999997</v>
      </c>
      <c r="F16" s="854">
        <v>2687.9736000000003</v>
      </c>
      <c r="G16" s="854">
        <v>2687.9736000000003</v>
      </c>
      <c r="H16" s="854">
        <v>4437.980562744148</v>
      </c>
      <c r="I16" s="854">
        <v>524.3178461538461</v>
      </c>
      <c r="J16" s="859">
        <v>1312.9798</v>
      </c>
      <c r="K16" s="854">
        <v>0</v>
      </c>
      <c r="L16" s="854">
        <v>1096.1999999999998</v>
      </c>
      <c r="M16" s="854"/>
      <c r="N16" s="854">
        <v>3130.3199999999997</v>
      </c>
      <c r="O16" s="861">
        <f t="shared" si="0"/>
        <v>26755.479008897993</v>
      </c>
      <c r="P16" s="805"/>
    </row>
    <row r="17" spans="2:16" ht="12">
      <c r="B17" s="855">
        <v>15</v>
      </c>
      <c r="C17" s="856" t="s">
        <v>780</v>
      </c>
      <c r="D17" s="858">
        <v>5</v>
      </c>
      <c r="E17" s="854">
        <v>8974.132800000001</v>
      </c>
      <c r="F17" s="854">
        <v>1877.8727999999999</v>
      </c>
      <c r="G17" s="854">
        <v>1877.8727999999999</v>
      </c>
      <c r="H17" s="854">
        <v>2726.5152000000003</v>
      </c>
      <c r="I17" s="854">
        <v>524.3178461538461</v>
      </c>
      <c r="J17" s="859">
        <v>1326.0896</v>
      </c>
      <c r="K17" s="854">
        <v>0</v>
      </c>
      <c r="L17" s="854">
        <v>411.12</v>
      </c>
      <c r="M17" s="854"/>
      <c r="N17" s="854">
        <v>2506.85889870532</v>
      </c>
      <c r="O17" s="861">
        <f t="shared" si="0"/>
        <v>15840.048246153849</v>
      </c>
      <c r="P17" s="805"/>
    </row>
    <row r="18" spans="2:16" ht="12">
      <c r="B18" s="855">
        <v>17</v>
      </c>
      <c r="C18" s="856" t="s">
        <v>777</v>
      </c>
      <c r="D18" s="858">
        <v>14</v>
      </c>
      <c r="E18" s="854">
        <v>5680.0380000000005</v>
      </c>
      <c r="F18" s="854">
        <v>1209.3336</v>
      </c>
      <c r="G18" s="854">
        <v>1209.3336</v>
      </c>
      <c r="H18" s="854">
        <v>1722.3428778076166</v>
      </c>
      <c r="I18" s="854">
        <v>393.2383846153846</v>
      </c>
      <c r="J18" s="859">
        <v>1337.1996</v>
      </c>
      <c r="K18" s="854">
        <v>0</v>
      </c>
      <c r="L18" s="854">
        <v>411.12</v>
      </c>
      <c r="M18" s="854"/>
      <c r="N18" s="854">
        <v>2202.9697163299625</v>
      </c>
      <c r="O18" s="861">
        <f t="shared" si="0"/>
        <v>10753.272462423001</v>
      </c>
      <c r="P18" s="805" t="s">
        <v>791</v>
      </c>
    </row>
    <row r="19" spans="2:16" ht="12">
      <c r="B19" s="855">
        <v>18</v>
      </c>
      <c r="C19" s="856" t="s">
        <v>777</v>
      </c>
      <c r="D19" s="858">
        <v>14</v>
      </c>
      <c r="E19" s="854">
        <v>7573.4244</v>
      </c>
      <c r="F19" s="854">
        <v>1612.5660000000003</v>
      </c>
      <c r="G19" s="854">
        <v>1612.5660000000003</v>
      </c>
      <c r="H19" s="854">
        <v>2296.4975482177724</v>
      </c>
      <c r="I19" s="854">
        <v>524.3178461538461</v>
      </c>
      <c r="J19" s="859">
        <v>1337.1996</v>
      </c>
      <c r="K19" s="854">
        <v>0</v>
      </c>
      <c r="L19" s="854">
        <v>411.12</v>
      </c>
      <c r="M19" s="854"/>
      <c r="N19" s="854">
        <v>2421.9606588387555</v>
      </c>
      <c r="O19" s="861">
        <f t="shared" si="0"/>
        <v>13755.125394371618</v>
      </c>
      <c r="P19" s="805"/>
    </row>
    <row r="20" spans="2:16" ht="12">
      <c r="B20" s="855">
        <v>20</v>
      </c>
      <c r="C20" s="856" t="s">
        <v>781</v>
      </c>
      <c r="D20" s="858">
        <v>10</v>
      </c>
      <c r="E20" s="854">
        <v>10104.080399999999</v>
      </c>
      <c r="F20" s="854">
        <v>1551.2388</v>
      </c>
      <c r="G20" s="854">
        <v>1551.2388</v>
      </c>
      <c r="H20" s="854">
        <v>2436.7260369873043</v>
      </c>
      <c r="I20" s="854">
        <v>524.3178461538461</v>
      </c>
      <c r="J20" s="859">
        <v>1324.9786000000001</v>
      </c>
      <c r="K20" s="854">
        <v>540</v>
      </c>
      <c r="L20" s="854">
        <v>411.12</v>
      </c>
      <c r="M20" s="854"/>
      <c r="N20" s="854">
        <v>2571.9586188354715</v>
      </c>
      <c r="O20" s="861">
        <f t="shared" si="0"/>
        <v>16892.461683141148</v>
      </c>
      <c r="P20" s="805"/>
    </row>
    <row r="21" spans="2:16" ht="12">
      <c r="B21" s="855">
        <v>34</v>
      </c>
      <c r="C21" s="856" t="s">
        <v>779</v>
      </c>
      <c r="D21" s="858">
        <v>7</v>
      </c>
      <c r="E21" s="854">
        <v>16696.027199999997</v>
      </c>
      <c r="F21" s="854">
        <v>2687.9736000000003</v>
      </c>
      <c r="G21" s="854">
        <v>2687.9736000000003</v>
      </c>
      <c r="H21" s="854">
        <v>4437.980562744148</v>
      </c>
      <c r="I21" s="854">
        <v>524.3178461538461</v>
      </c>
      <c r="J21" s="859">
        <v>1312.9798</v>
      </c>
      <c r="K21" s="854">
        <v>0</v>
      </c>
      <c r="L21" s="854">
        <v>1096.1999999999998</v>
      </c>
      <c r="M21" s="854"/>
      <c r="N21" s="854">
        <v>3458.5199999999995</v>
      </c>
      <c r="O21" s="861">
        <f t="shared" si="0"/>
        <v>26755.479008897993</v>
      </c>
      <c r="P21" s="805"/>
    </row>
    <row r="22" spans="2:16" ht="12">
      <c r="B22" s="855">
        <v>36</v>
      </c>
      <c r="C22" s="856" t="s">
        <v>782</v>
      </c>
      <c r="D22" s="858">
        <v>11</v>
      </c>
      <c r="E22" s="854">
        <v>10104.080399999999</v>
      </c>
      <c r="F22" s="854">
        <v>1292.4768</v>
      </c>
      <c r="G22" s="854">
        <v>1292.4768</v>
      </c>
      <c r="H22" s="854">
        <v>2372.0356109619147</v>
      </c>
      <c r="I22" s="854">
        <v>524.3178461538461</v>
      </c>
      <c r="J22" s="859">
        <v>1324.9786000000001</v>
      </c>
      <c r="K22" s="854">
        <v>540</v>
      </c>
      <c r="L22" s="854">
        <v>411.12</v>
      </c>
      <c r="M22" s="854"/>
      <c r="N22" s="854">
        <v>2558.736234800098</v>
      </c>
      <c r="O22" s="861">
        <f t="shared" si="0"/>
        <v>16569.00925711576</v>
      </c>
      <c r="P22" s="805"/>
    </row>
    <row r="23" spans="2:16" ht="12">
      <c r="B23" s="855">
        <v>38</v>
      </c>
      <c r="C23" s="856" t="s">
        <v>783</v>
      </c>
      <c r="D23" s="858">
        <v>4</v>
      </c>
      <c r="E23" s="854">
        <v>12532.686</v>
      </c>
      <c r="F23" s="854">
        <v>1830.12</v>
      </c>
      <c r="G23" s="854">
        <v>1830.12</v>
      </c>
      <c r="H23" s="854">
        <v>2704.8203778076163</v>
      </c>
      <c r="I23" s="854">
        <v>524.3178461538461</v>
      </c>
      <c r="J23" s="859">
        <v>1320.6457</v>
      </c>
      <c r="K23" s="854">
        <v>2836.9284</v>
      </c>
      <c r="L23" s="854">
        <v>1096.1999999999998</v>
      </c>
      <c r="M23" s="854"/>
      <c r="N23" s="854">
        <v>2805.3599999999997</v>
      </c>
      <c r="O23" s="861">
        <f t="shared" si="0"/>
        <v>22845.71832396146</v>
      </c>
      <c r="P23" s="805"/>
    </row>
    <row r="24" spans="2:16" ht="12">
      <c r="B24" s="855">
        <v>48</v>
      </c>
      <c r="C24" s="856" t="s">
        <v>777</v>
      </c>
      <c r="D24" s="858">
        <v>14</v>
      </c>
      <c r="E24" s="854">
        <v>7573.4244</v>
      </c>
      <c r="F24" s="854">
        <v>1343.502</v>
      </c>
      <c r="G24" s="854">
        <v>1343.502</v>
      </c>
      <c r="H24" s="854">
        <v>2229.2315112304686</v>
      </c>
      <c r="I24" s="854">
        <v>524.3178461538461</v>
      </c>
      <c r="J24" s="859">
        <v>1337.1996</v>
      </c>
      <c r="K24" s="854">
        <v>0</v>
      </c>
      <c r="L24" s="854">
        <v>411.12</v>
      </c>
      <c r="M24" s="854"/>
      <c r="N24" s="854">
        <v>2408.206798944877</v>
      </c>
      <c r="O24" s="861">
        <f t="shared" si="0"/>
        <v>13418.795357384315</v>
      </c>
      <c r="P24" s="805"/>
    </row>
    <row r="25" spans="2:16" ht="12">
      <c r="B25" s="855">
        <v>60</v>
      </c>
      <c r="C25" s="856" t="s">
        <v>779</v>
      </c>
      <c r="D25" s="858">
        <v>7</v>
      </c>
      <c r="E25" s="854">
        <v>16696.027199999997</v>
      </c>
      <c r="F25" s="854">
        <v>1792.3056000000001</v>
      </c>
      <c r="G25" s="854">
        <v>1792.3056000000001</v>
      </c>
      <c r="H25" s="854">
        <v>4214.0028</v>
      </c>
      <c r="I25" s="854">
        <v>524.3178461538461</v>
      </c>
      <c r="J25" s="859">
        <v>1312.9798</v>
      </c>
      <c r="K25" s="854">
        <v>0</v>
      </c>
      <c r="L25" s="854">
        <v>1096.1999999999998</v>
      </c>
      <c r="M25" s="854"/>
      <c r="N25" s="854">
        <v>3037.080000000001</v>
      </c>
      <c r="O25" s="861">
        <f t="shared" si="0"/>
        <v>25635.833246153845</v>
      </c>
      <c r="P25" s="805"/>
    </row>
    <row r="26" spans="2:16" ht="12">
      <c r="B26" s="855">
        <v>61</v>
      </c>
      <c r="C26" s="856" t="s">
        <v>777</v>
      </c>
      <c r="D26" s="858">
        <v>14</v>
      </c>
      <c r="E26" s="854">
        <v>7573.4244</v>
      </c>
      <c r="F26" s="854">
        <v>806.8283999999999</v>
      </c>
      <c r="G26" s="854">
        <v>806.8283999999999</v>
      </c>
      <c r="H26" s="854">
        <v>2095.0632073974602</v>
      </c>
      <c r="I26" s="854">
        <v>524.3178461538461</v>
      </c>
      <c r="J26" s="859">
        <v>1337.1996</v>
      </c>
      <c r="K26" s="854">
        <v>0</v>
      </c>
      <c r="L26" s="854">
        <v>0</v>
      </c>
      <c r="M26" s="854"/>
      <c r="N26" s="854">
        <v>2364.088240836578</v>
      </c>
      <c r="O26" s="861">
        <f t="shared" si="0"/>
        <v>12336.833453551306</v>
      </c>
      <c r="P26" s="805"/>
    </row>
    <row r="27" spans="2:16" ht="12">
      <c r="B27" s="855">
        <v>67</v>
      </c>
      <c r="C27" s="856" t="s">
        <v>777</v>
      </c>
      <c r="D27" s="858">
        <v>14</v>
      </c>
      <c r="E27" s="854">
        <v>7573.4244</v>
      </c>
      <c r="F27" s="854">
        <v>806.8283999999999</v>
      </c>
      <c r="G27" s="854">
        <v>806.8283999999999</v>
      </c>
      <c r="H27" s="854">
        <v>2095.0632073974602</v>
      </c>
      <c r="I27" s="854">
        <v>524.3178461538461</v>
      </c>
      <c r="J27" s="859">
        <v>1337.1996</v>
      </c>
      <c r="K27" s="854">
        <v>0</v>
      </c>
      <c r="L27" s="854">
        <v>0</v>
      </c>
      <c r="M27" s="854"/>
      <c r="N27" s="854">
        <v>2519.608240836578</v>
      </c>
      <c r="O27" s="861">
        <f t="shared" si="0"/>
        <v>12336.833453551306</v>
      </c>
      <c r="P27" s="805"/>
    </row>
    <row r="28" spans="2:16" ht="12">
      <c r="B28" s="855">
        <v>69</v>
      </c>
      <c r="C28" s="856" t="s">
        <v>777</v>
      </c>
      <c r="D28" s="858">
        <v>14</v>
      </c>
      <c r="E28" s="854">
        <v>7573.4244</v>
      </c>
      <c r="F28" s="854">
        <v>806.8283999999999</v>
      </c>
      <c r="G28" s="854">
        <v>806.8283999999999</v>
      </c>
      <c r="H28" s="854">
        <v>2095.0632073974602</v>
      </c>
      <c r="I28" s="854">
        <v>524.3178461538461</v>
      </c>
      <c r="J28" s="859">
        <v>1337.1996</v>
      </c>
      <c r="K28" s="854">
        <v>0</v>
      </c>
      <c r="L28" s="854">
        <v>0</v>
      </c>
      <c r="M28" s="854"/>
      <c r="N28" s="854">
        <v>2519.608240836578</v>
      </c>
      <c r="O28" s="861">
        <f t="shared" si="0"/>
        <v>12336.833453551306</v>
      </c>
      <c r="P28" s="805"/>
    </row>
    <row r="29" spans="2:16" ht="12">
      <c r="B29" s="855">
        <v>76</v>
      </c>
      <c r="C29" s="856" t="s">
        <v>777</v>
      </c>
      <c r="D29" s="858">
        <v>14</v>
      </c>
      <c r="E29" s="854">
        <v>7573.4244</v>
      </c>
      <c r="F29" s="854">
        <v>267.9732</v>
      </c>
      <c r="G29" s="854">
        <v>267.9732</v>
      </c>
      <c r="H29" s="854">
        <v>1960.3493408203124</v>
      </c>
      <c r="I29" s="854">
        <v>524.3178461538461</v>
      </c>
      <c r="J29" s="859">
        <v>1337.1996</v>
      </c>
      <c r="K29" s="854">
        <v>0</v>
      </c>
      <c r="L29" s="854">
        <v>411.12</v>
      </c>
      <c r="M29" s="854"/>
      <c r="N29" s="854">
        <v>2336.7416496000005</v>
      </c>
      <c r="O29" s="861">
        <f t="shared" si="0"/>
        <v>12074.384386974158</v>
      </c>
      <c r="P29" s="805"/>
    </row>
    <row r="30" spans="2:16" ht="12">
      <c r="B30" s="855">
        <v>81</v>
      </c>
      <c r="C30" s="856" t="s">
        <v>779</v>
      </c>
      <c r="D30" s="858">
        <v>7</v>
      </c>
      <c r="E30" s="854">
        <v>16696.027199999997</v>
      </c>
      <c r="F30" s="854">
        <v>896.6376</v>
      </c>
      <c r="G30" s="854">
        <v>896.6376</v>
      </c>
      <c r="H30" s="854">
        <v>3990.1464147949146</v>
      </c>
      <c r="I30" s="854">
        <v>524.3178461538461</v>
      </c>
      <c r="J30" s="859">
        <v>1312.9798</v>
      </c>
      <c r="K30" s="854">
        <v>0</v>
      </c>
      <c r="L30" s="854">
        <v>1096.1999999999998</v>
      </c>
      <c r="M30" s="854"/>
      <c r="N30" s="854">
        <v>5388.36</v>
      </c>
      <c r="O30" s="861">
        <f t="shared" si="0"/>
        <v>24516.308860948757</v>
      </c>
      <c r="P30" s="805"/>
    </row>
    <row r="31" spans="2:16" ht="12">
      <c r="B31" s="855">
        <v>88</v>
      </c>
      <c r="C31" s="856" t="s">
        <v>784</v>
      </c>
      <c r="D31" s="858">
        <v>6</v>
      </c>
      <c r="E31" s="854">
        <v>24734.132400000002</v>
      </c>
      <c r="F31" s="854">
        <v>1061.2272</v>
      </c>
      <c r="G31" s="854">
        <v>1061.2272</v>
      </c>
      <c r="H31" s="854">
        <v>4137.0408</v>
      </c>
      <c r="I31" s="854">
        <v>524.3178461538461</v>
      </c>
      <c r="J31" s="859">
        <v>1303.8696</v>
      </c>
      <c r="K31" s="854">
        <v>0</v>
      </c>
      <c r="L31" s="854">
        <v>1096.1999999999998</v>
      </c>
      <c r="M31" s="854"/>
      <c r="N31" s="854">
        <v>4041.3600000000006</v>
      </c>
      <c r="O31" s="861">
        <f t="shared" si="0"/>
        <v>32856.78784615385</v>
      </c>
      <c r="P31" s="805"/>
    </row>
    <row r="32" spans="2:16" ht="12">
      <c r="B32" s="804"/>
      <c r="C32" s="798"/>
      <c r="D32" s="798"/>
      <c r="E32" s="854"/>
      <c r="F32" s="854"/>
      <c r="G32" s="854"/>
      <c r="H32" s="854"/>
      <c r="I32" s="854"/>
      <c r="J32" s="854"/>
      <c r="K32" s="854"/>
      <c r="L32" s="854"/>
      <c r="M32" s="854"/>
      <c r="N32" s="854"/>
      <c r="O32" s="854"/>
      <c r="P32" s="805"/>
    </row>
    <row r="33" spans="2:16" ht="12">
      <c r="B33" s="804"/>
      <c r="C33" s="798"/>
      <c r="D33" s="798"/>
      <c r="E33" s="854"/>
      <c r="F33" s="854"/>
      <c r="G33" s="854"/>
      <c r="H33" s="854"/>
      <c r="I33" s="854"/>
      <c r="J33" s="854"/>
      <c r="K33" s="854"/>
      <c r="L33" s="854"/>
      <c r="M33" s="854"/>
      <c r="N33" s="854"/>
      <c r="O33" s="854"/>
      <c r="P33" s="805"/>
    </row>
    <row r="34" spans="2:16" ht="12">
      <c r="B34" s="804"/>
      <c r="C34" s="798"/>
      <c r="D34" s="798"/>
      <c r="E34" s="854"/>
      <c r="F34" s="854"/>
      <c r="G34" s="854"/>
      <c r="H34" s="854"/>
      <c r="I34" s="854"/>
      <c r="J34" s="854"/>
      <c r="K34" s="854"/>
      <c r="L34" s="854"/>
      <c r="M34" s="854"/>
      <c r="N34" s="854"/>
      <c r="O34" s="854"/>
      <c r="P34" s="805"/>
    </row>
    <row r="35" spans="2:16" ht="12">
      <c r="B35" s="804"/>
      <c r="C35" s="798"/>
      <c r="D35" s="798"/>
      <c r="E35" s="854"/>
      <c r="F35" s="854"/>
      <c r="G35" s="854"/>
      <c r="H35" s="854"/>
      <c r="I35" s="854"/>
      <c r="J35" s="854"/>
      <c r="K35" s="854"/>
      <c r="L35" s="854"/>
      <c r="M35" s="854"/>
      <c r="N35" s="854"/>
      <c r="O35" s="854"/>
      <c r="P35" s="805"/>
    </row>
    <row r="36" spans="2:16" ht="12">
      <c r="B36" s="804"/>
      <c r="C36" s="798"/>
      <c r="D36" s="798"/>
      <c r="E36" s="854"/>
      <c r="F36" s="854"/>
      <c r="G36" s="854"/>
      <c r="H36" s="854"/>
      <c r="I36" s="854"/>
      <c r="J36" s="854"/>
      <c r="K36" s="854"/>
      <c r="L36" s="854"/>
      <c r="M36" s="854"/>
      <c r="N36" s="854"/>
      <c r="O36" s="854"/>
      <c r="P36" s="805"/>
    </row>
    <row r="37" spans="2:16" ht="12">
      <c r="B37" s="804"/>
      <c r="C37" s="798"/>
      <c r="D37" s="798"/>
      <c r="E37" s="854"/>
      <c r="F37" s="854"/>
      <c r="G37" s="854"/>
      <c r="H37" s="854"/>
      <c r="I37" s="854"/>
      <c r="J37" s="854"/>
      <c r="K37" s="854"/>
      <c r="L37" s="854"/>
      <c r="M37" s="854"/>
      <c r="N37" s="854"/>
      <c r="O37" s="854"/>
      <c r="P37" s="805"/>
    </row>
    <row r="38" spans="2:16" ht="12">
      <c r="B38" s="804"/>
      <c r="C38" s="798"/>
      <c r="D38" s="798"/>
      <c r="E38" s="854"/>
      <c r="F38" s="854"/>
      <c r="G38" s="854"/>
      <c r="H38" s="854"/>
      <c r="I38" s="854"/>
      <c r="J38" s="854"/>
      <c r="K38" s="854"/>
      <c r="L38" s="854"/>
      <c r="M38" s="854"/>
      <c r="N38" s="854"/>
      <c r="O38" s="854"/>
      <c r="P38" s="805"/>
    </row>
    <row r="39" spans="2:16" ht="12">
      <c r="B39" s="804"/>
      <c r="C39" s="798"/>
      <c r="D39" s="798"/>
      <c r="E39" s="854"/>
      <c r="F39" s="854"/>
      <c r="G39" s="854"/>
      <c r="H39" s="854"/>
      <c r="I39" s="854"/>
      <c r="J39" s="854"/>
      <c r="K39" s="854"/>
      <c r="L39" s="854"/>
      <c r="M39" s="854"/>
      <c r="N39" s="854"/>
      <c r="O39" s="854"/>
      <c r="P39" s="805"/>
    </row>
    <row r="40" spans="2:16" ht="12">
      <c r="B40" s="804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805"/>
    </row>
    <row r="41" spans="2:16" ht="12.75" thickBot="1">
      <c r="B41" s="806"/>
      <c r="C41" s="807"/>
      <c r="D41" s="807"/>
      <c r="E41" s="807"/>
      <c r="F41" s="807"/>
      <c r="G41" s="807"/>
      <c r="H41" s="807"/>
      <c r="I41" s="807"/>
      <c r="J41" s="807"/>
      <c r="K41" s="807"/>
      <c r="L41" s="807"/>
      <c r="M41" s="807"/>
      <c r="N41" s="807"/>
      <c r="O41" s="807"/>
      <c r="P41" s="808"/>
    </row>
  </sheetData>
  <sheetProtection/>
  <mergeCells count="3">
    <mergeCell ref="B2:O2"/>
    <mergeCell ref="F8:G8"/>
    <mergeCell ref="J8:M8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70"/>
  <sheetViews>
    <sheetView zoomScale="87" zoomScaleNormal="87" zoomScalePageLayoutView="0" workbookViewId="0" topLeftCell="A1">
      <selection activeCell="B2" sqref="B2:P70"/>
    </sheetView>
  </sheetViews>
  <sheetFormatPr defaultColWidth="11.57421875" defaultRowHeight="12.75"/>
  <cols>
    <col min="1" max="1" width="2.421875" style="799" customWidth="1"/>
    <col min="2" max="2" width="9.00390625" style="799" customWidth="1"/>
    <col min="3" max="3" width="18.140625" style="799" bestFit="1" customWidth="1"/>
    <col min="4" max="4" width="8.140625" style="799" customWidth="1"/>
    <col min="5" max="5" width="10.7109375" style="799" customWidth="1"/>
    <col min="6" max="6" width="6.7109375" style="799" customWidth="1"/>
    <col min="7" max="7" width="8.140625" style="799" customWidth="1"/>
    <col min="8" max="8" width="16.140625" style="799" customWidth="1"/>
    <col min="9" max="9" width="16.8515625" style="799" customWidth="1"/>
    <col min="10" max="10" width="11.7109375" style="799" customWidth="1"/>
    <col min="11" max="11" width="5.00390625" style="799" customWidth="1"/>
    <col min="12" max="12" width="5.421875" style="799" customWidth="1"/>
    <col min="13" max="13" width="9.28125" style="799" bestFit="1" customWidth="1"/>
    <col min="14" max="14" width="11.140625" style="799" customWidth="1"/>
    <col min="15" max="15" width="29.28125" style="799" bestFit="1" customWidth="1"/>
    <col min="16" max="16" width="30.00390625" style="799" bestFit="1" customWidth="1"/>
    <col min="17" max="17" width="11.57421875" style="799" customWidth="1"/>
    <col min="18" max="18" width="18.7109375" style="799" customWidth="1"/>
    <col min="19" max="16384" width="11.57421875" style="799" customWidth="1"/>
  </cols>
  <sheetData>
    <row r="1" ht="22.5" customHeight="1"/>
    <row r="2" spans="2:18" s="786" customFormat="1" ht="11.25">
      <c r="B2" s="1317" t="s">
        <v>718</v>
      </c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784"/>
      <c r="P2" s="785"/>
      <c r="Q2" s="785"/>
      <c r="R2" s="785"/>
    </row>
    <row r="3" s="787" customFormat="1" ht="11.25"/>
    <row r="4" spans="2:3" s="787" customFormat="1" ht="11.25">
      <c r="B4" s="788" t="s">
        <v>719</v>
      </c>
      <c r="C4" s="787" t="s">
        <v>794</v>
      </c>
    </row>
    <row r="5" s="787" customFormat="1" ht="11.25">
      <c r="B5" s="788"/>
    </row>
    <row r="6" spans="2:18" s="787" customFormat="1" ht="11.25">
      <c r="B6" s="785" t="s">
        <v>733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9"/>
      <c r="Q6" s="789"/>
      <c r="R6" s="789"/>
    </row>
    <row r="7" spans="2:18" s="787" customFormat="1" ht="12" thickBot="1">
      <c r="B7" s="790"/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</row>
    <row r="8" spans="2:16" s="788" customFormat="1" ht="45" customHeight="1" thickBot="1">
      <c r="B8" s="791"/>
      <c r="C8" s="791"/>
      <c r="D8" s="791"/>
      <c r="E8" s="791"/>
      <c r="F8" s="1318" t="s">
        <v>721</v>
      </c>
      <c r="G8" s="1319"/>
      <c r="H8" s="791"/>
      <c r="I8" s="791"/>
      <c r="J8" s="1320" t="s">
        <v>722</v>
      </c>
      <c r="K8" s="1321"/>
      <c r="L8" s="1322"/>
      <c r="M8" s="791"/>
      <c r="N8" s="791"/>
      <c r="O8" s="791"/>
      <c r="P8" s="791"/>
    </row>
    <row r="9" spans="2:16" s="796" customFormat="1" ht="71.25" customHeight="1">
      <c r="B9" s="792" t="s">
        <v>723</v>
      </c>
      <c r="C9" s="793" t="s">
        <v>724</v>
      </c>
      <c r="D9" s="794" t="s">
        <v>725</v>
      </c>
      <c r="E9" s="794" t="s">
        <v>785</v>
      </c>
      <c r="F9" s="800">
        <v>2016</v>
      </c>
      <c r="G9" s="801">
        <v>2017</v>
      </c>
      <c r="H9" s="794" t="s">
        <v>788</v>
      </c>
      <c r="I9" s="794" t="s">
        <v>789</v>
      </c>
      <c r="J9" s="794" t="s">
        <v>786</v>
      </c>
      <c r="K9" s="794"/>
      <c r="L9" s="794"/>
      <c r="M9" s="794" t="s">
        <v>729</v>
      </c>
      <c r="N9" s="794" t="s">
        <v>145</v>
      </c>
      <c r="O9" s="809" t="s">
        <v>734</v>
      </c>
      <c r="P9" s="795" t="s">
        <v>730</v>
      </c>
    </row>
    <row r="10" spans="2:16" s="790" customFormat="1" ht="12">
      <c r="B10" s="855">
        <v>22</v>
      </c>
      <c r="C10" s="862" t="s">
        <v>777</v>
      </c>
      <c r="D10" s="858">
        <v>14</v>
      </c>
      <c r="E10" s="859">
        <v>7573.4244</v>
      </c>
      <c r="F10" s="859"/>
      <c r="G10" s="859"/>
      <c r="H10" s="859">
        <v>1893.3863999999999</v>
      </c>
      <c r="I10" s="859">
        <v>524.3178461538461</v>
      </c>
      <c r="J10" s="859">
        <v>1337.1996</v>
      </c>
      <c r="K10" s="859"/>
      <c r="L10" s="859"/>
      <c r="M10" s="859">
        <v>2323.047299709503</v>
      </c>
      <c r="N10" s="859">
        <f>SUM(E10:M10)</f>
        <v>13651.37554586335</v>
      </c>
      <c r="O10" s="862" t="s">
        <v>792</v>
      </c>
      <c r="P10" s="863" t="s">
        <v>793</v>
      </c>
    </row>
    <row r="11" spans="2:16" ht="12">
      <c r="B11" s="855">
        <v>73</v>
      </c>
      <c r="C11" s="798" t="s">
        <v>777</v>
      </c>
      <c r="D11" s="858">
        <v>14</v>
      </c>
      <c r="E11" s="854">
        <v>7573.4244</v>
      </c>
      <c r="F11" s="854"/>
      <c r="G11" s="854"/>
      <c r="H11" s="854">
        <v>1893.3560852050794</v>
      </c>
      <c r="I11" s="854">
        <v>0</v>
      </c>
      <c r="J11" s="854">
        <v>1337.1996</v>
      </c>
      <c r="K11" s="854"/>
      <c r="L11" s="854"/>
      <c r="M11" s="854">
        <v>2135.5133688349806</v>
      </c>
      <c r="N11" s="859">
        <f>SUM(E11:M11)</f>
        <v>12939.49345404006</v>
      </c>
      <c r="O11" s="862" t="s">
        <v>792</v>
      </c>
      <c r="P11" s="863" t="s">
        <v>793</v>
      </c>
    </row>
    <row r="12" spans="2:16" ht="12">
      <c r="B12" s="855">
        <v>122</v>
      </c>
      <c r="C12" s="798" t="s">
        <v>777</v>
      </c>
      <c r="D12" s="858">
        <v>14</v>
      </c>
      <c r="E12" s="854">
        <v>7573.4244</v>
      </c>
      <c r="F12" s="854"/>
      <c r="G12" s="854"/>
      <c r="H12" s="854">
        <v>1893.3863999999999</v>
      </c>
      <c r="I12" s="854">
        <v>524.3178461538461</v>
      </c>
      <c r="J12" s="854">
        <v>1337.1996</v>
      </c>
      <c r="K12" s="854"/>
      <c r="L12" s="854"/>
      <c r="M12" s="854">
        <v>2524.299489599999</v>
      </c>
      <c r="N12" s="859">
        <f>SUM(E12:M12)</f>
        <v>13852.627735753846</v>
      </c>
      <c r="O12" s="862" t="s">
        <v>792</v>
      </c>
      <c r="P12" s="863" t="s">
        <v>793</v>
      </c>
    </row>
    <row r="13" spans="2:16" ht="12">
      <c r="B13" s="855">
        <v>129</v>
      </c>
      <c r="C13" s="798" t="s">
        <v>780</v>
      </c>
      <c r="D13" s="858">
        <v>5</v>
      </c>
      <c r="E13" s="854">
        <v>8974.132800000001</v>
      </c>
      <c r="F13" s="854"/>
      <c r="G13" s="854"/>
      <c r="H13" s="854">
        <v>2256.6228295898436</v>
      </c>
      <c r="I13" s="854">
        <v>524.3178461538461</v>
      </c>
      <c r="J13" s="854">
        <v>1326.0896</v>
      </c>
      <c r="K13" s="854"/>
      <c r="L13" s="854"/>
      <c r="M13" s="854">
        <v>2558.7516293219173</v>
      </c>
      <c r="N13" s="859">
        <f>SUM(E13:M13)</f>
        <v>15639.914705065608</v>
      </c>
      <c r="O13" s="862" t="s">
        <v>792</v>
      </c>
      <c r="P13" s="863" t="s">
        <v>793</v>
      </c>
    </row>
    <row r="14" spans="2:16" ht="12">
      <c r="B14" s="855">
        <v>131</v>
      </c>
      <c r="C14" s="798" t="s">
        <v>777</v>
      </c>
      <c r="D14" s="858">
        <v>14</v>
      </c>
      <c r="E14" s="854">
        <v>7573.4244</v>
      </c>
      <c r="F14" s="854"/>
      <c r="G14" s="854"/>
      <c r="H14" s="854">
        <v>1893.3560852050794</v>
      </c>
      <c r="I14" s="854">
        <v>524.3178461538461</v>
      </c>
      <c r="J14" s="854">
        <v>1337.1996</v>
      </c>
      <c r="K14" s="854"/>
      <c r="L14" s="854"/>
      <c r="M14" s="854">
        <v>2466.4472997095036</v>
      </c>
      <c r="N14" s="859">
        <f>SUM(E14:M14)</f>
        <v>13794.74523106843</v>
      </c>
      <c r="O14" s="862" t="s">
        <v>792</v>
      </c>
      <c r="P14" s="863" t="s">
        <v>793</v>
      </c>
    </row>
    <row r="15" spans="2:16" ht="12">
      <c r="B15" s="855"/>
      <c r="C15" s="798"/>
      <c r="D15" s="798"/>
      <c r="E15" s="854"/>
      <c r="F15" s="854"/>
      <c r="G15" s="854"/>
      <c r="H15" s="854"/>
      <c r="I15" s="854"/>
      <c r="J15" s="854"/>
      <c r="K15" s="854"/>
      <c r="L15" s="854"/>
      <c r="M15" s="854"/>
      <c r="N15" s="854"/>
      <c r="O15" s="798"/>
      <c r="P15" s="805"/>
    </row>
    <row r="16" spans="2:16" ht="12">
      <c r="B16" s="855"/>
      <c r="C16" s="798"/>
      <c r="D16" s="798"/>
      <c r="E16" s="854"/>
      <c r="F16" s="854"/>
      <c r="G16" s="854"/>
      <c r="H16" s="854"/>
      <c r="I16" s="854"/>
      <c r="J16" s="854"/>
      <c r="K16" s="854"/>
      <c r="L16" s="854"/>
      <c r="M16" s="854"/>
      <c r="N16" s="854"/>
      <c r="O16" s="798"/>
      <c r="P16" s="805"/>
    </row>
    <row r="17" spans="2:16" ht="12">
      <c r="B17" s="855"/>
      <c r="C17" s="798"/>
      <c r="D17" s="798"/>
      <c r="E17" s="854"/>
      <c r="F17" s="854"/>
      <c r="G17" s="854"/>
      <c r="H17" s="854"/>
      <c r="I17" s="854"/>
      <c r="J17" s="854"/>
      <c r="K17" s="854"/>
      <c r="L17" s="854"/>
      <c r="M17" s="854"/>
      <c r="N17" s="854"/>
      <c r="O17" s="798"/>
      <c r="P17" s="805"/>
    </row>
    <row r="18" spans="2:16" ht="12">
      <c r="B18" s="855"/>
      <c r="C18" s="798"/>
      <c r="D18" s="798"/>
      <c r="E18" s="854"/>
      <c r="F18" s="854"/>
      <c r="G18" s="854"/>
      <c r="H18" s="854"/>
      <c r="I18" s="854"/>
      <c r="J18" s="854"/>
      <c r="K18" s="854"/>
      <c r="L18" s="854"/>
      <c r="M18" s="854"/>
      <c r="N18" s="854"/>
      <c r="O18" s="798"/>
      <c r="P18" s="805"/>
    </row>
    <row r="19" spans="2:16" ht="12">
      <c r="B19" s="855"/>
      <c r="C19" s="798"/>
      <c r="D19" s="798"/>
      <c r="E19" s="854"/>
      <c r="F19" s="854"/>
      <c r="G19" s="854"/>
      <c r="H19" s="854"/>
      <c r="I19" s="854"/>
      <c r="J19" s="854"/>
      <c r="K19" s="854"/>
      <c r="L19" s="854"/>
      <c r="M19" s="854"/>
      <c r="N19" s="854"/>
      <c r="O19" s="798"/>
      <c r="P19" s="805"/>
    </row>
    <row r="20" spans="2:16" ht="12">
      <c r="B20" s="855"/>
      <c r="C20" s="798"/>
      <c r="D20" s="798"/>
      <c r="E20" s="854"/>
      <c r="F20" s="854"/>
      <c r="G20" s="854"/>
      <c r="H20" s="854"/>
      <c r="I20" s="854"/>
      <c r="J20" s="854"/>
      <c r="K20" s="854"/>
      <c r="L20" s="854"/>
      <c r="M20" s="854"/>
      <c r="N20" s="854"/>
      <c r="O20" s="798"/>
      <c r="P20" s="805"/>
    </row>
    <row r="21" spans="2:16" ht="12">
      <c r="B21" s="855"/>
      <c r="C21" s="798"/>
      <c r="D21" s="798"/>
      <c r="E21" s="798"/>
      <c r="F21" s="798"/>
      <c r="G21" s="798"/>
      <c r="H21" s="798"/>
      <c r="I21" s="798"/>
      <c r="J21" s="798"/>
      <c r="K21" s="798"/>
      <c r="L21" s="798"/>
      <c r="M21" s="798"/>
      <c r="N21" s="798"/>
      <c r="O21" s="798"/>
      <c r="P21" s="805"/>
    </row>
    <row r="22" spans="2:16" ht="12">
      <c r="B22" s="855"/>
      <c r="C22" s="798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805"/>
    </row>
    <row r="23" spans="2:16" ht="12">
      <c r="B23" s="855"/>
      <c r="C23" s="798"/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805"/>
    </row>
    <row r="24" spans="2:16" ht="12">
      <c r="B24" s="855"/>
      <c r="C24" s="798"/>
      <c r="D24" s="798"/>
      <c r="E24" s="798"/>
      <c r="F24" s="798"/>
      <c r="G24" s="798"/>
      <c r="H24" s="798"/>
      <c r="I24" s="798"/>
      <c r="J24" s="798"/>
      <c r="K24" s="798"/>
      <c r="L24" s="798"/>
      <c r="M24" s="798"/>
      <c r="N24" s="798"/>
      <c r="O24" s="798"/>
      <c r="P24" s="805"/>
    </row>
    <row r="25" spans="2:16" ht="12">
      <c r="B25" s="855"/>
      <c r="C25" s="798"/>
      <c r="D25" s="798"/>
      <c r="E25" s="798"/>
      <c r="F25" s="798"/>
      <c r="G25" s="798"/>
      <c r="H25" s="798"/>
      <c r="I25" s="798"/>
      <c r="J25" s="798"/>
      <c r="K25" s="798"/>
      <c r="L25" s="798"/>
      <c r="M25" s="798"/>
      <c r="N25" s="798"/>
      <c r="O25" s="798"/>
      <c r="P25" s="805"/>
    </row>
    <row r="26" spans="2:16" ht="12">
      <c r="B26" s="855"/>
      <c r="C26" s="798"/>
      <c r="D26" s="798"/>
      <c r="E26" s="798"/>
      <c r="F26" s="798"/>
      <c r="G26" s="798"/>
      <c r="H26" s="798"/>
      <c r="I26" s="798"/>
      <c r="J26" s="798"/>
      <c r="K26" s="798"/>
      <c r="L26" s="798"/>
      <c r="M26" s="798"/>
      <c r="N26" s="798"/>
      <c r="O26" s="798"/>
      <c r="P26" s="805"/>
    </row>
    <row r="27" spans="2:16" ht="12">
      <c r="B27" s="855"/>
      <c r="C27" s="798"/>
      <c r="D27" s="798"/>
      <c r="E27" s="798"/>
      <c r="F27" s="798"/>
      <c r="G27" s="798"/>
      <c r="H27" s="798"/>
      <c r="I27" s="798"/>
      <c r="J27" s="798"/>
      <c r="K27" s="798"/>
      <c r="L27" s="798"/>
      <c r="M27" s="798"/>
      <c r="N27" s="798"/>
      <c r="O27" s="798"/>
      <c r="P27" s="805"/>
    </row>
    <row r="28" spans="2:16" ht="12">
      <c r="B28" s="804"/>
      <c r="C28" s="798"/>
      <c r="D28" s="798"/>
      <c r="E28" s="798"/>
      <c r="F28" s="798"/>
      <c r="G28" s="798"/>
      <c r="H28" s="798"/>
      <c r="I28" s="798"/>
      <c r="J28" s="798"/>
      <c r="K28" s="798"/>
      <c r="L28" s="798"/>
      <c r="M28" s="798"/>
      <c r="N28" s="798"/>
      <c r="O28" s="798"/>
      <c r="P28" s="805"/>
    </row>
    <row r="29" spans="2:16" ht="12">
      <c r="B29" s="804"/>
      <c r="C29" s="798"/>
      <c r="D29" s="798"/>
      <c r="E29" s="798"/>
      <c r="F29" s="798"/>
      <c r="G29" s="798"/>
      <c r="H29" s="798"/>
      <c r="I29" s="798"/>
      <c r="J29" s="798"/>
      <c r="K29" s="798"/>
      <c r="L29" s="798"/>
      <c r="M29" s="798"/>
      <c r="N29" s="798"/>
      <c r="O29" s="798"/>
      <c r="P29" s="805"/>
    </row>
    <row r="30" spans="2:16" ht="12">
      <c r="B30" s="804"/>
      <c r="C30" s="798"/>
      <c r="D30" s="798"/>
      <c r="E30" s="798"/>
      <c r="F30" s="798"/>
      <c r="G30" s="798"/>
      <c r="H30" s="798"/>
      <c r="I30" s="798"/>
      <c r="J30" s="798"/>
      <c r="K30" s="798"/>
      <c r="L30" s="798"/>
      <c r="M30" s="798"/>
      <c r="N30" s="798"/>
      <c r="O30" s="798"/>
      <c r="P30" s="805"/>
    </row>
    <row r="31" spans="2:16" ht="12">
      <c r="B31" s="804"/>
      <c r="C31" s="798"/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798"/>
      <c r="O31" s="798"/>
      <c r="P31" s="805"/>
    </row>
    <row r="32" spans="2:16" ht="12">
      <c r="B32" s="804"/>
      <c r="C32" s="798"/>
      <c r="D32" s="798"/>
      <c r="E32" s="798"/>
      <c r="F32" s="798"/>
      <c r="G32" s="798"/>
      <c r="H32" s="798"/>
      <c r="I32" s="798"/>
      <c r="J32" s="798"/>
      <c r="K32" s="798"/>
      <c r="L32" s="798"/>
      <c r="M32" s="798"/>
      <c r="N32" s="798"/>
      <c r="O32" s="798"/>
      <c r="P32" s="805"/>
    </row>
    <row r="33" spans="2:16" ht="12">
      <c r="B33" s="804"/>
      <c r="C33" s="798"/>
      <c r="D33" s="798"/>
      <c r="E33" s="798"/>
      <c r="F33" s="798"/>
      <c r="G33" s="798"/>
      <c r="H33" s="798"/>
      <c r="I33" s="798"/>
      <c r="J33" s="798"/>
      <c r="K33" s="798"/>
      <c r="L33" s="798"/>
      <c r="M33" s="798"/>
      <c r="N33" s="798"/>
      <c r="O33" s="798"/>
      <c r="P33" s="805"/>
    </row>
    <row r="34" spans="2:16" ht="12">
      <c r="B34" s="804"/>
      <c r="C34" s="798"/>
      <c r="D34" s="798"/>
      <c r="E34" s="798"/>
      <c r="F34" s="798"/>
      <c r="G34" s="798"/>
      <c r="H34" s="798"/>
      <c r="I34" s="798"/>
      <c r="J34" s="798"/>
      <c r="K34" s="798"/>
      <c r="L34" s="798"/>
      <c r="M34" s="798"/>
      <c r="N34" s="798"/>
      <c r="O34" s="798"/>
      <c r="P34" s="805"/>
    </row>
    <row r="35" spans="2:16" ht="12">
      <c r="B35" s="804"/>
      <c r="C35" s="798"/>
      <c r="D35" s="798"/>
      <c r="E35" s="798"/>
      <c r="F35" s="798"/>
      <c r="G35" s="798"/>
      <c r="H35" s="798"/>
      <c r="I35" s="798"/>
      <c r="J35" s="798"/>
      <c r="K35" s="798"/>
      <c r="L35" s="798"/>
      <c r="M35" s="798"/>
      <c r="N35" s="798"/>
      <c r="O35" s="798"/>
      <c r="P35" s="805"/>
    </row>
    <row r="36" spans="2:16" ht="12">
      <c r="B36" s="804"/>
      <c r="C36" s="798"/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805"/>
    </row>
    <row r="37" spans="2:16" ht="12">
      <c r="B37" s="804"/>
      <c r="C37" s="798"/>
      <c r="D37" s="798"/>
      <c r="E37" s="798"/>
      <c r="F37" s="798"/>
      <c r="G37" s="798"/>
      <c r="H37" s="798"/>
      <c r="I37" s="798"/>
      <c r="J37" s="798"/>
      <c r="K37" s="798"/>
      <c r="L37" s="798"/>
      <c r="M37" s="798"/>
      <c r="N37" s="798"/>
      <c r="O37" s="798"/>
      <c r="P37" s="805"/>
    </row>
    <row r="38" spans="2:16" ht="12">
      <c r="B38" s="804"/>
      <c r="C38" s="798"/>
      <c r="D38" s="798"/>
      <c r="E38" s="798"/>
      <c r="F38" s="798"/>
      <c r="G38" s="798"/>
      <c r="H38" s="798"/>
      <c r="I38" s="798"/>
      <c r="J38" s="798"/>
      <c r="K38" s="798"/>
      <c r="L38" s="798"/>
      <c r="M38" s="798"/>
      <c r="N38" s="798"/>
      <c r="O38" s="798"/>
      <c r="P38" s="805"/>
    </row>
    <row r="39" spans="2:16" ht="12">
      <c r="B39" s="804"/>
      <c r="C39" s="798"/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98"/>
      <c r="P39" s="805"/>
    </row>
    <row r="40" spans="2:16" ht="12">
      <c r="B40" s="804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805"/>
    </row>
    <row r="41" spans="2:16" ht="12">
      <c r="B41" s="804"/>
      <c r="C41" s="798"/>
      <c r="D41" s="798"/>
      <c r="E41" s="798"/>
      <c r="F41" s="798"/>
      <c r="G41" s="798"/>
      <c r="H41" s="798"/>
      <c r="I41" s="798"/>
      <c r="J41" s="798"/>
      <c r="K41" s="798"/>
      <c r="L41" s="798"/>
      <c r="M41" s="798"/>
      <c r="N41" s="798"/>
      <c r="O41" s="798"/>
      <c r="P41" s="805"/>
    </row>
    <row r="42" spans="2:16" ht="12">
      <c r="B42" s="804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805"/>
    </row>
    <row r="43" spans="2:16" ht="12">
      <c r="B43" s="804"/>
      <c r="C43" s="798"/>
      <c r="D43" s="798"/>
      <c r="E43" s="798"/>
      <c r="F43" s="798"/>
      <c r="G43" s="798"/>
      <c r="H43" s="798"/>
      <c r="I43" s="798"/>
      <c r="J43" s="798"/>
      <c r="K43" s="798"/>
      <c r="L43" s="798"/>
      <c r="M43" s="798"/>
      <c r="N43" s="798"/>
      <c r="O43" s="798"/>
      <c r="P43" s="805"/>
    </row>
    <row r="44" spans="2:16" ht="12">
      <c r="B44" s="804"/>
      <c r="C44" s="798"/>
      <c r="D44" s="798"/>
      <c r="E44" s="798"/>
      <c r="F44" s="798"/>
      <c r="G44" s="798"/>
      <c r="H44" s="798"/>
      <c r="I44" s="798"/>
      <c r="J44" s="798"/>
      <c r="K44" s="798"/>
      <c r="L44" s="798"/>
      <c r="M44" s="798"/>
      <c r="N44" s="798"/>
      <c r="O44" s="798"/>
      <c r="P44" s="805"/>
    </row>
    <row r="45" spans="2:16" ht="12">
      <c r="B45" s="804"/>
      <c r="C45" s="798"/>
      <c r="D45" s="798"/>
      <c r="E45" s="798"/>
      <c r="F45" s="798"/>
      <c r="G45" s="798"/>
      <c r="H45" s="798"/>
      <c r="I45" s="798"/>
      <c r="J45" s="798"/>
      <c r="K45" s="798"/>
      <c r="L45" s="798"/>
      <c r="M45" s="798"/>
      <c r="N45" s="798"/>
      <c r="O45" s="798"/>
      <c r="P45" s="805"/>
    </row>
    <row r="46" spans="2:16" ht="12">
      <c r="B46" s="804"/>
      <c r="C46" s="798"/>
      <c r="D46" s="798"/>
      <c r="E46" s="798"/>
      <c r="F46" s="798"/>
      <c r="G46" s="798"/>
      <c r="H46" s="798"/>
      <c r="I46" s="798"/>
      <c r="J46" s="798"/>
      <c r="K46" s="798"/>
      <c r="L46" s="798"/>
      <c r="M46" s="798"/>
      <c r="N46" s="798"/>
      <c r="O46" s="798"/>
      <c r="P46" s="805"/>
    </row>
    <row r="47" spans="2:16" ht="12">
      <c r="B47" s="804"/>
      <c r="C47" s="798"/>
      <c r="D47" s="798"/>
      <c r="E47" s="798"/>
      <c r="F47" s="798"/>
      <c r="G47" s="798"/>
      <c r="H47" s="798"/>
      <c r="I47" s="798"/>
      <c r="J47" s="798"/>
      <c r="K47" s="798"/>
      <c r="L47" s="798"/>
      <c r="M47" s="798"/>
      <c r="N47" s="798"/>
      <c r="O47" s="798"/>
      <c r="P47" s="805"/>
    </row>
    <row r="48" spans="2:16" ht="12">
      <c r="B48" s="804"/>
      <c r="C48" s="798"/>
      <c r="D48" s="798"/>
      <c r="E48" s="798"/>
      <c r="F48" s="798"/>
      <c r="G48" s="798"/>
      <c r="H48" s="798"/>
      <c r="I48" s="798"/>
      <c r="J48" s="798"/>
      <c r="K48" s="798"/>
      <c r="L48" s="798"/>
      <c r="M48" s="798"/>
      <c r="N48" s="798"/>
      <c r="O48" s="798"/>
      <c r="P48" s="805"/>
    </row>
    <row r="49" spans="2:16" ht="12">
      <c r="B49" s="804"/>
      <c r="C49" s="798"/>
      <c r="D49" s="798"/>
      <c r="E49" s="798"/>
      <c r="F49" s="798"/>
      <c r="G49" s="798"/>
      <c r="H49" s="798"/>
      <c r="I49" s="798"/>
      <c r="J49" s="798"/>
      <c r="K49" s="798"/>
      <c r="L49" s="798"/>
      <c r="M49" s="798"/>
      <c r="N49" s="798"/>
      <c r="O49" s="798"/>
      <c r="P49" s="805"/>
    </row>
    <row r="50" spans="2:16" ht="12">
      <c r="B50" s="804"/>
      <c r="C50" s="798"/>
      <c r="D50" s="798"/>
      <c r="E50" s="798"/>
      <c r="F50" s="798"/>
      <c r="G50" s="798"/>
      <c r="H50" s="798"/>
      <c r="I50" s="798"/>
      <c r="J50" s="798"/>
      <c r="K50" s="798"/>
      <c r="L50" s="798"/>
      <c r="M50" s="798"/>
      <c r="N50" s="798"/>
      <c r="O50" s="798"/>
      <c r="P50" s="805"/>
    </row>
    <row r="51" spans="2:16" ht="12">
      <c r="B51" s="804"/>
      <c r="C51" s="798"/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805"/>
    </row>
    <row r="52" spans="2:16" ht="12">
      <c r="B52" s="804"/>
      <c r="C52" s="798"/>
      <c r="D52" s="798"/>
      <c r="E52" s="798"/>
      <c r="F52" s="798"/>
      <c r="G52" s="798"/>
      <c r="H52" s="798"/>
      <c r="I52" s="798"/>
      <c r="J52" s="798"/>
      <c r="K52" s="798"/>
      <c r="L52" s="798"/>
      <c r="M52" s="798"/>
      <c r="N52" s="798"/>
      <c r="O52" s="798"/>
      <c r="P52" s="805"/>
    </row>
    <row r="53" spans="2:16" ht="12">
      <c r="B53" s="804"/>
      <c r="C53" s="798"/>
      <c r="D53" s="798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8"/>
      <c r="P53" s="805"/>
    </row>
    <row r="54" spans="2:16" ht="12">
      <c r="B54" s="804"/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805"/>
    </row>
    <row r="55" spans="2:16" ht="12">
      <c r="B55" s="804"/>
      <c r="C55" s="798"/>
      <c r="D55" s="798"/>
      <c r="E55" s="798"/>
      <c r="F55" s="798"/>
      <c r="G55" s="798"/>
      <c r="H55" s="798"/>
      <c r="I55" s="798"/>
      <c r="J55" s="798"/>
      <c r="K55" s="798"/>
      <c r="L55" s="798"/>
      <c r="M55" s="798"/>
      <c r="N55" s="798"/>
      <c r="O55" s="798"/>
      <c r="P55" s="805"/>
    </row>
    <row r="56" spans="2:16" ht="12">
      <c r="B56" s="804"/>
      <c r="C56" s="798"/>
      <c r="D56" s="798"/>
      <c r="E56" s="798"/>
      <c r="F56" s="798"/>
      <c r="G56" s="798"/>
      <c r="H56" s="798"/>
      <c r="I56" s="798"/>
      <c r="J56" s="798"/>
      <c r="K56" s="798"/>
      <c r="L56" s="798"/>
      <c r="M56" s="798"/>
      <c r="N56" s="798"/>
      <c r="O56" s="798"/>
      <c r="P56" s="805"/>
    </row>
    <row r="57" spans="2:16" ht="12">
      <c r="B57" s="804"/>
      <c r="C57" s="798"/>
      <c r="D57" s="798"/>
      <c r="E57" s="798"/>
      <c r="F57" s="798"/>
      <c r="G57" s="798"/>
      <c r="H57" s="798"/>
      <c r="I57" s="798"/>
      <c r="J57" s="798"/>
      <c r="K57" s="798"/>
      <c r="L57" s="798"/>
      <c r="M57" s="798"/>
      <c r="N57" s="798"/>
      <c r="O57" s="798"/>
      <c r="P57" s="805"/>
    </row>
    <row r="58" spans="2:16" ht="12">
      <c r="B58" s="804"/>
      <c r="C58" s="798"/>
      <c r="D58" s="798"/>
      <c r="E58" s="798"/>
      <c r="F58" s="798"/>
      <c r="G58" s="798"/>
      <c r="H58" s="798"/>
      <c r="I58" s="798"/>
      <c r="J58" s="798"/>
      <c r="K58" s="798"/>
      <c r="L58" s="798"/>
      <c r="M58" s="798"/>
      <c r="N58" s="798"/>
      <c r="O58" s="798"/>
      <c r="P58" s="805"/>
    </row>
    <row r="59" spans="2:16" ht="12">
      <c r="B59" s="804"/>
      <c r="C59" s="798"/>
      <c r="D59" s="798"/>
      <c r="E59" s="798"/>
      <c r="F59" s="798"/>
      <c r="G59" s="798"/>
      <c r="H59" s="798"/>
      <c r="I59" s="798"/>
      <c r="J59" s="798"/>
      <c r="K59" s="798"/>
      <c r="L59" s="798"/>
      <c r="M59" s="798"/>
      <c r="N59" s="798"/>
      <c r="O59" s="798"/>
      <c r="P59" s="805"/>
    </row>
    <row r="60" spans="2:16" ht="12">
      <c r="B60" s="804"/>
      <c r="C60" s="798"/>
      <c r="D60" s="798"/>
      <c r="E60" s="798"/>
      <c r="F60" s="798"/>
      <c r="G60" s="798"/>
      <c r="H60" s="798"/>
      <c r="I60" s="798"/>
      <c r="J60" s="798"/>
      <c r="K60" s="798"/>
      <c r="L60" s="798"/>
      <c r="M60" s="798"/>
      <c r="N60" s="798"/>
      <c r="O60" s="798"/>
      <c r="P60" s="805"/>
    </row>
    <row r="61" spans="2:16" ht="12">
      <c r="B61" s="804"/>
      <c r="C61" s="798"/>
      <c r="D61" s="798"/>
      <c r="E61" s="798"/>
      <c r="F61" s="798"/>
      <c r="G61" s="798"/>
      <c r="H61" s="798"/>
      <c r="I61" s="798"/>
      <c r="J61" s="798"/>
      <c r="K61" s="798"/>
      <c r="L61" s="798"/>
      <c r="M61" s="798"/>
      <c r="N61" s="798"/>
      <c r="O61" s="798"/>
      <c r="P61" s="805"/>
    </row>
    <row r="62" spans="2:16" ht="12">
      <c r="B62" s="804"/>
      <c r="C62" s="798"/>
      <c r="D62" s="798"/>
      <c r="E62" s="798"/>
      <c r="F62" s="798"/>
      <c r="G62" s="798"/>
      <c r="H62" s="798"/>
      <c r="I62" s="798"/>
      <c r="J62" s="798"/>
      <c r="K62" s="798"/>
      <c r="L62" s="798"/>
      <c r="M62" s="798"/>
      <c r="N62" s="798"/>
      <c r="O62" s="798"/>
      <c r="P62" s="805"/>
    </row>
    <row r="63" spans="2:16" ht="12">
      <c r="B63" s="804"/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805"/>
    </row>
    <row r="64" spans="2:16" ht="12">
      <c r="B64" s="804"/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805"/>
    </row>
    <row r="65" spans="2:16" ht="12">
      <c r="B65" s="804"/>
      <c r="C65" s="798"/>
      <c r="D65" s="798"/>
      <c r="E65" s="798"/>
      <c r="F65" s="798"/>
      <c r="G65" s="798"/>
      <c r="H65" s="798"/>
      <c r="I65" s="798"/>
      <c r="J65" s="798"/>
      <c r="K65" s="798"/>
      <c r="L65" s="798"/>
      <c r="M65" s="798"/>
      <c r="N65" s="798"/>
      <c r="O65" s="798"/>
      <c r="P65" s="805"/>
    </row>
    <row r="66" spans="2:16" ht="12">
      <c r="B66" s="804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798"/>
      <c r="O66" s="798"/>
      <c r="P66" s="805"/>
    </row>
    <row r="67" spans="2:16" ht="12">
      <c r="B67" s="804"/>
      <c r="C67" s="798"/>
      <c r="D67" s="798"/>
      <c r="E67" s="798"/>
      <c r="F67" s="798"/>
      <c r="G67" s="798"/>
      <c r="H67" s="798"/>
      <c r="I67" s="798"/>
      <c r="J67" s="798"/>
      <c r="K67" s="798"/>
      <c r="L67" s="798"/>
      <c r="M67" s="798"/>
      <c r="N67" s="798"/>
      <c r="O67" s="798"/>
      <c r="P67" s="805"/>
    </row>
    <row r="68" spans="2:16" ht="12">
      <c r="B68" s="804"/>
      <c r="C68" s="798"/>
      <c r="D68" s="798"/>
      <c r="E68" s="798"/>
      <c r="F68" s="798"/>
      <c r="G68" s="798"/>
      <c r="H68" s="798"/>
      <c r="I68" s="798"/>
      <c r="J68" s="798"/>
      <c r="K68" s="798"/>
      <c r="L68" s="798"/>
      <c r="M68" s="798"/>
      <c r="N68" s="798"/>
      <c r="O68" s="798"/>
      <c r="P68" s="805"/>
    </row>
    <row r="69" spans="2:16" ht="12">
      <c r="B69" s="804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798"/>
      <c r="O69" s="798"/>
      <c r="P69" s="805"/>
    </row>
    <row r="70" spans="2:16" ht="12.75" thickBot="1">
      <c r="B70" s="806"/>
      <c r="C70" s="807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808"/>
    </row>
  </sheetData>
  <sheetProtection/>
  <mergeCells count="3">
    <mergeCell ref="B2:N2"/>
    <mergeCell ref="F8:G8"/>
    <mergeCell ref="J8:L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B2:D17"/>
  <sheetViews>
    <sheetView zoomScalePageLayoutView="0" workbookViewId="0" topLeftCell="A1">
      <selection activeCell="B2" sqref="B2:D17"/>
    </sheetView>
  </sheetViews>
  <sheetFormatPr defaultColWidth="11.421875" defaultRowHeight="12.75"/>
  <cols>
    <col min="1" max="1" width="2.140625" style="865" customWidth="1"/>
    <col min="2" max="2" width="53.28125" style="865" customWidth="1"/>
    <col min="3" max="4" width="11.421875" style="865" customWidth="1"/>
    <col min="5" max="5" width="37.28125" style="865" customWidth="1"/>
    <col min="6" max="6" width="14.28125" style="865" customWidth="1"/>
    <col min="7" max="16384" width="11.421875" style="865" customWidth="1"/>
  </cols>
  <sheetData>
    <row r="2" spans="2:3" ht="15">
      <c r="B2" s="864" t="s">
        <v>735</v>
      </c>
      <c r="C2" s="948" t="s">
        <v>794</v>
      </c>
    </row>
    <row r="4" spans="2:4" s="867" customFormat="1" ht="15">
      <c r="B4" s="866" t="s">
        <v>736</v>
      </c>
      <c r="C4" s="866">
        <v>2016</v>
      </c>
      <c r="D4" s="866">
        <v>2017</v>
      </c>
    </row>
    <row r="5" spans="2:4" ht="12.75">
      <c r="B5" s="868" t="s">
        <v>737</v>
      </c>
      <c r="C5" s="649">
        <v>0</v>
      </c>
      <c r="D5" s="649">
        <v>0</v>
      </c>
    </row>
    <row r="6" spans="2:4" ht="15">
      <c r="B6" s="869" t="s">
        <v>738</v>
      </c>
      <c r="C6" s="649">
        <v>0</v>
      </c>
      <c r="D6" s="649">
        <v>0</v>
      </c>
    </row>
    <row r="7" spans="2:4" ht="15">
      <c r="B7" s="870" t="s">
        <v>145</v>
      </c>
      <c r="C7" s="871">
        <f>SUM(C5:C6)</f>
        <v>0</v>
      </c>
      <c r="D7" s="871">
        <f>SUM(D5:D6)</f>
        <v>0</v>
      </c>
    </row>
    <row r="8" spans="2:4" ht="15">
      <c r="B8" s="872"/>
      <c r="C8" s="873"/>
      <c r="D8" s="873"/>
    </row>
    <row r="11" spans="2:4" s="875" customFormat="1" ht="15">
      <c r="B11" s="874" t="s">
        <v>739</v>
      </c>
      <c r="C11" s="874">
        <v>2016</v>
      </c>
      <c r="D11" s="874">
        <v>2017</v>
      </c>
    </row>
    <row r="12" spans="2:4" ht="12.75">
      <c r="B12" s="876" t="s">
        <v>740</v>
      </c>
      <c r="C12" s="877">
        <v>4081.86</v>
      </c>
      <c r="D12" s="877">
        <v>4500</v>
      </c>
    </row>
    <row r="13" spans="2:4" ht="12.75">
      <c r="B13" s="876" t="s">
        <v>741</v>
      </c>
      <c r="C13" s="877">
        <v>0</v>
      </c>
      <c r="D13" s="877">
        <v>0</v>
      </c>
    </row>
    <row r="14" spans="2:4" ht="12.75">
      <c r="B14" s="878" t="s">
        <v>796</v>
      </c>
      <c r="C14" s="877">
        <v>874.01</v>
      </c>
      <c r="D14" s="877">
        <v>874.01</v>
      </c>
    </row>
    <row r="15" spans="2:4" ht="12.75">
      <c r="B15" s="876" t="s">
        <v>742</v>
      </c>
      <c r="C15" s="877">
        <v>0</v>
      </c>
      <c r="D15" s="877">
        <v>0</v>
      </c>
    </row>
    <row r="16" spans="2:4" ht="25.5">
      <c r="B16" s="879" t="s">
        <v>795</v>
      </c>
      <c r="C16" s="877">
        <v>3985.83</v>
      </c>
      <c r="D16" s="877">
        <v>3888.2</v>
      </c>
    </row>
    <row r="17" spans="2:4" ht="15">
      <c r="B17" s="870" t="s">
        <v>145</v>
      </c>
      <c r="C17" s="871">
        <f>SUM(C12:C16)</f>
        <v>8941.7</v>
      </c>
      <c r="D17" s="871">
        <f>SUM(D12:D16)</f>
        <v>9262.21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F17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2.140625" style="0" customWidth="1"/>
    <col min="2" max="2" width="18.7109375" style="0" customWidth="1"/>
    <col min="4" max="4" width="13.140625" style="0" customWidth="1"/>
    <col min="5" max="5" width="11.7109375" style="0" bestFit="1" customWidth="1"/>
    <col min="6" max="6" width="47.421875" style="0" bestFit="1" customWidth="1"/>
  </cols>
  <sheetData>
    <row r="2" ht="13.5" thickBot="1"/>
    <row r="3" spans="2:6" ht="15.75" thickBot="1">
      <c r="B3" s="813" t="s">
        <v>743</v>
      </c>
      <c r="C3" s="814"/>
      <c r="D3" s="814"/>
      <c r="E3" s="814"/>
      <c r="F3" s="815"/>
    </row>
    <row r="4" ht="12.75">
      <c r="B4" s="949" t="s">
        <v>794</v>
      </c>
    </row>
    <row r="5" ht="13.5" thickBot="1"/>
    <row r="6" spans="4:6" s="812" customFormat="1" ht="15.75" thickBot="1">
      <c r="D6" s="816">
        <v>2017</v>
      </c>
      <c r="E6" s="817">
        <v>2016</v>
      </c>
      <c r="F6" s="818" t="s">
        <v>345</v>
      </c>
    </row>
    <row r="7" spans="2:6" ht="15">
      <c r="B7" s="819" t="s">
        <v>744</v>
      </c>
      <c r="C7" s="820"/>
      <c r="D7" s="881">
        <v>433971.4</v>
      </c>
      <c r="E7" s="881">
        <f>429806.45+7328.82</f>
        <v>437135.27</v>
      </c>
      <c r="F7" s="821"/>
    </row>
    <row r="8" spans="2:6" ht="15">
      <c r="B8" s="822" t="s">
        <v>721</v>
      </c>
      <c r="C8" s="823"/>
      <c r="D8" s="811">
        <v>33184.56</v>
      </c>
      <c r="E8" s="811">
        <v>33184.56</v>
      </c>
      <c r="F8" s="880"/>
    </row>
    <row r="9" spans="2:6" ht="15">
      <c r="B9" s="822" t="s">
        <v>728</v>
      </c>
      <c r="C9" s="823"/>
      <c r="D9" s="811">
        <v>13107.95</v>
      </c>
      <c r="E9" s="811">
        <v>0</v>
      </c>
      <c r="F9" s="880" t="s">
        <v>797</v>
      </c>
    </row>
    <row r="10" spans="2:6" ht="15">
      <c r="B10" s="824" t="s">
        <v>745</v>
      </c>
      <c r="C10" s="825"/>
      <c r="D10" s="882">
        <v>3888.2</v>
      </c>
      <c r="E10" s="882">
        <v>3985.83</v>
      </c>
      <c r="F10" s="826"/>
    </row>
    <row r="11" spans="2:6" ht="15.75" thickBot="1">
      <c r="B11" s="827" t="s">
        <v>746</v>
      </c>
      <c r="C11" s="825"/>
      <c r="D11" s="882">
        <v>75862.92</v>
      </c>
      <c r="E11" s="882">
        <v>75413.12</v>
      </c>
      <c r="F11" s="828"/>
    </row>
    <row r="12" spans="2:5" ht="15.75" thickBot="1">
      <c r="B12" s="810"/>
      <c r="C12" s="829" t="s">
        <v>145</v>
      </c>
      <c r="D12" s="883">
        <f>SUM(D7:D11)</f>
        <v>560015.03</v>
      </c>
      <c r="E12" s="884">
        <f>SUM(E7:E11)</f>
        <v>549718.78</v>
      </c>
    </row>
    <row r="13" spans="2:4" ht="15.75" thickBot="1">
      <c r="B13" s="810"/>
      <c r="C13" s="810"/>
      <c r="D13" s="698"/>
    </row>
    <row r="14" spans="2:5" ht="13.5" thickBot="1">
      <c r="B14" s="942" t="s">
        <v>822</v>
      </c>
      <c r="C14" s="814"/>
      <c r="D14" s="815"/>
      <c r="E14" s="943">
        <f>(D12-E12)/E12</f>
        <v>0.018730031380772547</v>
      </c>
    </row>
    <row r="15" ht="12.75">
      <c r="E15" s="698"/>
    </row>
    <row r="17" ht="12.75">
      <c r="E17" s="698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66"/>
  <sheetViews>
    <sheetView zoomScale="75" zoomScaleNormal="75" zoomScalePageLayoutView="0" workbookViewId="0" topLeftCell="A49">
      <selection activeCell="B63" sqref="B2:E63"/>
    </sheetView>
  </sheetViews>
  <sheetFormatPr defaultColWidth="11.57421875" defaultRowHeight="12.75"/>
  <cols>
    <col min="1" max="1" width="11.57421875" style="214" customWidth="1"/>
    <col min="2" max="2" width="75.00390625" style="214" customWidth="1"/>
    <col min="3" max="3" width="15.7109375" style="214" customWidth="1"/>
    <col min="4" max="4" width="72.140625" style="214" customWidth="1"/>
    <col min="5" max="5" width="16.00390625" style="214" customWidth="1"/>
    <col min="6" max="6" width="11.57421875" style="214" customWidth="1"/>
    <col min="7" max="7" width="11.8515625" style="214" bestFit="1" customWidth="1"/>
    <col min="8" max="16384" width="11.57421875" style="214" customWidth="1"/>
  </cols>
  <sheetData>
    <row r="1" ht="13.5" thickBot="1"/>
    <row r="2" spans="2:5" ht="49.5" customHeight="1">
      <c r="B2" s="1326" t="s">
        <v>504</v>
      </c>
      <c r="C2" s="1327"/>
      <c r="D2" s="1328"/>
      <c r="E2" s="236">
        <f>CPYG!E2</f>
        <v>2017</v>
      </c>
    </row>
    <row r="3" spans="2:5" ht="42.75" customHeight="1">
      <c r="B3" s="1329" t="str">
        <f>CPYG!B3</f>
        <v>ENTIDAD: CULTESA</v>
      </c>
      <c r="C3" s="1330"/>
      <c r="D3" s="1331"/>
      <c r="E3" s="325" t="s">
        <v>205</v>
      </c>
    </row>
    <row r="4" spans="2:5" s="133" customFormat="1" ht="24.75" customHeight="1">
      <c r="B4" s="1332" t="s">
        <v>698</v>
      </c>
      <c r="C4" s="1333"/>
      <c r="D4" s="1333"/>
      <c r="E4" s="1334"/>
    </row>
    <row r="5" spans="2:5" s="133" customFormat="1" ht="16.5" customHeight="1">
      <c r="B5" s="1335" t="s">
        <v>122</v>
      </c>
      <c r="C5" s="1336"/>
      <c r="D5" s="1337" t="s">
        <v>124</v>
      </c>
      <c r="E5" s="1338"/>
    </row>
    <row r="6" spans="2:5" s="133" customFormat="1" ht="19.5" customHeight="1">
      <c r="B6" s="665" t="s">
        <v>123</v>
      </c>
      <c r="C6" s="319" t="s">
        <v>120</v>
      </c>
      <c r="D6" s="319" t="s">
        <v>123</v>
      </c>
      <c r="E6" s="666" t="s">
        <v>120</v>
      </c>
    </row>
    <row r="7" spans="2:5" s="133" customFormat="1" ht="19.5" customHeight="1">
      <c r="B7" s="328" t="s">
        <v>147</v>
      </c>
      <c r="C7" s="320"/>
      <c r="D7" s="321" t="s">
        <v>147</v>
      </c>
      <c r="E7" s="330">
        <v>38991.22</v>
      </c>
    </row>
    <row r="8" spans="2:5" s="230" customFormat="1" ht="19.5" customHeight="1">
      <c r="B8" s="661" t="s">
        <v>148</v>
      </c>
      <c r="C8" s="322"/>
      <c r="D8" s="840" t="s">
        <v>148</v>
      </c>
      <c r="E8" s="664"/>
    </row>
    <row r="9" spans="2:5" s="230" customFormat="1" ht="19.5" customHeight="1">
      <c r="B9" s="661" t="s">
        <v>149</v>
      </c>
      <c r="C9" s="322"/>
      <c r="D9" s="840" t="s">
        <v>149</v>
      </c>
      <c r="E9" s="664"/>
    </row>
    <row r="10" spans="2:5" s="230" customFormat="1" ht="19.5" customHeight="1">
      <c r="B10" s="661" t="s">
        <v>150</v>
      </c>
      <c r="C10" s="322"/>
      <c r="D10" s="840" t="s">
        <v>150</v>
      </c>
      <c r="E10" s="664"/>
    </row>
    <row r="11" spans="2:5" s="230" customFormat="1" ht="19.5" customHeight="1">
      <c r="B11" s="661" t="s">
        <v>151</v>
      </c>
      <c r="C11" s="322"/>
      <c r="D11" s="840" t="s">
        <v>151</v>
      </c>
      <c r="E11" s="664"/>
    </row>
    <row r="12" spans="2:5" s="230" customFormat="1" ht="19.5" customHeight="1">
      <c r="B12" s="661" t="s">
        <v>503</v>
      </c>
      <c r="C12" s="322"/>
      <c r="D12" s="840" t="s">
        <v>503</v>
      </c>
      <c r="E12" s="664">
        <v>13000</v>
      </c>
    </row>
    <row r="13" spans="2:5" s="230" customFormat="1" ht="19.5" customHeight="1">
      <c r="B13" s="661" t="s">
        <v>699</v>
      </c>
      <c r="C13" s="322"/>
      <c r="D13" s="840" t="s">
        <v>699</v>
      </c>
      <c r="E13" s="664"/>
    </row>
    <row r="14" spans="2:5" s="230" customFormat="1" ht="19.5" customHeight="1">
      <c r="B14" s="661" t="s">
        <v>184</v>
      </c>
      <c r="C14" s="322"/>
      <c r="D14" s="840" t="s">
        <v>184</v>
      </c>
      <c r="E14" s="664"/>
    </row>
    <row r="15" spans="2:7" s="230" customFormat="1" ht="19.5" customHeight="1">
      <c r="B15" s="661" t="s">
        <v>152</v>
      </c>
      <c r="C15" s="830"/>
      <c r="D15" s="840" t="s">
        <v>152</v>
      </c>
      <c r="E15" s="836"/>
      <c r="G15" s="831"/>
    </row>
    <row r="16" spans="2:5" s="230" customFormat="1" ht="19.5" customHeight="1">
      <c r="B16" s="661" t="s">
        <v>153</v>
      </c>
      <c r="C16" s="830"/>
      <c r="D16" s="840" t="s">
        <v>153</v>
      </c>
      <c r="E16" s="836"/>
    </row>
    <row r="17" spans="2:5" s="230" customFormat="1" ht="19.5" customHeight="1">
      <c r="B17" s="661" t="s">
        <v>154</v>
      </c>
      <c r="C17" s="830"/>
      <c r="D17" s="840" t="s">
        <v>154</v>
      </c>
      <c r="E17" s="836"/>
    </row>
    <row r="18" spans="2:5" s="230" customFormat="1" ht="19.5" customHeight="1">
      <c r="B18" s="661" t="s">
        <v>156</v>
      </c>
      <c r="C18" s="830"/>
      <c r="D18" s="840" t="s">
        <v>156</v>
      </c>
      <c r="E18" s="664"/>
    </row>
    <row r="19" spans="2:5" s="230" customFormat="1" ht="19.5" customHeight="1">
      <c r="B19" s="661" t="s">
        <v>155</v>
      </c>
      <c r="C19" s="322"/>
      <c r="D19" s="840" t="s">
        <v>155</v>
      </c>
      <c r="E19" s="664"/>
    </row>
    <row r="20" spans="2:5" s="230" customFormat="1" ht="19.5" customHeight="1">
      <c r="B20" s="661" t="s">
        <v>700</v>
      </c>
      <c r="C20" s="322"/>
      <c r="D20" s="840" t="s">
        <v>701</v>
      </c>
      <c r="E20" s="664"/>
    </row>
    <row r="21" spans="2:5" s="230" customFormat="1" ht="19.5" customHeight="1">
      <c r="B21" s="661" t="s">
        <v>157</v>
      </c>
      <c r="C21" s="322"/>
      <c r="D21" s="840" t="s">
        <v>157</v>
      </c>
      <c r="E21" s="664"/>
    </row>
    <row r="22" spans="2:5" s="230" customFormat="1" ht="19.5" customHeight="1">
      <c r="B22" s="661" t="s">
        <v>702</v>
      </c>
      <c r="C22" s="322"/>
      <c r="D22" s="840" t="s">
        <v>702</v>
      </c>
      <c r="E22" s="664"/>
    </row>
    <row r="23" spans="2:5" s="230" customFormat="1" ht="19.5" customHeight="1">
      <c r="B23" s="661" t="s">
        <v>160</v>
      </c>
      <c r="C23" s="322"/>
      <c r="D23" s="840" t="s">
        <v>160</v>
      </c>
      <c r="E23" s="664"/>
    </row>
    <row r="24" spans="2:5" s="230" customFormat="1" ht="19.5" customHeight="1">
      <c r="B24" s="661" t="s">
        <v>703</v>
      </c>
      <c r="C24" s="322"/>
      <c r="D24" s="840" t="s">
        <v>703</v>
      </c>
      <c r="E24" s="664"/>
    </row>
    <row r="25" spans="2:5" s="230" customFormat="1" ht="19.5" customHeight="1">
      <c r="B25" s="661" t="s">
        <v>704</v>
      </c>
      <c r="C25" s="322"/>
      <c r="D25" s="840" t="s">
        <v>704</v>
      </c>
      <c r="E25" s="664"/>
    </row>
    <row r="26" spans="2:5" s="230" customFormat="1" ht="19.5" customHeight="1">
      <c r="B26" s="661" t="s">
        <v>159</v>
      </c>
      <c r="C26" s="322"/>
      <c r="D26" s="840" t="s">
        <v>159</v>
      </c>
      <c r="E26" s="664"/>
    </row>
    <row r="27" spans="2:5" s="230" customFormat="1" ht="19.5" customHeight="1">
      <c r="B27" s="661" t="s">
        <v>705</v>
      </c>
      <c r="C27" s="322"/>
      <c r="D27" s="840" t="s">
        <v>705</v>
      </c>
      <c r="E27" s="664"/>
    </row>
    <row r="28" spans="2:5" s="230" customFormat="1" ht="19.5" customHeight="1">
      <c r="B28" s="661" t="s">
        <v>706</v>
      </c>
      <c r="C28" s="322"/>
      <c r="D28" s="840" t="s">
        <v>706</v>
      </c>
      <c r="E28" s="664"/>
    </row>
    <row r="29" spans="2:5" s="230" customFormat="1" ht="19.5" customHeight="1">
      <c r="B29" s="661" t="s">
        <v>707</v>
      </c>
      <c r="C29" s="322"/>
      <c r="D29" s="840" t="s">
        <v>707</v>
      </c>
      <c r="E29" s="664"/>
    </row>
    <row r="30" spans="2:5" s="230" customFormat="1" ht="19.5" customHeight="1">
      <c r="B30" s="661" t="s">
        <v>708</v>
      </c>
      <c r="C30" s="322"/>
      <c r="D30" s="840" t="s">
        <v>708</v>
      </c>
      <c r="E30" s="664"/>
    </row>
    <row r="31" spans="2:5" s="230" customFormat="1" ht="29.25" customHeight="1">
      <c r="B31" s="837" t="s">
        <v>373</v>
      </c>
      <c r="C31" s="322"/>
      <c r="D31" s="840" t="s">
        <v>373</v>
      </c>
      <c r="E31" s="664"/>
    </row>
    <row r="32" spans="2:5" s="230" customFormat="1" ht="29.25" customHeight="1">
      <c r="B32" s="837" t="s">
        <v>185</v>
      </c>
      <c r="C32" s="322"/>
      <c r="D32" s="840" t="s">
        <v>185</v>
      </c>
      <c r="E32" s="664"/>
    </row>
    <row r="33" spans="2:5" s="230" customFormat="1" ht="29.25" customHeight="1">
      <c r="B33" s="837" t="s">
        <v>191</v>
      </c>
      <c r="C33" s="322"/>
      <c r="D33" s="840" t="s">
        <v>191</v>
      </c>
      <c r="E33" s="664"/>
    </row>
    <row r="34" spans="2:5" s="230" customFormat="1" ht="29.25" customHeight="1">
      <c r="B34" s="837" t="s">
        <v>748</v>
      </c>
      <c r="C34" s="322"/>
      <c r="D34" s="841" t="s">
        <v>748</v>
      </c>
      <c r="E34" s="664"/>
    </row>
    <row r="35" spans="2:5" s="230" customFormat="1" ht="29.25" customHeight="1">
      <c r="B35" s="837" t="s">
        <v>749</v>
      </c>
      <c r="C35" s="322"/>
      <c r="D35" s="841" t="s">
        <v>749</v>
      </c>
      <c r="E35" s="664"/>
    </row>
    <row r="36" spans="2:5" s="230" customFormat="1" ht="29.25" customHeight="1">
      <c r="B36" s="837" t="s">
        <v>747</v>
      </c>
      <c r="C36" s="322"/>
      <c r="D36" s="841" t="s">
        <v>747</v>
      </c>
      <c r="E36" s="664"/>
    </row>
    <row r="37" spans="2:5" s="230" customFormat="1" ht="29.25" customHeight="1">
      <c r="B37" s="837" t="s">
        <v>656</v>
      </c>
      <c r="C37" s="322"/>
      <c r="D37" s="840" t="str">
        <f>B37</f>
        <v>FUNDACION TENERIFE RURAL</v>
      </c>
      <c r="E37" s="664"/>
    </row>
    <row r="38" spans="2:5" s="230" customFormat="1" ht="29.25" customHeight="1">
      <c r="B38" s="837" t="s">
        <v>187</v>
      </c>
      <c r="C38" s="322"/>
      <c r="D38" s="840" t="s">
        <v>187</v>
      </c>
      <c r="E38" s="664"/>
    </row>
    <row r="39" spans="2:5" s="230" customFormat="1" ht="22.5" customHeight="1">
      <c r="B39" s="837" t="s">
        <v>186</v>
      </c>
      <c r="C39" s="322"/>
      <c r="D39" s="840" t="s">
        <v>186</v>
      </c>
      <c r="E39" s="664"/>
    </row>
    <row r="40" spans="2:5" s="230" customFormat="1" ht="29.25" customHeight="1">
      <c r="B40" s="837" t="s">
        <v>188</v>
      </c>
      <c r="C40" s="322"/>
      <c r="D40" s="840" t="s">
        <v>188</v>
      </c>
      <c r="E40" s="664"/>
    </row>
    <row r="41" spans="2:5" s="133" customFormat="1" ht="29.25" customHeight="1">
      <c r="B41" s="667" t="s">
        <v>750</v>
      </c>
      <c r="C41" s="320"/>
      <c r="D41" s="839" t="s">
        <v>750</v>
      </c>
      <c r="E41" s="330"/>
    </row>
    <row r="42" spans="2:5" s="133" customFormat="1" ht="29.25" customHeight="1">
      <c r="B42" s="667" t="s">
        <v>756</v>
      </c>
      <c r="C42" s="320"/>
      <c r="D42" s="839" t="s">
        <v>756</v>
      </c>
      <c r="E42" s="330"/>
    </row>
    <row r="43" spans="2:5" s="133" customFormat="1" ht="29.25" customHeight="1">
      <c r="B43" s="667" t="s">
        <v>757</v>
      </c>
      <c r="C43" s="320"/>
      <c r="D43" s="839" t="s">
        <v>757</v>
      </c>
      <c r="E43" s="330"/>
    </row>
    <row r="44" spans="2:5" s="133" customFormat="1" ht="29.25" customHeight="1">
      <c r="B44" s="667" t="s">
        <v>758</v>
      </c>
      <c r="C44" s="320"/>
      <c r="D44" s="839" t="s">
        <v>758</v>
      </c>
      <c r="E44" s="330"/>
    </row>
    <row r="45" spans="2:5" s="133" customFormat="1" ht="29.25" customHeight="1" thickBot="1">
      <c r="B45" s="832" t="s">
        <v>759</v>
      </c>
      <c r="C45" s="833"/>
      <c r="D45" s="835" t="s">
        <v>759</v>
      </c>
      <c r="E45" s="834"/>
    </row>
    <row r="46" spans="2:5" s="133" customFormat="1" ht="33" customHeight="1" thickBot="1">
      <c r="B46" s="842" t="s">
        <v>145</v>
      </c>
      <c r="C46" s="843">
        <f>SUM(C7:C45)</f>
        <v>0</v>
      </c>
      <c r="D46" s="844" t="s">
        <v>145</v>
      </c>
      <c r="E46" s="845">
        <f>SUM(E7:E45)</f>
        <v>51991.22</v>
      </c>
    </row>
    <row r="47" ht="12.75">
      <c r="C47" s="323"/>
    </row>
    <row r="48" ht="13.5" thickBot="1"/>
    <row r="49" spans="2:5" ht="24.75" customHeight="1" thickBot="1">
      <c r="B49" s="1323" t="s">
        <v>189</v>
      </c>
      <c r="C49" s="1324"/>
      <c r="D49" s="1324"/>
      <c r="E49" s="1325"/>
    </row>
    <row r="50" spans="2:5" ht="20.25" customHeight="1" thickBot="1">
      <c r="B50" s="1323" t="s">
        <v>698</v>
      </c>
      <c r="C50" s="1324"/>
      <c r="D50" s="1324"/>
      <c r="E50" s="1325"/>
    </row>
    <row r="51" spans="2:5" ht="18" customHeight="1">
      <c r="B51" s="1340" t="s">
        <v>122</v>
      </c>
      <c r="C51" s="1341"/>
      <c r="D51" s="1342" t="s">
        <v>124</v>
      </c>
      <c r="E51" s="1343"/>
    </row>
    <row r="52" spans="2:5" ht="19.5" customHeight="1">
      <c r="B52" s="665" t="s">
        <v>123</v>
      </c>
      <c r="C52" s="319" t="s">
        <v>120</v>
      </c>
      <c r="D52" s="319" t="s">
        <v>123</v>
      </c>
      <c r="E52" s="666" t="s">
        <v>120</v>
      </c>
    </row>
    <row r="53" spans="2:5" ht="23.25" customHeight="1">
      <c r="B53" s="328" t="s">
        <v>751</v>
      </c>
      <c r="C53" s="319"/>
      <c r="D53" s="838" t="s">
        <v>751</v>
      </c>
      <c r="E53" s="666"/>
    </row>
    <row r="54" spans="2:5" ht="23.25" customHeight="1">
      <c r="B54" s="667" t="s">
        <v>190</v>
      </c>
      <c r="C54" s="319"/>
      <c r="D54" s="839" t="s">
        <v>190</v>
      </c>
      <c r="E54" s="666"/>
    </row>
    <row r="55" spans="2:5" ht="25.5" customHeight="1">
      <c r="B55" s="667" t="s">
        <v>752</v>
      </c>
      <c r="C55" s="319"/>
      <c r="D55" s="839" t="s">
        <v>752</v>
      </c>
      <c r="E55" s="666"/>
    </row>
    <row r="56" spans="2:5" s="133" customFormat="1" ht="29.25" customHeight="1">
      <c r="B56" s="667" t="s">
        <v>753</v>
      </c>
      <c r="C56" s="320"/>
      <c r="D56" s="839" t="s">
        <v>753</v>
      </c>
      <c r="E56" s="330"/>
    </row>
    <row r="57" spans="2:5" s="133" customFormat="1" ht="29.25" customHeight="1">
      <c r="B57" s="832" t="s">
        <v>754</v>
      </c>
      <c r="C57" s="320"/>
      <c r="D57" s="835" t="s">
        <v>754</v>
      </c>
      <c r="E57" s="834"/>
    </row>
    <row r="58" spans="2:5" s="133" customFormat="1" ht="29.25" customHeight="1" thickBot="1">
      <c r="B58" s="832" t="s">
        <v>755</v>
      </c>
      <c r="C58" s="833"/>
      <c r="D58" s="835" t="s">
        <v>755</v>
      </c>
      <c r="E58" s="834"/>
    </row>
    <row r="59" spans="2:5" s="133" customFormat="1" ht="34.5" customHeight="1" thickBot="1">
      <c r="B59" s="842" t="s">
        <v>145</v>
      </c>
      <c r="C59" s="843">
        <f>SUM(C53:C58)</f>
        <v>0</v>
      </c>
      <c r="D59" s="844" t="s">
        <v>145</v>
      </c>
      <c r="E59" s="845">
        <f>SUM(E53:E58)</f>
        <v>0</v>
      </c>
    </row>
    <row r="60" spans="2:3" ht="12.75">
      <c r="B60" s="324"/>
      <c r="C60" s="323"/>
    </row>
    <row r="61" ht="12.75">
      <c r="C61" s="323"/>
    </row>
    <row r="62" spans="2:5" ht="12.75">
      <c r="B62" s="1339" t="s">
        <v>158</v>
      </c>
      <c r="C62" s="1339"/>
      <c r="D62" s="1339"/>
      <c r="E62" s="1339"/>
    </row>
    <row r="63" spans="2:5" ht="12.75">
      <c r="B63" s="1339" t="s">
        <v>161</v>
      </c>
      <c r="C63" s="1339"/>
      <c r="D63" s="1339"/>
      <c r="E63" s="1339"/>
    </row>
    <row r="64" ht="12.75">
      <c r="C64" s="323"/>
    </row>
    <row r="65" ht="12.75">
      <c r="C65" s="323"/>
    </row>
    <row r="66" ht="12.75">
      <c r="C66" s="323"/>
    </row>
  </sheetData>
  <sheetProtection/>
  <mergeCells count="11">
    <mergeCell ref="B63:E63"/>
    <mergeCell ref="B62:E62"/>
    <mergeCell ref="B50:E50"/>
    <mergeCell ref="B51:C51"/>
    <mergeCell ref="D51:E51"/>
    <mergeCell ref="B49:E49"/>
    <mergeCell ref="B2:D2"/>
    <mergeCell ref="B3:D3"/>
    <mergeCell ref="B4:E4"/>
    <mergeCell ref="B5:C5"/>
    <mergeCell ref="D5:E5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paperSize="9" scale="5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49"/>
  <sheetViews>
    <sheetView zoomScalePageLayoutView="0" workbookViewId="0" topLeftCell="A1">
      <selection activeCell="C19" sqref="C19"/>
    </sheetView>
  </sheetViews>
  <sheetFormatPr defaultColWidth="11.57421875" defaultRowHeight="12.75"/>
  <cols>
    <col min="1" max="1" width="4.00390625" style="133" customWidth="1"/>
    <col min="2" max="2" width="17.7109375" style="133" customWidth="1"/>
    <col min="3" max="3" width="56.28125" style="133" customWidth="1"/>
    <col min="4" max="4" width="18.28125" style="133" customWidth="1"/>
    <col min="5" max="5" width="17.7109375" style="133" customWidth="1"/>
    <col min="6" max="6" width="17.28125" style="133" customWidth="1"/>
    <col min="7" max="16384" width="11.57421875" style="133" customWidth="1"/>
  </cols>
  <sheetData>
    <row r="1" ht="13.5" thickBot="1"/>
    <row r="2" spans="2:6" ht="49.5" customHeight="1">
      <c r="B2" s="1102" t="s">
        <v>504</v>
      </c>
      <c r="C2" s="1103"/>
      <c r="D2" s="1103"/>
      <c r="E2" s="1103"/>
      <c r="F2" s="236">
        <f>CPYG!E2</f>
        <v>2017</v>
      </c>
    </row>
    <row r="3" spans="2:6" ht="44.25" customHeight="1">
      <c r="B3" s="1329" t="str">
        <f>CPYG!B3</f>
        <v>ENTIDAD: CULTESA</v>
      </c>
      <c r="C3" s="1344"/>
      <c r="D3" s="1344"/>
      <c r="E3" s="1345"/>
      <c r="F3" s="325" t="s">
        <v>204</v>
      </c>
    </row>
    <row r="4" spans="2:6" ht="24.75" customHeight="1">
      <c r="B4" s="1332" t="s">
        <v>709</v>
      </c>
      <c r="C4" s="1346"/>
      <c r="D4" s="1346"/>
      <c r="E4" s="1346"/>
      <c r="F4" s="1347"/>
    </row>
    <row r="5" spans="2:6" ht="30" customHeight="1">
      <c r="B5" s="326" t="s">
        <v>118</v>
      </c>
      <c r="C5" s="318" t="s">
        <v>119</v>
      </c>
      <c r="D5" s="671" t="s">
        <v>278</v>
      </c>
      <c r="E5" s="671" t="s">
        <v>478</v>
      </c>
      <c r="F5" s="327" t="s">
        <v>121</v>
      </c>
    </row>
    <row r="6" spans="2:6" ht="19.5" customHeight="1">
      <c r="B6" s="328"/>
      <c r="C6" s="903"/>
      <c r="D6" s="332"/>
      <c r="E6" s="649"/>
      <c r="F6" s="330"/>
    </row>
    <row r="7" spans="2:6" ht="19.5" customHeight="1">
      <c r="B7" s="661"/>
      <c r="C7" s="662"/>
      <c r="D7" s="662"/>
      <c r="E7" s="663"/>
      <c r="F7" s="664"/>
    </row>
    <row r="8" spans="2:6" ht="19.5" customHeight="1">
      <c r="B8" s="661"/>
      <c r="C8" s="662"/>
      <c r="D8" s="662"/>
      <c r="E8" s="663"/>
      <c r="F8" s="664"/>
    </row>
    <row r="9" spans="2:6" ht="19.5" customHeight="1">
      <c r="B9" s="661"/>
      <c r="C9" s="662"/>
      <c r="D9" s="662"/>
      <c r="E9" s="663"/>
      <c r="F9" s="664"/>
    </row>
    <row r="10" spans="2:6" ht="19.5" customHeight="1">
      <c r="B10" s="328"/>
      <c r="C10" s="332"/>
      <c r="D10" s="332"/>
      <c r="E10" s="649"/>
      <c r="F10" s="330"/>
    </row>
    <row r="11" spans="2:6" ht="19.5" customHeight="1">
      <c r="B11" s="328"/>
      <c r="C11" s="332"/>
      <c r="D11" s="332"/>
      <c r="E11" s="649"/>
      <c r="F11" s="330"/>
    </row>
    <row r="12" spans="2:6" ht="19.5" customHeight="1">
      <c r="B12" s="328"/>
      <c r="C12" s="332"/>
      <c r="D12" s="332"/>
      <c r="E12" s="649"/>
      <c r="F12" s="330"/>
    </row>
    <row r="13" spans="2:6" ht="19.5" customHeight="1">
      <c r="B13" s="328"/>
      <c r="C13" s="332"/>
      <c r="D13" s="332"/>
      <c r="E13" s="649"/>
      <c r="F13" s="330"/>
    </row>
    <row r="14" spans="2:6" ht="19.5" customHeight="1">
      <c r="B14" s="328"/>
      <c r="C14" s="332"/>
      <c r="D14" s="332"/>
      <c r="E14" s="649"/>
      <c r="F14" s="330"/>
    </row>
    <row r="15" spans="2:6" ht="19.5" customHeight="1">
      <c r="B15" s="328"/>
      <c r="C15" s="331"/>
      <c r="D15" s="331"/>
      <c r="E15" s="332"/>
      <c r="F15" s="330"/>
    </row>
    <row r="16" spans="2:6" ht="19.5" customHeight="1">
      <c r="B16" s="328"/>
      <c r="C16" s="320"/>
      <c r="D16" s="670"/>
      <c r="E16" s="329"/>
      <c r="F16" s="330"/>
    </row>
    <row r="17" spans="2:6" ht="19.5" customHeight="1">
      <c r="B17" s="328"/>
      <c r="C17" s="320"/>
      <c r="D17" s="670"/>
      <c r="E17" s="329"/>
      <c r="F17" s="330"/>
    </row>
    <row r="18" spans="2:6" ht="19.5" customHeight="1">
      <c r="B18" s="328"/>
      <c r="C18" s="320"/>
      <c r="D18" s="670"/>
      <c r="E18" s="329"/>
      <c r="F18" s="330"/>
    </row>
    <row r="19" spans="2:6" ht="19.5" customHeight="1">
      <c r="B19" s="328"/>
      <c r="C19" s="320"/>
      <c r="D19" s="670"/>
      <c r="E19" s="329"/>
      <c r="F19" s="330"/>
    </row>
    <row r="20" spans="2:6" ht="19.5" customHeight="1">
      <c r="B20" s="328"/>
      <c r="C20" s="320"/>
      <c r="D20" s="670"/>
      <c r="E20" s="329"/>
      <c r="F20" s="330"/>
    </row>
    <row r="21" spans="2:6" ht="19.5" customHeight="1">
      <c r="B21" s="328"/>
      <c r="C21" s="320"/>
      <c r="D21" s="670"/>
      <c r="E21" s="329"/>
      <c r="F21" s="330"/>
    </row>
    <row r="22" spans="2:6" ht="19.5" customHeight="1">
      <c r="B22" s="328"/>
      <c r="C22" s="320"/>
      <c r="D22" s="670"/>
      <c r="E22" s="329"/>
      <c r="F22" s="330"/>
    </row>
    <row r="23" spans="2:6" ht="23.25" customHeight="1" thickBot="1">
      <c r="B23" s="333"/>
      <c r="C23" s="334"/>
      <c r="D23" s="334"/>
      <c r="E23" s="590">
        <f>SUM(E6:E22)</f>
        <v>0</v>
      </c>
      <c r="F23" s="314"/>
    </row>
    <row r="24" spans="3:4" ht="12.75">
      <c r="C24" s="605"/>
      <c r="D24" s="605"/>
    </row>
    <row r="25" spans="3:4" ht="12.75">
      <c r="C25" s="605"/>
      <c r="D25" s="605"/>
    </row>
    <row r="26" spans="5:6" ht="12.75">
      <c r="E26" s="169"/>
      <c r="F26" s="169"/>
    </row>
    <row r="27" spans="5:6" ht="12.75">
      <c r="E27" s="169"/>
      <c r="F27" s="169"/>
    </row>
    <row r="28" spans="3:6" ht="12.75">
      <c r="C28" s="605"/>
      <c r="D28" s="605"/>
      <c r="E28" s="169"/>
      <c r="F28" s="169"/>
    </row>
    <row r="29" spans="3:6" ht="12.75">
      <c r="C29" s="605"/>
      <c r="D29" s="605"/>
      <c r="E29" s="169"/>
      <c r="F29" s="169"/>
    </row>
    <row r="30" spans="5:6" ht="12.75">
      <c r="E30" s="169"/>
      <c r="F30" s="169"/>
    </row>
    <row r="31" spans="5:6" ht="12.75">
      <c r="E31" s="169"/>
      <c r="F31" s="169"/>
    </row>
    <row r="32" spans="3:6" ht="12.75">
      <c r="C32" s="650"/>
      <c r="D32" s="650"/>
      <c r="E32" s="651"/>
      <c r="F32" s="651"/>
    </row>
    <row r="33" spans="3:6" ht="12.75">
      <c r="C33" s="605"/>
      <c r="D33" s="605"/>
      <c r="E33" s="169"/>
      <c r="F33" s="169"/>
    </row>
    <row r="34" spans="3:4" ht="12.75">
      <c r="C34" s="605"/>
      <c r="D34" s="605"/>
    </row>
    <row r="35" spans="3:6" ht="12.75">
      <c r="C35" s="650"/>
      <c r="D35" s="650"/>
      <c r="E35" s="651"/>
      <c r="F35" s="651"/>
    </row>
    <row r="36" spans="3:6" ht="12.75">
      <c r="C36" s="650"/>
      <c r="D36" s="650"/>
      <c r="E36" s="651"/>
      <c r="F36" s="651"/>
    </row>
    <row r="37" spans="3:4" ht="12.75">
      <c r="C37" s="605"/>
      <c r="D37" s="605"/>
    </row>
    <row r="38" spans="3:4" ht="12.75">
      <c r="C38" s="605"/>
      <c r="D38" s="605"/>
    </row>
    <row r="39" spans="3:4" ht="12.75">
      <c r="C39" s="605"/>
      <c r="D39" s="605"/>
    </row>
    <row r="40" spans="3:4" ht="12.75">
      <c r="C40" s="605"/>
      <c r="D40" s="605"/>
    </row>
    <row r="41" spans="3:4" ht="12.75">
      <c r="C41" s="605"/>
      <c r="D41" s="605"/>
    </row>
    <row r="42" spans="3:4" ht="12.75">
      <c r="C42" s="605"/>
      <c r="D42" s="605"/>
    </row>
    <row r="43" spans="3:4" ht="12.75">
      <c r="C43" s="605"/>
      <c r="D43" s="605"/>
    </row>
    <row r="44" spans="3:4" ht="12.75">
      <c r="C44" s="605"/>
      <c r="D44" s="605"/>
    </row>
    <row r="45" spans="3:4" ht="12.75">
      <c r="C45" s="605"/>
      <c r="D45" s="605"/>
    </row>
    <row r="46" spans="3:4" ht="12.75">
      <c r="C46" s="605"/>
      <c r="D46" s="605"/>
    </row>
    <row r="47" spans="3:4" ht="12.75">
      <c r="C47" s="605"/>
      <c r="D47" s="605"/>
    </row>
    <row r="48" spans="3:4" ht="12.75">
      <c r="C48" s="605"/>
      <c r="D48" s="605"/>
    </row>
    <row r="49" spans="3:4" ht="12.75">
      <c r="C49" s="605"/>
      <c r="D49" s="605"/>
    </row>
  </sheetData>
  <sheetProtection/>
  <mergeCells count="3">
    <mergeCell ref="B2:E2"/>
    <mergeCell ref="B3:E3"/>
    <mergeCell ref="B4:F4"/>
  </mergeCells>
  <printOptions horizontalCentered="1" verticalCentered="1"/>
  <pageMargins left="1.220472440944882" right="0.7480314960629921" top="1.1811023622047245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5"/>
  <sheetViews>
    <sheetView zoomScalePageLayoutView="0" workbookViewId="0" topLeftCell="A1">
      <selection activeCell="B2" sqref="B2:I25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4.8515625" style="0" customWidth="1"/>
    <col min="8" max="8" width="22.57421875" style="0" customWidth="1"/>
    <col min="9" max="9" width="12.7109375" style="698" bestFit="1" customWidth="1"/>
  </cols>
  <sheetData>
    <row r="1" ht="13.5" thickBot="1"/>
    <row r="2" spans="1:9" ht="51" customHeight="1">
      <c r="A2" s="699">
        <v>1</v>
      </c>
      <c r="B2" s="973" t="s">
        <v>131</v>
      </c>
      <c r="C2" s="974"/>
      <c r="D2" s="974"/>
      <c r="E2" s="974"/>
      <c r="F2" s="974"/>
      <c r="G2" s="974"/>
      <c r="H2" s="974"/>
      <c r="I2" s="684">
        <f>'ORGANOS DE GOBIERNO'!I3</f>
        <v>2017</v>
      </c>
    </row>
    <row r="3" spans="2:9" ht="24" customHeight="1">
      <c r="B3" s="1349" t="str">
        <f>'ORGANOS DE GOBIERNO'!B4:I4</f>
        <v>ENTIDAD: CULTESA</v>
      </c>
      <c r="C3" s="1350"/>
      <c r="D3" s="1350"/>
      <c r="E3" s="1350"/>
      <c r="F3" s="1350"/>
      <c r="G3" s="1350"/>
      <c r="H3" s="1350"/>
      <c r="I3" s="1351"/>
    </row>
    <row r="4" spans="2:9" ht="12.75">
      <c r="B4" s="686"/>
      <c r="C4" s="687"/>
      <c r="D4" s="687"/>
      <c r="E4" s="687"/>
      <c r="F4" s="687"/>
      <c r="G4" s="687"/>
      <c r="H4" s="687"/>
      <c r="I4" s="700"/>
    </row>
    <row r="5" spans="2:9" ht="15.75">
      <c r="B5" s="689" t="s">
        <v>544</v>
      </c>
      <c r="C5" s="690"/>
      <c r="D5" s="690"/>
      <c r="E5" s="687"/>
      <c r="F5" s="687"/>
      <c r="G5" s="687"/>
      <c r="H5" s="687"/>
      <c r="I5" s="700"/>
    </row>
    <row r="6" spans="2:9" ht="12.75">
      <c r="B6" s="686"/>
      <c r="C6" s="687"/>
      <c r="D6" s="687"/>
      <c r="E6" s="687"/>
      <c r="F6" s="687"/>
      <c r="G6" s="687"/>
      <c r="H6" s="687"/>
      <c r="I6" s="700"/>
    </row>
    <row r="7" spans="2:9" ht="12.75">
      <c r="B7" s="691" t="s">
        <v>545</v>
      </c>
      <c r="C7" s="690" t="s">
        <v>546</v>
      </c>
      <c r="D7" s="690"/>
      <c r="E7" s="687"/>
      <c r="F7" s="687"/>
      <c r="G7" s="687"/>
      <c r="H7" s="687"/>
      <c r="I7" s="701">
        <f>SUM(I9:I11)</f>
        <v>0</v>
      </c>
    </row>
    <row r="8" spans="2:9" ht="12.75">
      <c r="B8" s="686"/>
      <c r="C8" s="687"/>
      <c r="D8" s="687"/>
      <c r="E8" s="687"/>
      <c r="F8" s="687"/>
      <c r="G8" s="687"/>
      <c r="H8" s="687"/>
      <c r="I8" s="700"/>
    </row>
    <row r="9" spans="2:9" ht="12.75">
      <c r="B9" s="686"/>
      <c r="C9" s="687" t="s">
        <v>547</v>
      </c>
      <c r="D9" s="687" t="s">
        <v>548</v>
      </c>
      <c r="E9" s="687"/>
      <c r="F9" s="687"/>
      <c r="G9" s="687"/>
      <c r="H9" s="687"/>
      <c r="I9" s="702"/>
    </row>
    <row r="10" spans="2:9" ht="12.75">
      <c r="B10" s="686"/>
      <c r="C10" s="687" t="s">
        <v>549</v>
      </c>
      <c r="D10" s="687" t="s">
        <v>550</v>
      </c>
      <c r="E10" s="687"/>
      <c r="F10" s="687"/>
      <c r="G10" s="687"/>
      <c r="H10" s="687"/>
      <c r="I10" s="702"/>
    </row>
    <row r="11" spans="2:9" ht="12.75">
      <c r="B11" s="686"/>
      <c r="C11" s="687" t="s">
        <v>551</v>
      </c>
      <c r="D11" s="687" t="s">
        <v>552</v>
      </c>
      <c r="E11" s="687"/>
      <c r="F11" s="687"/>
      <c r="G11" s="687"/>
      <c r="H11" s="687"/>
      <c r="I11" s="702"/>
    </row>
    <row r="12" spans="2:9" ht="7.5" customHeight="1">
      <c r="B12" s="686"/>
      <c r="C12" s="687"/>
      <c r="D12" s="687"/>
      <c r="E12" s="687"/>
      <c r="F12" s="687"/>
      <c r="G12" s="687"/>
      <c r="H12" s="687"/>
      <c r="I12" s="700"/>
    </row>
    <row r="13" spans="2:9" ht="12.75">
      <c r="B13" s="691" t="s">
        <v>553</v>
      </c>
      <c r="C13" s="690" t="s">
        <v>554</v>
      </c>
      <c r="D13" s="687"/>
      <c r="E13" s="687"/>
      <c r="F13" s="687"/>
      <c r="G13" s="687"/>
      <c r="H13" s="687"/>
      <c r="I13" s="701">
        <v>1492968.18</v>
      </c>
    </row>
    <row r="14" spans="2:9" ht="12.75">
      <c r="B14" s="691" t="s">
        <v>555</v>
      </c>
      <c r="C14" s="690" t="s">
        <v>556</v>
      </c>
      <c r="D14" s="687"/>
      <c r="E14" s="687"/>
      <c r="F14" s="687"/>
      <c r="G14" s="687"/>
      <c r="H14" s="687"/>
      <c r="I14" s="701">
        <f>SUM(I16:I18)</f>
        <v>31489.18</v>
      </c>
    </row>
    <row r="15" spans="2:9" ht="12.75">
      <c r="B15" s="686"/>
      <c r="C15" s="687"/>
      <c r="D15" s="687"/>
      <c r="E15" s="687"/>
      <c r="F15" s="687"/>
      <c r="G15" s="687"/>
      <c r="H15" s="687"/>
      <c r="I15" s="700"/>
    </row>
    <row r="16" spans="2:9" ht="12.75">
      <c r="B16" s="686"/>
      <c r="C16" s="687" t="s">
        <v>547</v>
      </c>
      <c r="D16" s="687" t="s">
        <v>557</v>
      </c>
      <c r="E16" s="687"/>
      <c r="F16" s="687"/>
      <c r="G16" s="687"/>
      <c r="H16" s="687"/>
      <c r="I16" s="702">
        <v>12489.18</v>
      </c>
    </row>
    <row r="17" spans="2:9" ht="12.75">
      <c r="B17" s="686"/>
      <c r="C17" s="687" t="s">
        <v>549</v>
      </c>
      <c r="D17" s="687" t="s">
        <v>558</v>
      </c>
      <c r="E17" s="687"/>
      <c r="F17" s="687"/>
      <c r="G17" s="687"/>
      <c r="H17" s="687"/>
      <c r="I17" s="702">
        <v>19000</v>
      </c>
    </row>
    <row r="18" spans="2:9" ht="12.75">
      <c r="B18" s="686"/>
      <c r="C18" s="687" t="s">
        <v>551</v>
      </c>
      <c r="D18" s="687" t="s">
        <v>559</v>
      </c>
      <c r="E18" s="687"/>
      <c r="F18" s="687"/>
      <c r="G18" s="687"/>
      <c r="H18" s="687"/>
      <c r="I18" s="702"/>
    </row>
    <row r="19" spans="2:9" ht="12.75">
      <c r="B19" s="686"/>
      <c r="C19" s="687"/>
      <c r="D19" s="687"/>
      <c r="E19" s="687"/>
      <c r="F19" s="687"/>
      <c r="G19" s="687"/>
      <c r="H19" s="687"/>
      <c r="I19" s="700"/>
    </row>
    <row r="20" spans="2:9" ht="12.75">
      <c r="B20" s="691" t="s">
        <v>560</v>
      </c>
      <c r="C20" s="690" t="s">
        <v>561</v>
      </c>
      <c r="D20" s="687"/>
      <c r="E20" s="687"/>
      <c r="F20" s="687"/>
      <c r="G20" s="687"/>
      <c r="H20" s="687"/>
      <c r="I20" s="701"/>
    </row>
    <row r="21" spans="2:9" ht="5.25" customHeight="1">
      <c r="B21" s="686"/>
      <c r="C21" s="687"/>
      <c r="D21" s="687"/>
      <c r="E21" s="687"/>
      <c r="F21" s="687"/>
      <c r="G21" s="687"/>
      <c r="H21" s="687"/>
      <c r="I21" s="700"/>
    </row>
    <row r="22" spans="2:9" ht="21" customHeight="1">
      <c r="B22" s="686"/>
      <c r="C22" s="687"/>
      <c r="D22" s="1348"/>
      <c r="E22" s="1348"/>
      <c r="F22" s="1348"/>
      <c r="G22" s="1348"/>
      <c r="H22" s="1348"/>
      <c r="I22" s="700"/>
    </row>
    <row r="23" spans="2:9" ht="12.75">
      <c r="B23" s="686"/>
      <c r="C23" s="687"/>
      <c r="D23" s="687"/>
      <c r="E23" s="687"/>
      <c r="F23" s="687"/>
      <c r="G23" s="687"/>
      <c r="H23" s="687"/>
      <c r="I23" s="700"/>
    </row>
    <row r="24" spans="2:9" ht="12.75">
      <c r="B24" s="691" t="s">
        <v>562</v>
      </c>
      <c r="C24" s="687"/>
      <c r="D24" s="687"/>
      <c r="E24" s="687"/>
      <c r="F24" s="687"/>
      <c r="G24" s="687"/>
      <c r="H24" s="687"/>
      <c r="I24" s="701">
        <f>I7+I13+I14+I20</f>
        <v>1524457.3599999999</v>
      </c>
    </row>
    <row r="25" spans="2:9" ht="13.5" thickBot="1">
      <c r="B25" s="695"/>
      <c r="C25" s="696"/>
      <c r="D25" s="696"/>
      <c r="E25" s="696"/>
      <c r="F25" s="696"/>
      <c r="G25" s="696"/>
      <c r="H25" s="696"/>
      <c r="I25" s="703"/>
    </row>
  </sheetData>
  <sheetProtection/>
  <mergeCells count="3">
    <mergeCell ref="B2:H2"/>
    <mergeCell ref="D22:H22"/>
    <mergeCell ref="B3:I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G93"/>
  <sheetViews>
    <sheetView zoomScalePageLayoutView="0" workbookViewId="0" topLeftCell="A1">
      <selection activeCell="B2" sqref="B2:I25"/>
    </sheetView>
  </sheetViews>
  <sheetFormatPr defaultColWidth="11.57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/>
    <row r="2" spans="2:6" ht="12.75">
      <c r="B2" s="995" t="s">
        <v>429</v>
      </c>
      <c r="C2" s="995"/>
      <c r="D2" s="995"/>
      <c r="E2" s="132"/>
      <c r="F2" s="132"/>
    </row>
    <row r="3" spans="2:6" ht="13.5" thickBot="1">
      <c r="B3" s="183"/>
      <c r="C3" s="183"/>
      <c r="D3" s="183"/>
      <c r="E3" s="132"/>
      <c r="F3" s="132"/>
    </row>
    <row r="4" spans="2:6" ht="15.75" thickBot="1">
      <c r="B4" s="996" t="str">
        <f>'ORGANOS DE GOBIERNO'!B4:I4</f>
        <v>ENTIDAD: CULTESA</v>
      </c>
      <c r="C4" s="997"/>
      <c r="D4" s="998"/>
      <c r="E4" s="132"/>
      <c r="F4" s="132"/>
    </row>
    <row r="5" spans="2:6" ht="13.5" thickBot="1">
      <c r="B5" s="184"/>
      <c r="C5" s="184"/>
      <c r="E5" s="132"/>
      <c r="F5" s="132"/>
    </row>
    <row r="6" spans="2:4" ht="15.75" thickBot="1">
      <c r="B6" s="999" t="s">
        <v>358</v>
      </c>
      <c r="C6" s="997"/>
      <c r="D6" s="998"/>
    </row>
    <row r="7" ht="15" customHeight="1" thickBot="1"/>
    <row r="8" spans="2:4" ht="12.75">
      <c r="B8" s="1000" t="s">
        <v>598</v>
      </c>
      <c r="C8" s="1001"/>
      <c r="D8" s="1354"/>
    </row>
    <row r="9" spans="2:4" ht="13.5" customHeight="1" thickBot="1">
      <c r="B9" s="1002"/>
      <c r="C9" s="1003"/>
      <c r="D9" s="1355"/>
    </row>
    <row r="10" spans="2:4" ht="12.75" customHeight="1">
      <c r="B10" s="151"/>
      <c r="C10" s="152"/>
      <c r="D10" s="160"/>
    </row>
    <row r="11" spans="2:7" ht="12.75">
      <c r="B11" s="138" t="s">
        <v>600</v>
      </c>
      <c r="C11" s="139" t="s">
        <v>686</v>
      </c>
      <c r="D11" s="449">
        <v>0</v>
      </c>
      <c r="F11" s="169"/>
      <c r="G11" s="169"/>
    </row>
    <row r="12" spans="2:7" ht="12.75">
      <c r="B12" s="138" t="s">
        <v>601</v>
      </c>
      <c r="C12" s="139" t="s">
        <v>687</v>
      </c>
      <c r="D12" s="449">
        <v>0</v>
      </c>
      <c r="F12" s="169"/>
      <c r="G12" s="169"/>
    </row>
    <row r="13" spans="2:7" ht="12.75">
      <c r="B13" s="138" t="s">
        <v>602</v>
      </c>
      <c r="C13" s="139" t="s">
        <v>688</v>
      </c>
      <c r="D13" s="449">
        <f>CPYG!E7+CPYG!E21+CPYG!E19</f>
        <v>1492968.18</v>
      </c>
      <c r="F13" s="169"/>
      <c r="G13" s="169"/>
    </row>
    <row r="14" spans="2:7" ht="12.75">
      <c r="B14" s="138" t="s">
        <v>603</v>
      </c>
      <c r="C14" s="139" t="s">
        <v>689</v>
      </c>
      <c r="D14" s="449">
        <f>CPYG!E22</f>
        <v>31489.18</v>
      </c>
      <c r="F14" s="169"/>
      <c r="G14" s="169"/>
    </row>
    <row r="15" spans="2:7" ht="12.75">
      <c r="B15" s="138" t="s">
        <v>604</v>
      </c>
      <c r="C15" s="139" t="s">
        <v>690</v>
      </c>
      <c r="D15" s="449">
        <f>CPYG!E20+CPYG!E67+CPYG!E70+CPYG!E86</f>
        <v>0</v>
      </c>
      <c r="F15" s="169"/>
      <c r="G15" s="169"/>
    </row>
    <row r="16" spans="2:7" ht="12.75">
      <c r="B16" s="141"/>
      <c r="C16" s="142"/>
      <c r="D16" s="450"/>
      <c r="F16" s="169"/>
      <c r="G16" s="169"/>
    </row>
    <row r="17" spans="2:6" ht="12.75">
      <c r="B17" s="144" t="s">
        <v>605</v>
      </c>
      <c r="C17" s="145"/>
      <c r="D17" s="451">
        <f>SUM(D11:D15)</f>
        <v>1524457.3599999999</v>
      </c>
      <c r="F17" s="169"/>
    </row>
    <row r="18" spans="2:4" ht="12.75">
      <c r="B18" s="147"/>
      <c r="C18" s="148"/>
      <c r="D18" s="452"/>
    </row>
    <row r="19" spans="2:4" ht="12.75">
      <c r="B19" s="141"/>
      <c r="C19" s="142"/>
      <c r="D19" s="450"/>
    </row>
    <row r="20" spans="2:4" ht="12.75">
      <c r="B20" s="138" t="s">
        <v>606</v>
      </c>
      <c r="C20" s="139" t="s">
        <v>691</v>
      </c>
      <c r="D20" s="450"/>
    </row>
    <row r="21" spans="2:4" ht="12.75">
      <c r="B21" s="138" t="s">
        <v>607</v>
      </c>
      <c r="C21" s="139" t="s">
        <v>692</v>
      </c>
      <c r="D21" s="450"/>
    </row>
    <row r="22" spans="2:4" ht="12.75">
      <c r="B22" s="141"/>
      <c r="C22" s="142"/>
      <c r="D22" s="450"/>
    </row>
    <row r="23" spans="2:4" ht="12.75">
      <c r="B23" s="144" t="s">
        <v>608</v>
      </c>
      <c r="C23" s="145"/>
      <c r="D23" s="451">
        <f>+D20+D21</f>
        <v>0</v>
      </c>
    </row>
    <row r="24" spans="2:4" ht="12.75">
      <c r="B24" s="147"/>
      <c r="C24" s="148"/>
      <c r="D24" s="452"/>
    </row>
    <row r="25" spans="2:4" ht="12.75">
      <c r="B25" s="141"/>
      <c r="C25" s="142"/>
      <c r="D25" s="450"/>
    </row>
    <row r="26" spans="2:4" ht="12.75">
      <c r="B26" s="138" t="s">
        <v>609</v>
      </c>
      <c r="C26" s="139" t="s">
        <v>693</v>
      </c>
      <c r="D26" s="449"/>
    </row>
    <row r="27" spans="2:4" ht="12.75">
      <c r="B27" s="138" t="s">
        <v>610</v>
      </c>
      <c r="C27" s="139" t="s">
        <v>694</v>
      </c>
      <c r="D27" s="449"/>
    </row>
    <row r="28" spans="2:4" ht="12.75">
      <c r="B28" s="141"/>
      <c r="C28" s="142"/>
      <c r="D28" s="450"/>
    </row>
    <row r="29" spans="2:4" ht="13.5" thickBot="1">
      <c r="B29" s="209" t="s">
        <v>611</v>
      </c>
      <c r="C29" s="454"/>
      <c r="D29" s="453">
        <f>+D27+D26</f>
        <v>0</v>
      </c>
    </row>
    <row r="30" spans="2:4" ht="13.5" thickBot="1">
      <c r="B30" s="151"/>
      <c r="C30" s="159"/>
      <c r="D30" s="160"/>
    </row>
    <row r="31" spans="2:4" ht="12.75">
      <c r="B31" s="161"/>
      <c r="C31" s="162"/>
      <c r="D31" s="455"/>
    </row>
    <row r="32" spans="2:4" ht="12.75">
      <c r="B32" s="154"/>
      <c r="C32" s="156" t="s">
        <v>612</v>
      </c>
      <c r="D32" s="456">
        <f>+D29+D23+D17</f>
        <v>1524457.3599999999</v>
      </c>
    </row>
    <row r="33" spans="2:4" ht="13.5" thickBot="1">
      <c r="B33" s="164"/>
      <c r="C33" s="203"/>
      <c r="D33" s="457"/>
    </row>
    <row r="34" spans="2:4" ht="12.75">
      <c r="B34" s="206"/>
      <c r="C34" s="460"/>
      <c r="D34" s="458"/>
    </row>
    <row r="35" spans="2:4" ht="12.75">
      <c r="B35" s="200"/>
      <c r="C35" s="201" t="s">
        <v>613</v>
      </c>
      <c r="D35" s="160">
        <f>CPYG!E9+CPYG!E11+CPYG!E53+CPYG!E47+CPYG!E46+CPYG!E78+CPYG!E57+CPYG!E73</f>
        <v>1000</v>
      </c>
    </row>
    <row r="36" spans="2:4" ht="13.5" thickBot="1">
      <c r="B36" s="208"/>
      <c r="C36" s="461"/>
      <c r="D36" s="459"/>
    </row>
    <row r="37" spans="2:4" ht="12.75">
      <c r="B37" s="161"/>
      <c r="C37" s="162"/>
      <c r="D37" s="455"/>
    </row>
    <row r="38" spans="2:4" ht="12.75">
      <c r="B38" s="1352" t="s">
        <v>359</v>
      </c>
      <c r="C38" s="1353"/>
      <c r="D38" s="456">
        <f>D32+D35</f>
        <v>1525457.3599999999</v>
      </c>
    </row>
    <row r="39" spans="2:4" ht="13.5" thickBot="1">
      <c r="B39" s="164"/>
      <c r="C39" s="203"/>
      <c r="D39" s="457"/>
    </row>
    <row r="41" ht="13.5" thickBot="1"/>
    <row r="42" spans="2:4" ht="12.75">
      <c r="B42" s="1000" t="s">
        <v>598</v>
      </c>
      <c r="C42" s="1001"/>
      <c r="D42" s="1356"/>
    </row>
    <row r="43" spans="2:4" ht="13.5" customHeight="1" thickBot="1">
      <c r="B43" s="1002"/>
      <c r="C43" s="1003"/>
      <c r="D43" s="1357"/>
    </row>
    <row r="44" spans="2:4" ht="12.75" customHeight="1">
      <c r="B44" s="151"/>
      <c r="C44" s="152"/>
      <c r="D44" s="462"/>
    </row>
    <row r="45" spans="2:6" ht="12.75">
      <c r="B45" s="138" t="s">
        <v>600</v>
      </c>
      <c r="C45" s="167" t="s">
        <v>614</v>
      </c>
      <c r="D45" s="463">
        <f>-CPYG!E29+CPYG!E35</f>
        <v>684550.3200000001</v>
      </c>
      <c r="F45" s="134"/>
    </row>
    <row r="46" spans="2:6" ht="12.75">
      <c r="B46" s="138" t="s">
        <v>601</v>
      </c>
      <c r="C46" s="167" t="s">
        <v>615</v>
      </c>
      <c r="D46" s="464">
        <f>-CPYG!E12+CPYG!E16-CPYG!E38-CPYG!E39-CPYG!E90-CPYG!E41</f>
        <v>678983.63</v>
      </c>
      <c r="F46" s="134"/>
    </row>
    <row r="47" spans="2:4" ht="12.75">
      <c r="B47" s="138" t="s">
        <v>602</v>
      </c>
      <c r="C47" s="167" t="s">
        <v>137</v>
      </c>
      <c r="D47" s="464">
        <f>-CPYG!E75-CPYG!E76-CPYG!E87</f>
        <v>2500</v>
      </c>
    </row>
    <row r="48" spans="2:4" ht="12.75">
      <c r="B48" s="138" t="s">
        <v>603</v>
      </c>
      <c r="C48" s="167" t="s">
        <v>616</v>
      </c>
      <c r="D48" s="464">
        <f>CPYG!E58</f>
        <v>0</v>
      </c>
    </row>
    <row r="49" spans="2:4" ht="12.75">
      <c r="B49" s="151"/>
      <c r="C49" s="152"/>
      <c r="D49" s="464"/>
    </row>
    <row r="50" spans="2:4" ht="12.75">
      <c r="B50" s="144" t="s">
        <v>617</v>
      </c>
      <c r="C50" s="145"/>
      <c r="D50" s="465">
        <f>SUM(D45:D48)</f>
        <v>1366033.9500000002</v>
      </c>
    </row>
    <row r="51" spans="2:4" ht="12.75">
      <c r="B51" s="147"/>
      <c r="C51" s="148"/>
      <c r="D51" s="466"/>
    </row>
    <row r="52" spans="2:4" ht="12.75">
      <c r="B52" s="151"/>
      <c r="C52" s="152"/>
      <c r="D52" s="462"/>
    </row>
    <row r="53" spans="2:4" ht="12.75">
      <c r="B53" s="138" t="s">
        <v>606</v>
      </c>
      <c r="C53" s="167" t="s">
        <v>619</v>
      </c>
      <c r="D53" s="464"/>
    </row>
    <row r="54" spans="2:4" ht="12.75">
      <c r="B54" s="138" t="s">
        <v>607</v>
      </c>
      <c r="C54" s="167" t="s">
        <v>620</v>
      </c>
      <c r="D54" s="464"/>
    </row>
    <row r="55" spans="2:4" ht="12.75">
      <c r="B55" s="151"/>
      <c r="C55" s="152"/>
      <c r="D55" s="462"/>
    </row>
    <row r="56" spans="2:4" ht="12.75">
      <c r="B56" s="144" t="s">
        <v>621</v>
      </c>
      <c r="C56" s="145"/>
      <c r="D56" s="465">
        <f>+D54+D53</f>
        <v>0</v>
      </c>
    </row>
    <row r="57" spans="2:4" ht="12.75">
      <c r="B57" s="147"/>
      <c r="C57" s="148"/>
      <c r="D57" s="466"/>
    </row>
    <row r="58" spans="2:4" ht="12.75">
      <c r="B58" s="151"/>
      <c r="C58" s="152"/>
      <c r="D58" s="462"/>
    </row>
    <row r="59" spans="2:4" ht="12.75">
      <c r="B59" s="138" t="s">
        <v>609</v>
      </c>
      <c r="C59" s="167" t="s">
        <v>623</v>
      </c>
      <c r="D59" s="464"/>
    </row>
    <row r="60" spans="2:4" ht="12.75">
      <c r="B60" s="138" t="s">
        <v>610</v>
      </c>
      <c r="C60" s="167" t="s">
        <v>624</v>
      </c>
      <c r="D60" s="464"/>
    </row>
    <row r="61" spans="2:4" ht="12.75">
      <c r="B61" s="151"/>
      <c r="C61" s="152"/>
      <c r="D61" s="462"/>
    </row>
    <row r="62" spans="2:4" ht="13.5" thickBot="1">
      <c r="B62" s="209" t="s">
        <v>625</v>
      </c>
      <c r="C62" s="454"/>
      <c r="D62" s="453">
        <f>+D60+D59</f>
        <v>0</v>
      </c>
    </row>
    <row r="63" spans="2:4" ht="14.25" customHeight="1" thickBot="1">
      <c r="B63" s="151"/>
      <c r="C63" s="159"/>
      <c r="D63" s="160"/>
    </row>
    <row r="64" spans="2:4" ht="14.25" customHeight="1">
      <c r="B64" s="161"/>
      <c r="C64" s="162"/>
      <c r="D64" s="455"/>
    </row>
    <row r="65" spans="2:4" ht="12.75">
      <c r="B65" s="154"/>
      <c r="C65" s="156" t="s">
        <v>628</v>
      </c>
      <c r="D65" s="456">
        <f>+D62+D56+D50</f>
        <v>1366033.9500000002</v>
      </c>
    </row>
    <row r="66" spans="2:4" ht="13.5" thickBot="1">
      <c r="B66" s="164"/>
      <c r="C66" s="203"/>
      <c r="D66" s="457"/>
    </row>
    <row r="67" spans="2:4" ht="12.75">
      <c r="B67" s="207"/>
      <c r="C67" s="471"/>
      <c r="D67" s="467"/>
    </row>
    <row r="68" spans="2:6" ht="12.75">
      <c r="B68" s="200"/>
      <c r="C68" s="201" t="s">
        <v>627</v>
      </c>
      <c r="D68" s="468">
        <f>-CPYG!E10-CPYG!E16-CPYG!E49-CPYG!E35-CPYG!E42-CPYG!E40-CPYG!E77-CPYG!E81-CPYG!E82</f>
        <v>150154.12</v>
      </c>
      <c r="F68" s="134"/>
    </row>
    <row r="69" spans="2:4" ht="14.25" customHeight="1" thickBot="1">
      <c r="B69" s="208"/>
      <c r="C69" s="461"/>
      <c r="D69" s="469"/>
    </row>
    <row r="70" spans="2:4" ht="14.25" customHeight="1">
      <c r="B70" s="154"/>
      <c r="C70" s="472"/>
      <c r="D70" s="470"/>
    </row>
    <row r="71" spans="2:4" ht="12.75">
      <c r="B71" s="1352" t="s">
        <v>360</v>
      </c>
      <c r="C71" s="1353"/>
      <c r="D71" s="456">
        <f>D65+D68</f>
        <v>1516188.0700000003</v>
      </c>
    </row>
    <row r="72" spans="2:4" ht="13.5" thickBot="1">
      <c r="B72" s="164"/>
      <c r="C72" s="203"/>
      <c r="D72" s="457"/>
    </row>
    <row r="73" spans="2:3" ht="12.75">
      <c r="B73" s="158"/>
      <c r="C73" s="158"/>
    </row>
    <row r="74" spans="3:4" ht="12.75">
      <c r="C74" s="185" t="s">
        <v>83</v>
      </c>
      <c r="D74" s="186">
        <f>D38-D71</f>
        <v>9269.289999999572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685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637</v>
      </c>
      <c r="D81" s="133"/>
    </row>
    <row r="82" spans="3:4" ht="12.75" hidden="1">
      <c r="C82" s="181" t="s">
        <v>84</v>
      </c>
      <c r="D82" s="133"/>
    </row>
    <row r="83" spans="3:4" ht="18" customHeight="1" hidden="1">
      <c r="C83" s="181" t="s">
        <v>85</v>
      </c>
      <c r="D83" s="133"/>
    </row>
    <row r="84" spans="3:4" ht="18" customHeight="1" hidden="1">
      <c r="C84" s="181" t="s">
        <v>78</v>
      </c>
      <c r="D84" s="133"/>
    </row>
    <row r="85" spans="3:4" ht="18" customHeight="1" hidden="1">
      <c r="C85" s="181" t="s">
        <v>86</v>
      </c>
      <c r="D85" s="133"/>
    </row>
    <row r="86" spans="3:4" ht="18" customHeight="1" hidden="1">
      <c r="C86" s="181" t="s">
        <v>79</v>
      </c>
      <c r="D86" s="133"/>
    </row>
    <row r="87" spans="3:4" ht="18" customHeight="1" hidden="1">
      <c r="C87" s="132" t="s">
        <v>80</v>
      </c>
      <c r="D87" s="133"/>
    </row>
    <row r="88" spans="3:4" ht="21" customHeight="1" hidden="1">
      <c r="C88" s="182"/>
      <c r="D88" s="133"/>
    </row>
    <row r="89" ht="12.75">
      <c r="D89" s="133"/>
    </row>
    <row r="90" ht="12.75">
      <c r="D90" s="133"/>
    </row>
    <row r="91" spans="3:4" ht="12.75">
      <c r="C91" s="611" t="s">
        <v>589</v>
      </c>
      <c r="D91" s="187">
        <f>SUM(D92:D93)</f>
        <v>0</v>
      </c>
    </row>
    <row r="92" spans="3:4" ht="12.75">
      <c r="C92" s="612" t="s">
        <v>579</v>
      </c>
      <c r="D92" s="187">
        <f>'INF. ADIC. CPYG '!I37</f>
        <v>0</v>
      </c>
    </row>
    <row r="93" spans="3:4" ht="12.75" customHeight="1">
      <c r="C93" s="612" t="s">
        <v>580</v>
      </c>
      <c r="D93" s="187">
        <f>'INF. ADIC. CPYG '!I33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B2:H62"/>
  <sheetViews>
    <sheetView zoomScalePageLayoutView="0" workbookViewId="0" topLeftCell="A1">
      <selection activeCell="B2" sqref="B2:I25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19" customWidth="1"/>
    <col min="6" max="6" width="13.7109375" style="614" customWidth="1"/>
    <col min="7" max="7" width="8.8515625" style="133" customWidth="1"/>
    <col min="8" max="16384" width="11.57421875" style="133" customWidth="1"/>
  </cols>
  <sheetData>
    <row r="2" spans="2:5" ht="12.75">
      <c r="B2" s="995" t="s">
        <v>577</v>
      </c>
      <c r="C2" s="995"/>
      <c r="D2" s="995"/>
      <c r="E2" s="617"/>
    </row>
    <row r="3" spans="2:5" ht="13.5" thickBot="1">
      <c r="B3" s="183"/>
      <c r="C3" s="183"/>
      <c r="D3" s="183"/>
      <c r="E3" s="617"/>
    </row>
    <row r="4" spans="2:5" ht="15.75" thickBot="1">
      <c r="B4" s="996" t="str">
        <f>'ORGANOS DE GOBIERNO'!B4:I4</f>
        <v>ENTIDAD: CULTESA</v>
      </c>
      <c r="C4" s="997"/>
      <c r="D4" s="998"/>
      <c r="E4" s="618"/>
    </row>
    <row r="5" spans="2:3" ht="13.5" thickBot="1">
      <c r="B5" s="184"/>
      <c r="C5" s="184"/>
    </row>
    <row r="6" spans="2:5" ht="15.75" thickBot="1">
      <c r="B6" s="999" t="s">
        <v>358</v>
      </c>
      <c r="C6" s="997"/>
      <c r="D6" s="998"/>
      <c r="E6" s="618"/>
    </row>
    <row r="7" spans="2:3" ht="13.5" thickBot="1">
      <c r="B7" s="184"/>
      <c r="C7" s="184"/>
    </row>
    <row r="8" spans="2:5" ht="13.5" customHeight="1">
      <c r="B8" s="1000" t="s">
        <v>598</v>
      </c>
      <c r="C8" s="1001"/>
      <c r="D8" s="991"/>
      <c r="E8" s="620"/>
    </row>
    <row r="9" spans="2:5" ht="12.75" customHeight="1">
      <c r="B9" s="1352"/>
      <c r="C9" s="1353"/>
      <c r="D9" s="1358"/>
      <c r="E9" s="621"/>
    </row>
    <row r="10" spans="2:5" ht="12.75">
      <c r="B10" s="135"/>
      <c r="C10" s="136"/>
      <c r="D10" s="137"/>
      <c r="E10" s="622"/>
    </row>
    <row r="11" spans="2:8" ht="12.75">
      <c r="B11" s="138" t="s">
        <v>600</v>
      </c>
      <c r="C11" s="139" t="s">
        <v>686</v>
      </c>
      <c r="D11" s="140">
        <v>0</v>
      </c>
      <c r="E11" s="623"/>
      <c r="F11" s="615"/>
      <c r="H11" s="615"/>
    </row>
    <row r="12" spans="2:8" ht="12.75">
      <c r="B12" s="138" t="s">
        <v>601</v>
      </c>
      <c r="C12" s="139" t="s">
        <v>687</v>
      </c>
      <c r="D12" s="140">
        <v>0</v>
      </c>
      <c r="E12" s="623"/>
      <c r="F12" s="615"/>
      <c r="H12" s="615"/>
    </row>
    <row r="13" spans="2:8" ht="12.75">
      <c r="B13" s="138" t="s">
        <v>602</v>
      </c>
      <c r="C13" s="139" t="s">
        <v>688</v>
      </c>
      <c r="D13" s="140">
        <f>'PRESUPUESTO CPYG'!D13</f>
        <v>1492968.18</v>
      </c>
      <c r="E13" s="623"/>
      <c r="F13" s="615"/>
      <c r="H13" s="615"/>
    </row>
    <row r="14" spans="2:8" ht="12.75">
      <c r="B14" s="138" t="s">
        <v>603</v>
      </c>
      <c r="C14" s="139" t="s">
        <v>689</v>
      </c>
      <c r="D14" s="140">
        <f>'PRESUPUESTO CPYG'!D14+'Transf. y subv.'!F43</f>
        <v>31489.18</v>
      </c>
      <c r="E14" s="623"/>
      <c r="F14" s="615"/>
      <c r="H14" s="615"/>
    </row>
    <row r="15" spans="2:8" ht="12.75">
      <c r="B15" s="138" t="s">
        <v>604</v>
      </c>
      <c r="C15" s="139" t="s">
        <v>690</v>
      </c>
      <c r="D15" s="140">
        <f>'PRESUPUESTO CPYG'!D15</f>
        <v>0</v>
      </c>
      <c r="E15" s="623"/>
      <c r="F15" s="615"/>
      <c r="H15" s="615"/>
    </row>
    <row r="16" spans="2:5" ht="12.75">
      <c r="B16" s="141"/>
      <c r="C16" s="142"/>
      <c r="D16" s="143"/>
      <c r="E16" s="624"/>
    </row>
    <row r="17" spans="2:5" ht="12.75">
      <c r="B17" s="144" t="s">
        <v>605</v>
      </c>
      <c r="C17" s="145"/>
      <c r="D17" s="146">
        <f>SUM(D11:D15)</f>
        <v>1524457.3599999999</v>
      </c>
      <c r="E17" s="625"/>
    </row>
    <row r="18" spans="2:5" ht="12.75">
      <c r="B18" s="147"/>
      <c r="C18" s="148"/>
      <c r="D18" s="149"/>
      <c r="E18" s="624"/>
    </row>
    <row r="19" spans="2:5" ht="12.75">
      <c r="B19" s="141"/>
      <c r="C19" s="142"/>
      <c r="D19" s="143"/>
      <c r="E19" s="624"/>
    </row>
    <row r="20" spans="2:5" ht="12.75">
      <c r="B20" s="138" t="s">
        <v>606</v>
      </c>
      <c r="C20" s="139" t="s">
        <v>691</v>
      </c>
      <c r="D20" s="143">
        <f>-'Inv. NO FIN'!I21</f>
        <v>0</v>
      </c>
      <c r="E20" s="624"/>
    </row>
    <row r="21" spans="2:5" ht="12.75">
      <c r="B21" s="138" t="s">
        <v>607</v>
      </c>
      <c r="C21" s="139" t="s">
        <v>692</v>
      </c>
      <c r="D21" s="143">
        <f>'Transf. y subv.'!F15</f>
        <v>10000</v>
      </c>
      <c r="E21" s="624"/>
    </row>
    <row r="22" spans="2:5" ht="12.75">
      <c r="B22" s="141"/>
      <c r="C22" s="142"/>
      <c r="D22" s="143"/>
      <c r="E22" s="624"/>
    </row>
    <row r="23" spans="2:5" ht="12.75">
      <c r="B23" s="144" t="s">
        <v>608</v>
      </c>
      <c r="C23" s="145"/>
      <c r="D23" s="146">
        <f>SUM(D20:D21)</f>
        <v>10000</v>
      </c>
      <c r="E23" s="625"/>
    </row>
    <row r="24" spans="2:5" ht="12.75">
      <c r="B24" s="147"/>
      <c r="C24" s="148"/>
      <c r="D24" s="149"/>
      <c r="E24" s="624"/>
    </row>
    <row r="25" spans="2:5" ht="12.75">
      <c r="B25" s="141"/>
      <c r="C25" s="142"/>
      <c r="D25" s="143"/>
      <c r="E25" s="624"/>
    </row>
    <row r="26" spans="2:5" ht="12.75">
      <c r="B26" s="138" t="s">
        <v>609</v>
      </c>
      <c r="C26" s="139" t="s">
        <v>693</v>
      </c>
      <c r="D26" s="140">
        <f>-'Inv. FIN'!H14-'Inv. FIN'!H21-'Inv. FIN'!H33-'Inv. FIN'!H40</f>
        <v>0</v>
      </c>
      <c r="E26" s="623"/>
    </row>
    <row r="27" spans="2:5" ht="12.75">
      <c r="B27" s="138" t="s">
        <v>610</v>
      </c>
      <c r="C27" s="139" t="s">
        <v>694</v>
      </c>
      <c r="D27" s="140">
        <f>'Deuda L.P.'!L24</f>
        <v>0</v>
      </c>
      <c r="E27" s="623"/>
    </row>
    <row r="28" spans="2:5" ht="12.75">
      <c r="B28" s="141"/>
      <c r="C28" s="142"/>
      <c r="D28" s="143"/>
      <c r="E28" s="624"/>
    </row>
    <row r="29" spans="2:5" ht="12.75">
      <c r="B29" s="144" t="s">
        <v>611</v>
      </c>
      <c r="C29" s="145"/>
      <c r="D29" s="150">
        <f>SUM(D26:D27)</f>
        <v>0</v>
      </c>
      <c r="E29" s="626"/>
    </row>
    <row r="30" spans="2:5" ht="12.75">
      <c r="B30" s="151"/>
      <c r="C30" s="152"/>
      <c r="D30" s="153"/>
      <c r="E30" s="627"/>
    </row>
    <row r="31" spans="2:5" ht="12.75">
      <c r="B31" s="335"/>
      <c r="C31" s="188"/>
      <c r="D31" s="336"/>
      <c r="E31" s="622"/>
    </row>
    <row r="32" spans="2:5" ht="12.75">
      <c r="B32" s="154"/>
      <c r="C32" s="156" t="s">
        <v>612</v>
      </c>
      <c r="D32" s="157">
        <f>D17+D23+D29</f>
        <v>1534457.3599999999</v>
      </c>
      <c r="E32" s="626"/>
    </row>
    <row r="33" spans="2:5" ht="13.5" thickBot="1">
      <c r="B33" s="164"/>
      <c r="C33" s="203"/>
      <c r="D33" s="166"/>
      <c r="E33" s="622"/>
    </row>
    <row r="34" spans="3:5" ht="12.75">
      <c r="C34" s="158"/>
      <c r="D34" s="133"/>
      <c r="E34" s="230"/>
    </row>
    <row r="36" ht="13.5" thickBot="1"/>
    <row r="37" spans="2:5" ht="13.5" customHeight="1">
      <c r="B37" s="1000" t="s">
        <v>598</v>
      </c>
      <c r="C37" s="1361"/>
      <c r="D37" s="1359"/>
      <c r="E37" s="628"/>
    </row>
    <row r="38" spans="2:5" ht="12.75" customHeight="1" thickBot="1">
      <c r="B38" s="1002"/>
      <c r="C38" s="1362"/>
      <c r="D38" s="1360"/>
      <c r="E38" s="629"/>
    </row>
    <row r="39" spans="2:8" ht="12.75">
      <c r="B39" s="151"/>
      <c r="C39" s="159"/>
      <c r="D39" s="153"/>
      <c r="E39" s="627"/>
      <c r="H39" s="158"/>
    </row>
    <row r="40" spans="2:8" ht="12.75">
      <c r="B40" s="138" t="s">
        <v>600</v>
      </c>
      <c r="C40" s="210" t="s">
        <v>614</v>
      </c>
      <c r="D40" s="168">
        <f>'PRESUPUESTO CPYG'!D45</f>
        <v>684550.3200000001</v>
      </c>
      <c r="E40" s="613"/>
      <c r="H40" s="615"/>
    </row>
    <row r="41" spans="2:8" ht="12.75">
      <c r="B41" s="138" t="s">
        <v>601</v>
      </c>
      <c r="C41" s="210" t="s">
        <v>615</v>
      </c>
      <c r="D41" s="168">
        <f>'PRESUPUESTO CPYG'!D46</f>
        <v>678983.63</v>
      </c>
      <c r="E41" s="613"/>
      <c r="H41" s="615"/>
    </row>
    <row r="42" spans="2:8" ht="12.75">
      <c r="B42" s="138" t="s">
        <v>602</v>
      </c>
      <c r="C42" s="210" t="s">
        <v>137</v>
      </c>
      <c r="D42" s="168">
        <f>'PRESUPUESTO CPYG'!D47</f>
        <v>2500</v>
      </c>
      <c r="E42" s="613"/>
      <c r="H42" s="615"/>
    </row>
    <row r="43" spans="2:8" ht="12.75">
      <c r="B43" s="138" t="s">
        <v>603</v>
      </c>
      <c r="C43" s="210" t="s">
        <v>616</v>
      </c>
      <c r="D43" s="448">
        <f>'PRESUPUESTO CPYG'!D48</f>
        <v>0</v>
      </c>
      <c r="E43" s="613"/>
      <c r="H43" s="615"/>
    </row>
    <row r="44" spans="2:8" ht="12.75">
      <c r="B44" s="151"/>
      <c r="C44" s="159"/>
      <c r="D44" s="168"/>
      <c r="E44" s="613"/>
      <c r="H44" s="615"/>
    </row>
    <row r="45" spans="2:5" ht="12.75">
      <c r="B45" s="144" t="s">
        <v>617</v>
      </c>
      <c r="C45" s="211"/>
      <c r="D45" s="150">
        <f>SUM(D40:D43)</f>
        <v>1366033.9500000002</v>
      </c>
      <c r="E45" s="626"/>
    </row>
    <row r="46" spans="2:5" ht="12.75">
      <c r="B46" s="147"/>
      <c r="C46" s="212"/>
      <c r="D46" s="170"/>
      <c r="E46" s="627"/>
    </row>
    <row r="47" spans="2:5" ht="12.75">
      <c r="B47" s="151"/>
      <c r="C47" s="159"/>
      <c r="D47" s="153"/>
      <c r="E47" s="627"/>
    </row>
    <row r="48" spans="2:5" ht="12.75">
      <c r="B48" s="138" t="s">
        <v>606</v>
      </c>
      <c r="C48" s="210" t="s">
        <v>619</v>
      </c>
      <c r="D48" s="168">
        <f>'Inv. NO FIN'!D21+'Inv. NO FIN'!F21</f>
        <v>100972.75</v>
      </c>
      <c r="E48" s="613"/>
    </row>
    <row r="49" spans="2:5" ht="12.75">
      <c r="B49" s="138" t="s">
        <v>607</v>
      </c>
      <c r="C49" s="210" t="s">
        <v>620</v>
      </c>
      <c r="D49" s="168">
        <v>0</v>
      </c>
      <c r="E49" s="613"/>
    </row>
    <row r="50" spans="2:5" ht="12.75">
      <c r="B50" s="151"/>
      <c r="C50" s="159"/>
      <c r="D50" s="153"/>
      <c r="E50" s="627"/>
    </row>
    <row r="51" spans="2:5" ht="12.75">
      <c r="B51" s="144" t="s">
        <v>621</v>
      </c>
      <c r="C51" s="211"/>
      <c r="D51" s="150">
        <f>SUM(D48:D49)</f>
        <v>100972.75</v>
      </c>
      <c r="E51" s="626"/>
    </row>
    <row r="52" spans="2:5" ht="12.75">
      <c r="B52" s="147"/>
      <c r="C52" s="212"/>
      <c r="D52" s="170"/>
      <c r="E52" s="627"/>
    </row>
    <row r="53" spans="2:5" ht="12.75">
      <c r="B53" s="151"/>
      <c r="C53" s="159"/>
      <c r="D53" s="153"/>
      <c r="E53" s="627"/>
    </row>
    <row r="54" spans="2:5" ht="12.75">
      <c r="B54" s="138" t="s">
        <v>609</v>
      </c>
      <c r="C54" s="210" t="s">
        <v>623</v>
      </c>
      <c r="D54" s="168">
        <f>'Inv. FIN'!F14+'Inv. FIN'!F21+'Inv. FIN'!F33+'Inv. FIN'!F40</f>
        <v>0</v>
      </c>
      <c r="E54" s="613"/>
    </row>
    <row r="55" spans="2:5" ht="12.75">
      <c r="B55" s="138" t="s">
        <v>610</v>
      </c>
      <c r="C55" s="210" t="s">
        <v>624</v>
      </c>
      <c r="D55" s="168">
        <f>'Deuda L.P.'!M24</f>
        <v>0</v>
      </c>
      <c r="E55" s="613"/>
    </row>
    <row r="56" spans="2:5" ht="12.75">
      <c r="B56" s="151"/>
      <c r="C56" s="159"/>
      <c r="D56" s="153"/>
      <c r="E56" s="627"/>
    </row>
    <row r="57" spans="2:5" ht="12.75">
      <c r="B57" s="144" t="s">
        <v>625</v>
      </c>
      <c r="C57" s="211"/>
      <c r="D57" s="150">
        <f>SUM(D54:D55)</f>
        <v>0</v>
      </c>
      <c r="E57" s="626"/>
    </row>
    <row r="58" spans="2:5" ht="13.5" thickBot="1">
      <c r="B58" s="171"/>
      <c r="C58" s="213"/>
      <c r="D58" s="173"/>
      <c r="E58" s="626"/>
    </row>
    <row r="59" spans="2:5" ht="13.5" thickTop="1">
      <c r="B59" s="161"/>
      <c r="C59" s="204"/>
      <c r="D59" s="163"/>
      <c r="E59" s="622"/>
    </row>
    <row r="60" spans="2:5" ht="12.75">
      <c r="B60" s="154"/>
      <c r="C60" s="205" t="s">
        <v>192</v>
      </c>
      <c r="D60" s="157">
        <f>D45+D51+D57</f>
        <v>1467006.7000000002</v>
      </c>
      <c r="E60" s="626"/>
    </row>
    <row r="61" spans="2:5" ht="13.5" thickBot="1">
      <c r="B61" s="164"/>
      <c r="C61" s="165"/>
      <c r="D61" s="166"/>
      <c r="E61" s="622"/>
    </row>
    <row r="62" spans="3:5" ht="12.75">
      <c r="C62" s="174"/>
      <c r="D62" s="133"/>
      <c r="E62" s="230"/>
    </row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3:J58"/>
  <sheetViews>
    <sheetView zoomScale="78" zoomScaleNormal="78" zoomScalePageLayoutView="0" workbookViewId="0" topLeftCell="A1">
      <selection activeCell="E30" sqref="E30"/>
    </sheetView>
  </sheetViews>
  <sheetFormatPr defaultColWidth="11.57421875" defaultRowHeight="12.75"/>
  <cols>
    <col min="1" max="1" width="7.8515625" style="133" customWidth="1"/>
    <col min="2" max="2" width="41.28125" style="133" customWidth="1"/>
    <col min="3" max="3" width="16.140625" style="133" customWidth="1"/>
    <col min="4" max="4" width="19.57421875" style="133" customWidth="1"/>
    <col min="5" max="5" width="19.421875" style="133" customWidth="1"/>
    <col min="6" max="6" width="18.421875" style="133" customWidth="1"/>
    <col min="7" max="7" width="20.7109375" style="133" customWidth="1"/>
    <col min="8" max="8" width="20.28125" style="133" customWidth="1"/>
    <col min="9" max="9" width="17.28125" style="133" customWidth="1"/>
    <col min="10" max="10" width="20.421875" style="133" customWidth="1"/>
    <col min="11" max="16384" width="11.57421875" style="133" customWidth="1"/>
  </cols>
  <sheetData>
    <row r="2" ht="13.5" thickBot="1"/>
    <row r="3" spans="1:10" ht="33.75" customHeight="1">
      <c r="A3" s="705"/>
      <c r="B3" s="980" t="s">
        <v>381</v>
      </c>
      <c r="C3" s="981"/>
      <c r="D3" s="981"/>
      <c r="E3" s="981"/>
      <c r="F3" s="981"/>
      <c r="G3" s="981"/>
      <c r="H3" s="981"/>
      <c r="I3" s="982"/>
      <c r="J3" s="983">
        <v>2017</v>
      </c>
    </row>
    <row r="4" spans="1:10" ht="22.5" customHeight="1" thickBot="1">
      <c r="A4" s="705"/>
      <c r="B4" s="985" t="s">
        <v>273</v>
      </c>
      <c r="C4" s="986"/>
      <c r="D4" s="986"/>
      <c r="E4" s="986"/>
      <c r="F4" s="986"/>
      <c r="G4" s="986"/>
      <c r="H4" s="986"/>
      <c r="I4" s="987"/>
      <c r="J4" s="984"/>
    </row>
    <row r="5" spans="2:10" ht="30" customHeight="1">
      <c r="B5" s="988" t="str">
        <f>'ORGANOS DE GOBIERNO'!B4:I4</f>
        <v>ENTIDAD: CULTESA</v>
      </c>
      <c r="C5" s="989"/>
      <c r="D5" s="989"/>
      <c r="E5" s="989"/>
      <c r="F5" s="989"/>
      <c r="G5" s="989"/>
      <c r="H5" s="989"/>
      <c r="I5" s="989"/>
      <c r="J5" s="990"/>
    </row>
    <row r="6" spans="2:10" ht="6" customHeight="1">
      <c r="B6" s="706"/>
      <c r="C6" s="707"/>
      <c r="D6" s="707"/>
      <c r="E6" s="707"/>
      <c r="F6" s="707"/>
      <c r="G6" s="158"/>
      <c r="H6" s="158"/>
      <c r="I6" s="158"/>
      <c r="J6" s="232"/>
    </row>
    <row r="7" spans="2:10" ht="18" customHeight="1">
      <c r="B7" s="708" t="s">
        <v>563</v>
      </c>
      <c r="C7" s="158"/>
      <c r="D7" s="158"/>
      <c r="E7" s="158"/>
      <c r="F7" s="158"/>
      <c r="G7" s="158"/>
      <c r="H7" s="158"/>
      <c r="I7" s="158"/>
      <c r="J7" s="232"/>
    </row>
    <row r="8" spans="2:10" ht="28.5" customHeight="1">
      <c r="B8" s="709"/>
      <c r="C8" s="710"/>
      <c r="D8" s="158"/>
      <c r="E8" s="158"/>
      <c r="F8" s="158"/>
      <c r="G8" s="978" t="s">
        <v>382</v>
      </c>
      <c r="H8" s="978"/>
      <c r="I8" s="978"/>
      <c r="J8" s="979"/>
    </row>
    <row r="9" spans="2:10" ht="46.5" customHeight="1" thickBot="1">
      <c r="B9" s="711" t="s">
        <v>564</v>
      </c>
      <c r="C9" s="712" t="s">
        <v>565</v>
      </c>
      <c r="D9" s="713" t="s">
        <v>383</v>
      </c>
      <c r="E9" s="713" t="s">
        <v>384</v>
      </c>
      <c r="F9" s="712" t="s">
        <v>390</v>
      </c>
      <c r="G9" s="712" t="s">
        <v>385</v>
      </c>
      <c r="H9" s="712" t="s">
        <v>386</v>
      </c>
      <c r="I9" s="712" t="s">
        <v>387</v>
      </c>
      <c r="J9" s="714" t="s">
        <v>388</v>
      </c>
    </row>
    <row r="10" spans="2:10" ht="15" customHeight="1">
      <c r="B10" s="709" t="s">
        <v>809</v>
      </c>
      <c r="C10" s="715">
        <v>0.2</v>
      </c>
      <c r="D10" s="716">
        <v>1</v>
      </c>
      <c r="E10" s="717">
        <v>601.0121</v>
      </c>
      <c r="F10" s="718">
        <f>C10*$F$14/100</f>
        <v>3558.899500000001</v>
      </c>
      <c r="G10" s="893"/>
      <c r="H10" s="893"/>
      <c r="I10" s="893"/>
      <c r="J10" s="894"/>
    </row>
    <row r="11" spans="2:10" ht="15" customHeight="1">
      <c r="B11" s="709" t="s">
        <v>810</v>
      </c>
      <c r="C11" s="715">
        <v>50.8</v>
      </c>
      <c r="D11" s="716">
        <v>254</v>
      </c>
      <c r="E11" s="717">
        <v>601.0121</v>
      </c>
      <c r="F11" s="718">
        <f>C11*$F$14/100</f>
        <v>903960.4730000001</v>
      </c>
      <c r="G11" s="893"/>
      <c r="H11" s="893"/>
      <c r="I11" s="893"/>
      <c r="J11" s="894"/>
    </row>
    <row r="12" spans="2:10" ht="15" customHeight="1">
      <c r="B12" s="709" t="s">
        <v>811</v>
      </c>
      <c r="C12" s="715">
        <v>40</v>
      </c>
      <c r="D12" s="716">
        <v>200</v>
      </c>
      <c r="E12" s="717">
        <v>601.0121</v>
      </c>
      <c r="F12" s="718">
        <f>C12*$F$14/100</f>
        <v>711779.9000000001</v>
      </c>
      <c r="G12" s="893"/>
      <c r="H12" s="893"/>
      <c r="I12" s="893"/>
      <c r="J12" s="894"/>
    </row>
    <row r="13" spans="2:10" ht="15" customHeight="1">
      <c r="B13" s="896" t="s">
        <v>812</v>
      </c>
      <c r="C13" s="902">
        <v>9</v>
      </c>
      <c r="D13" s="897">
        <v>45</v>
      </c>
      <c r="E13" s="898">
        <v>601.0121</v>
      </c>
      <c r="F13" s="899">
        <f>C13*$F$14/100</f>
        <v>160150.4775</v>
      </c>
      <c r="G13" s="900"/>
      <c r="H13" s="900"/>
      <c r="I13" s="900"/>
      <c r="J13" s="901"/>
    </row>
    <row r="14" spans="2:10" ht="15" customHeight="1">
      <c r="B14" s="709"/>
      <c r="C14" s="715">
        <f>SUM(C10:C13)</f>
        <v>100</v>
      </c>
      <c r="D14" s="716">
        <f>SUM(D10:D13)</f>
        <v>500</v>
      </c>
      <c r="F14" s="718">
        <f>PASIVO!D6</f>
        <v>1779449.7500000002</v>
      </c>
      <c r="G14" s="710"/>
      <c r="H14" s="710"/>
      <c r="I14" s="710"/>
      <c r="J14" s="895"/>
    </row>
    <row r="15" spans="2:10" ht="15" customHeight="1">
      <c r="B15" s="231"/>
      <c r="C15" s="683"/>
      <c r="D15" s="719"/>
      <c r="E15" s="720"/>
      <c r="F15" s="892" t="s">
        <v>813</v>
      </c>
      <c r="G15" s="158"/>
      <c r="H15" s="158"/>
      <c r="I15" s="158"/>
      <c r="J15" s="232"/>
    </row>
    <row r="16" spans="2:10" ht="15" customHeight="1">
      <c r="B16" s="708" t="s">
        <v>566</v>
      </c>
      <c r="C16" s="683"/>
      <c r="D16" s="158"/>
      <c r="E16" s="720"/>
      <c r="F16" s="720"/>
      <c r="G16" s="158"/>
      <c r="H16" s="158"/>
      <c r="I16" s="158"/>
      <c r="J16" s="232"/>
    </row>
    <row r="17" spans="2:10" ht="27.75" customHeight="1">
      <c r="B17" s="709"/>
      <c r="C17" s="721"/>
      <c r="D17" s="158"/>
      <c r="E17" s="158"/>
      <c r="F17" s="158"/>
      <c r="G17" s="978" t="s">
        <v>382</v>
      </c>
      <c r="H17" s="978"/>
      <c r="I17" s="978"/>
      <c r="J17" s="979"/>
    </row>
    <row r="18" spans="2:10" ht="36" customHeight="1" thickBot="1">
      <c r="B18" s="711" t="s">
        <v>567</v>
      </c>
      <c r="C18" s="712" t="s">
        <v>565</v>
      </c>
      <c r="D18" s="713" t="s">
        <v>383</v>
      </c>
      <c r="E18" s="713" t="s">
        <v>384</v>
      </c>
      <c r="F18" s="712" t="s">
        <v>389</v>
      </c>
      <c r="G18" s="712" t="s">
        <v>385</v>
      </c>
      <c r="H18" s="712" t="s">
        <v>386</v>
      </c>
      <c r="I18" s="712" t="s">
        <v>387</v>
      </c>
      <c r="J18" s="714" t="s">
        <v>388</v>
      </c>
    </row>
    <row r="19" spans="2:10" ht="15" customHeight="1">
      <c r="B19" s="709"/>
      <c r="C19" s="722"/>
      <c r="D19" s="158"/>
      <c r="E19" s="158"/>
      <c r="F19" s="158"/>
      <c r="G19" s="158"/>
      <c r="H19" s="158"/>
      <c r="I19" s="158"/>
      <c r="J19" s="232"/>
    </row>
    <row r="20" spans="2:10" ht="15" customHeight="1">
      <c r="B20" s="709"/>
      <c r="C20" s="722"/>
      <c r="D20" s="158"/>
      <c r="E20" s="158"/>
      <c r="F20" s="158"/>
      <c r="G20" s="158"/>
      <c r="H20" s="158"/>
      <c r="I20" s="158"/>
      <c r="J20" s="232"/>
    </row>
    <row r="21" spans="2:10" ht="15" customHeight="1">
      <c r="B21" s="709"/>
      <c r="C21" s="722"/>
      <c r="D21" s="158"/>
      <c r="E21" s="158"/>
      <c r="F21" s="158"/>
      <c r="G21" s="158"/>
      <c r="H21" s="158"/>
      <c r="I21" s="158"/>
      <c r="J21" s="232"/>
    </row>
    <row r="22" spans="2:10" ht="15" customHeight="1">
      <c r="B22" s="709"/>
      <c r="C22" s="722"/>
      <c r="D22" s="158"/>
      <c r="E22" s="158"/>
      <c r="F22" s="158"/>
      <c r="G22" s="158"/>
      <c r="H22" s="158"/>
      <c r="I22" s="158"/>
      <c r="J22" s="232"/>
    </row>
    <row r="23" spans="2:10" ht="15" customHeight="1">
      <c r="B23" s="709"/>
      <c r="C23" s="710"/>
      <c r="D23" s="158"/>
      <c r="E23" s="158"/>
      <c r="F23" s="158"/>
      <c r="G23" s="158"/>
      <c r="H23" s="158"/>
      <c r="I23" s="158"/>
      <c r="J23" s="232"/>
    </row>
    <row r="24" spans="2:10" ht="15" customHeight="1">
      <c r="B24" s="709"/>
      <c r="C24" s="710"/>
      <c r="D24" s="158"/>
      <c r="E24" s="158"/>
      <c r="F24" s="158"/>
      <c r="G24" s="158"/>
      <c r="H24" s="158"/>
      <c r="I24" s="158"/>
      <c r="J24" s="232"/>
    </row>
    <row r="25" spans="2:10" ht="15" customHeight="1">
      <c r="B25" s="231"/>
      <c r="C25" s="158"/>
      <c r="D25" s="158"/>
      <c r="E25" s="158"/>
      <c r="F25" s="158"/>
      <c r="G25" s="158"/>
      <c r="H25" s="158"/>
      <c r="I25" s="158"/>
      <c r="J25" s="232"/>
    </row>
    <row r="26" spans="2:10" ht="15" customHeight="1">
      <c r="B26" s="709"/>
      <c r="C26" s="710"/>
      <c r="D26" s="158"/>
      <c r="E26" s="158"/>
      <c r="F26" s="158"/>
      <c r="G26" s="158"/>
      <c r="H26" s="158"/>
      <c r="I26" s="158"/>
      <c r="J26" s="232"/>
    </row>
    <row r="27" spans="2:10" ht="15" customHeight="1">
      <c r="B27" s="709"/>
      <c r="C27" s="710"/>
      <c r="D27" s="158"/>
      <c r="E27" s="158"/>
      <c r="F27" s="158"/>
      <c r="G27" s="158"/>
      <c r="H27" s="158"/>
      <c r="I27" s="158"/>
      <c r="J27" s="232"/>
    </row>
    <row r="28" spans="2:10" ht="15" customHeight="1">
      <c r="B28" s="708" t="s">
        <v>568</v>
      </c>
      <c r="C28" s="158"/>
      <c r="D28" s="158"/>
      <c r="E28" s="158"/>
      <c r="F28" s="158"/>
      <c r="G28" s="158"/>
      <c r="H28" s="158"/>
      <c r="I28" s="158"/>
      <c r="J28" s="232"/>
    </row>
    <row r="29" spans="2:10" ht="5.25" customHeight="1">
      <c r="B29" s="709"/>
      <c r="C29" s="710"/>
      <c r="D29" s="158"/>
      <c r="E29" s="158"/>
      <c r="F29" s="158"/>
      <c r="G29" s="158"/>
      <c r="H29" s="158"/>
      <c r="I29" s="158"/>
      <c r="J29" s="232"/>
    </row>
    <row r="30" spans="2:10" ht="29.25" customHeight="1" thickBot="1">
      <c r="B30" s="711" t="s">
        <v>569</v>
      </c>
      <c r="C30" s="723" t="s">
        <v>570</v>
      </c>
      <c r="D30" s="712" t="s">
        <v>571</v>
      </c>
      <c r="E30" s="313"/>
      <c r="F30" s="313"/>
      <c r="G30" s="313"/>
      <c r="H30" s="313"/>
      <c r="I30" s="313"/>
      <c r="J30" s="317"/>
    </row>
    <row r="31" spans="2:10" ht="9.75" customHeight="1">
      <c r="B31" s="886"/>
      <c r="C31" s="887"/>
      <c r="D31" s="888"/>
      <c r="E31" s="889"/>
      <c r="F31" s="889"/>
      <c r="G31" s="889"/>
      <c r="H31" s="889"/>
      <c r="I31" s="889"/>
      <c r="J31" s="890"/>
    </row>
    <row r="32" spans="2:10" ht="16.5" customHeight="1">
      <c r="B32" s="231" t="s">
        <v>801</v>
      </c>
      <c r="C32" s="158" t="s">
        <v>572</v>
      </c>
      <c r="D32" s="891">
        <v>42318</v>
      </c>
      <c r="E32" s="158"/>
      <c r="F32" s="158"/>
      <c r="G32" s="158"/>
      <c r="H32" s="158"/>
      <c r="I32" s="158"/>
      <c r="J32" s="232"/>
    </row>
    <row r="33" spans="2:10" ht="15" customHeight="1">
      <c r="B33" s="231" t="s">
        <v>806</v>
      </c>
      <c r="C33" s="158" t="s">
        <v>573</v>
      </c>
      <c r="D33" s="891">
        <v>42318</v>
      </c>
      <c r="E33" s="158"/>
      <c r="F33" s="158"/>
      <c r="G33" s="158"/>
      <c r="H33" s="158"/>
      <c r="I33" s="158"/>
      <c r="J33" s="232"/>
    </row>
    <row r="34" spans="2:10" ht="15" customHeight="1">
      <c r="B34" s="231" t="s">
        <v>799</v>
      </c>
      <c r="C34" s="158" t="s">
        <v>800</v>
      </c>
      <c r="D34" s="891">
        <v>37217</v>
      </c>
      <c r="E34" s="158"/>
      <c r="F34" s="158"/>
      <c r="G34" s="158"/>
      <c r="H34" s="158"/>
      <c r="I34" s="158"/>
      <c r="J34" s="232"/>
    </row>
    <row r="35" spans="2:10" ht="15" customHeight="1">
      <c r="B35" s="231" t="s">
        <v>802</v>
      </c>
      <c r="C35" s="158" t="s">
        <v>574</v>
      </c>
      <c r="D35" s="891">
        <v>42318</v>
      </c>
      <c r="E35" s="158"/>
      <c r="F35" s="158"/>
      <c r="G35" s="158"/>
      <c r="H35" s="158"/>
      <c r="I35" s="158"/>
      <c r="J35" s="232"/>
    </row>
    <row r="36" spans="2:10" ht="15" customHeight="1">
      <c r="B36" s="231" t="s">
        <v>804</v>
      </c>
      <c r="C36" s="158" t="s">
        <v>574</v>
      </c>
      <c r="D36" s="891">
        <v>42318</v>
      </c>
      <c r="E36" s="158"/>
      <c r="F36" s="158"/>
      <c r="G36" s="158"/>
      <c r="H36" s="158"/>
      <c r="I36" s="158"/>
      <c r="J36" s="232"/>
    </row>
    <row r="37" spans="2:10" ht="15" customHeight="1">
      <c r="B37" s="231" t="s">
        <v>803</v>
      </c>
      <c r="C37" s="158" t="s">
        <v>574</v>
      </c>
      <c r="D37" s="891">
        <v>42318</v>
      </c>
      <c r="E37" s="158"/>
      <c r="F37" s="158"/>
      <c r="G37" s="158"/>
      <c r="H37" s="158"/>
      <c r="I37" s="158"/>
      <c r="J37" s="232"/>
    </row>
    <row r="38" spans="2:10" ht="15" customHeight="1">
      <c r="B38" s="231" t="s">
        <v>805</v>
      </c>
      <c r="C38" s="158" t="s">
        <v>574</v>
      </c>
      <c r="D38" s="891">
        <v>42318</v>
      </c>
      <c r="E38" s="158"/>
      <c r="F38" s="158"/>
      <c r="G38" s="158"/>
      <c r="H38" s="158"/>
      <c r="I38" s="158"/>
      <c r="J38" s="232"/>
    </row>
    <row r="39" spans="2:10" ht="15" customHeight="1">
      <c r="B39" s="231" t="s">
        <v>808</v>
      </c>
      <c r="C39" s="158" t="s">
        <v>574</v>
      </c>
      <c r="D39" s="891">
        <v>42318</v>
      </c>
      <c r="E39" s="158"/>
      <c r="F39" s="158"/>
      <c r="G39" s="158"/>
      <c r="H39" s="158"/>
      <c r="I39" s="158"/>
      <c r="J39" s="232"/>
    </row>
    <row r="40" spans="2:10" ht="15" customHeight="1">
      <c r="B40" s="231" t="s">
        <v>807</v>
      </c>
      <c r="C40" s="158" t="s">
        <v>574</v>
      </c>
      <c r="D40" s="891">
        <v>42318</v>
      </c>
      <c r="E40" s="158"/>
      <c r="F40" s="158"/>
      <c r="G40" s="158"/>
      <c r="H40" s="158"/>
      <c r="I40" s="158"/>
      <c r="J40" s="232"/>
    </row>
    <row r="41" spans="2:10" ht="15" customHeight="1">
      <c r="B41" s="231" t="s">
        <v>798</v>
      </c>
      <c r="C41" s="158" t="s">
        <v>575</v>
      </c>
      <c r="D41" s="891">
        <v>37581</v>
      </c>
      <c r="E41" s="158"/>
      <c r="F41" s="158"/>
      <c r="G41" s="158"/>
      <c r="H41" s="158"/>
      <c r="I41" s="158"/>
      <c r="J41" s="232"/>
    </row>
    <row r="42" spans="2:10" ht="15" customHeight="1">
      <c r="B42" s="231"/>
      <c r="C42" s="158"/>
      <c r="D42" s="158"/>
      <c r="E42" s="158"/>
      <c r="F42" s="158"/>
      <c r="G42" s="158"/>
      <c r="H42" s="158"/>
      <c r="I42" s="158"/>
      <c r="J42" s="232"/>
    </row>
    <row r="43" spans="2:10" ht="20.25" customHeight="1">
      <c r="B43" s="708" t="s">
        <v>576</v>
      </c>
      <c r="C43" s="158"/>
      <c r="D43" s="158"/>
      <c r="E43" s="158"/>
      <c r="F43" s="158"/>
      <c r="G43" s="158"/>
      <c r="H43" s="158"/>
      <c r="I43" s="158"/>
      <c r="J43" s="232"/>
    </row>
    <row r="44" spans="2:10" ht="15" customHeight="1">
      <c r="B44" s="231"/>
      <c r="C44" s="158"/>
      <c r="D44" s="158"/>
      <c r="E44" s="158"/>
      <c r="F44" s="158"/>
      <c r="G44" s="158"/>
      <c r="H44" s="158"/>
      <c r="I44" s="158"/>
      <c r="J44" s="232"/>
    </row>
    <row r="45" spans="2:10" ht="15" customHeight="1">
      <c r="B45" s="724" t="s">
        <v>569</v>
      </c>
      <c r="C45" s="710"/>
      <c r="D45" s="158"/>
      <c r="E45" s="158"/>
      <c r="F45" s="158"/>
      <c r="G45" s="158"/>
      <c r="H45" s="158"/>
      <c r="I45" s="158"/>
      <c r="J45" s="232"/>
    </row>
    <row r="46" spans="2:10" ht="15" customHeight="1" thickBot="1">
      <c r="B46" s="316" t="s">
        <v>814</v>
      </c>
      <c r="C46" s="313" t="s">
        <v>815</v>
      </c>
      <c r="D46" s="313"/>
      <c r="E46" s="313"/>
      <c r="F46" s="313"/>
      <c r="G46" s="313"/>
      <c r="H46" s="313"/>
      <c r="I46" s="313"/>
      <c r="J46" s="317"/>
    </row>
    <row r="47" spans="2:6" ht="13.5" customHeight="1">
      <c r="B47" s="158"/>
      <c r="C47" s="158"/>
      <c r="D47" s="158"/>
      <c r="E47" s="158"/>
      <c r="F47" s="158"/>
    </row>
    <row r="48" spans="2:6" ht="13.5" customHeight="1">
      <c r="B48" s="158"/>
      <c r="C48" s="158"/>
      <c r="D48" s="158"/>
      <c r="E48" s="158"/>
      <c r="F48" s="158"/>
    </row>
    <row r="49" ht="13.5" customHeight="1"/>
    <row r="50" ht="13.5" customHeight="1">
      <c r="E50" s="885"/>
    </row>
    <row r="51" ht="13.5" customHeight="1">
      <c r="E51" s="885"/>
    </row>
    <row r="52" ht="12.75">
      <c r="E52" s="885"/>
    </row>
    <row r="53" ht="12.75">
      <c r="E53" s="885"/>
    </row>
    <row r="54" ht="12.75">
      <c r="E54" s="885"/>
    </row>
    <row r="55" ht="12.75">
      <c r="E55" s="885"/>
    </row>
    <row r="56" ht="12.75">
      <c r="E56" s="885"/>
    </row>
    <row r="57" ht="12.75">
      <c r="E57" s="885"/>
    </row>
    <row r="58" ht="12.75">
      <c r="E58" s="885"/>
    </row>
  </sheetData>
  <sheetProtection/>
  <mergeCells count="6">
    <mergeCell ref="G8:J8"/>
    <mergeCell ref="G17:J17"/>
    <mergeCell ref="B3:I3"/>
    <mergeCell ref="J3:J4"/>
    <mergeCell ref="B4:I4"/>
    <mergeCell ref="B5:J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84"/>
  <sheetViews>
    <sheetView zoomScalePageLayoutView="0" workbookViewId="0" topLeftCell="A1">
      <selection activeCell="F35" sqref="F35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2" spans="2:4" ht="12.75">
      <c r="B2" s="995" t="s">
        <v>577</v>
      </c>
      <c r="C2" s="995"/>
      <c r="D2" s="995"/>
    </row>
    <row r="3" spans="2:4" ht="13.5" thickBot="1">
      <c r="B3" s="183"/>
      <c r="C3" s="183"/>
      <c r="D3" s="183"/>
    </row>
    <row r="4" spans="2:4" ht="15.75" thickBot="1">
      <c r="B4" s="996" t="str">
        <f>'ORGANOS DE GOBIERNO'!B4:I4</f>
        <v>ENTIDAD: CULTESA</v>
      </c>
      <c r="C4" s="997"/>
      <c r="D4" s="998"/>
    </row>
    <row r="5" spans="2:3" ht="13.5" thickBot="1">
      <c r="B5" s="184"/>
      <c r="C5" s="184"/>
    </row>
    <row r="6" spans="2:4" ht="15.75" thickBot="1">
      <c r="B6" s="999" t="s">
        <v>358</v>
      </c>
      <c r="C6" s="997"/>
      <c r="D6" s="998"/>
    </row>
    <row r="7" spans="2:3" ht="13.5" thickBot="1">
      <c r="B7" s="184"/>
      <c r="C7" s="184"/>
    </row>
    <row r="8" spans="2:4" ht="13.5" customHeight="1">
      <c r="B8" s="1000" t="s">
        <v>598</v>
      </c>
      <c r="C8" s="1001"/>
      <c r="D8" s="991"/>
    </row>
    <row r="9" spans="2:4" ht="12.75" customHeight="1" thickBot="1">
      <c r="B9" s="1002"/>
      <c r="C9" s="1003"/>
      <c r="D9" s="992"/>
    </row>
    <row r="10" spans="2:4" ht="12.75">
      <c r="B10" s="151"/>
      <c r="C10" s="152"/>
      <c r="D10" s="202"/>
    </row>
    <row r="11" spans="2:4" ht="12.75">
      <c r="B11" s="138" t="s">
        <v>600</v>
      </c>
      <c r="C11" s="139" t="s">
        <v>686</v>
      </c>
      <c r="D11" s="140">
        <f>PRESUPUESTO!D11</f>
        <v>0</v>
      </c>
    </row>
    <row r="12" spans="2:4" ht="12.75">
      <c r="B12" s="138" t="s">
        <v>601</v>
      </c>
      <c r="C12" s="139" t="s">
        <v>687</v>
      </c>
      <c r="D12" s="140">
        <f>PRESUPUESTO!D12</f>
        <v>0</v>
      </c>
    </row>
    <row r="13" spans="2:4" ht="12.75">
      <c r="B13" s="138" t="s">
        <v>602</v>
      </c>
      <c r="C13" s="139" t="s">
        <v>688</v>
      </c>
      <c r="D13" s="140">
        <f>PRESUPUESTO!D13</f>
        <v>1492968.18</v>
      </c>
    </row>
    <row r="14" spans="2:4" ht="12.75">
      <c r="B14" s="138" t="s">
        <v>603</v>
      </c>
      <c r="C14" s="139" t="s">
        <v>689</v>
      </c>
      <c r="D14" s="140">
        <f>PRESUPUESTO!D14</f>
        <v>31489.18</v>
      </c>
    </row>
    <row r="15" spans="2:4" ht="12.75">
      <c r="B15" s="138" t="s">
        <v>604</v>
      </c>
      <c r="C15" s="139" t="s">
        <v>690</v>
      </c>
      <c r="D15" s="140">
        <f>PRESUPUESTO!D15</f>
        <v>0</v>
      </c>
    </row>
    <row r="16" spans="2:4" ht="12.75">
      <c r="B16" s="141"/>
      <c r="C16" s="142"/>
      <c r="D16" s="143"/>
    </row>
    <row r="17" spans="2:4" ht="12.75">
      <c r="B17" s="144" t="s">
        <v>605</v>
      </c>
      <c r="C17" s="145"/>
      <c r="D17" s="146">
        <f>SUM(D11:D15)</f>
        <v>1524457.3599999999</v>
      </c>
    </row>
    <row r="18" spans="2:4" ht="12.75">
      <c r="B18" s="147"/>
      <c r="C18" s="148"/>
      <c r="D18" s="149"/>
    </row>
    <row r="19" spans="2:4" ht="12.75">
      <c r="B19" s="141"/>
      <c r="C19" s="142"/>
      <c r="D19" s="143"/>
    </row>
    <row r="20" spans="2:4" ht="12.75">
      <c r="B20" s="138" t="s">
        <v>606</v>
      </c>
      <c r="C20" s="139" t="s">
        <v>691</v>
      </c>
      <c r="D20" s="140">
        <f>PRESUPUESTO!D20</f>
        <v>0</v>
      </c>
    </row>
    <row r="21" spans="2:4" ht="12.75">
      <c r="B21" s="138" t="s">
        <v>607</v>
      </c>
      <c r="C21" s="139" t="s">
        <v>692</v>
      </c>
      <c r="D21" s="140">
        <f>PRESUPUESTO!D21</f>
        <v>10000</v>
      </c>
    </row>
    <row r="22" spans="2:4" ht="12.75">
      <c r="B22" s="141"/>
      <c r="C22" s="142"/>
      <c r="D22" s="143"/>
    </row>
    <row r="23" spans="2:4" ht="12.75">
      <c r="B23" s="144" t="s">
        <v>608</v>
      </c>
      <c r="C23" s="145"/>
      <c r="D23" s="146">
        <f>SUM(D20:D21)</f>
        <v>10000</v>
      </c>
    </row>
    <row r="24" spans="2:4" ht="12.75">
      <c r="B24" s="147"/>
      <c r="C24" s="148"/>
      <c r="D24" s="149"/>
    </row>
    <row r="25" spans="2:4" ht="12.75">
      <c r="B25" s="141"/>
      <c r="C25" s="142"/>
      <c r="D25" s="143"/>
    </row>
    <row r="26" spans="2:4" ht="12.75">
      <c r="B26" s="138" t="s">
        <v>609</v>
      </c>
      <c r="C26" s="139" t="s">
        <v>693</v>
      </c>
      <c r="D26" s="140">
        <f>PRESUPUESTO!D26</f>
        <v>0</v>
      </c>
    </row>
    <row r="27" spans="2:4" ht="12.75">
      <c r="B27" s="138" t="s">
        <v>610</v>
      </c>
      <c r="C27" s="139" t="s">
        <v>694</v>
      </c>
      <c r="D27" s="140">
        <f>PRESUPUESTO!D27</f>
        <v>0</v>
      </c>
    </row>
    <row r="28" spans="2:4" ht="12.75">
      <c r="B28" s="141"/>
      <c r="C28" s="142"/>
      <c r="D28" s="143"/>
    </row>
    <row r="29" spans="2:4" ht="12.75">
      <c r="B29" s="144" t="s">
        <v>611</v>
      </c>
      <c r="C29" s="145"/>
      <c r="D29" s="150">
        <f>SUM(D26:D27)</f>
        <v>0</v>
      </c>
    </row>
    <row r="30" spans="2:4" ht="13.5" thickBot="1">
      <c r="B30" s="151"/>
      <c r="C30" s="152"/>
      <c r="D30" s="153"/>
    </row>
    <row r="31" spans="2:4" ht="12.75">
      <c r="B31" s="161"/>
      <c r="C31" s="162"/>
      <c r="D31" s="163"/>
    </row>
    <row r="32" spans="2:7" ht="12.75">
      <c r="B32" s="154"/>
      <c r="C32" s="156" t="s">
        <v>612</v>
      </c>
      <c r="D32" s="157">
        <f>D17+D23+D29</f>
        <v>1534457.3599999999</v>
      </c>
      <c r="G32" s="616"/>
    </row>
    <row r="33" spans="2:4" ht="13.5" thickBot="1">
      <c r="B33" s="164"/>
      <c r="C33" s="203"/>
      <c r="D33" s="166"/>
    </row>
    <row r="34" spans="2:4" ht="24" customHeight="1" thickBot="1">
      <c r="B34" s="200"/>
      <c r="C34" s="201" t="s">
        <v>218</v>
      </c>
      <c r="D34" s="202">
        <f>'PRESUPUESTO CPYG'!D35</f>
        <v>1000</v>
      </c>
    </row>
    <row r="35" spans="2:4" ht="12.75">
      <c r="B35" s="161"/>
      <c r="C35" s="162"/>
      <c r="D35" s="163"/>
    </row>
    <row r="36" spans="2:4" ht="12.75">
      <c r="B36" s="154"/>
      <c r="C36" s="156" t="s">
        <v>612</v>
      </c>
      <c r="D36" s="157">
        <f>D32+D34</f>
        <v>1535457.3599999999</v>
      </c>
    </row>
    <row r="37" spans="2:4" ht="13.5" thickBot="1">
      <c r="B37" s="164"/>
      <c r="C37" s="203"/>
      <c r="D37" s="166"/>
    </row>
    <row r="38" ht="13.5" thickBot="1"/>
    <row r="39" spans="2:4" ht="13.5" customHeight="1">
      <c r="B39" s="1000" t="s">
        <v>598</v>
      </c>
      <c r="C39" s="1001"/>
      <c r="D39" s="993"/>
    </row>
    <row r="40" spans="2:4" ht="12.75" customHeight="1" thickBot="1">
      <c r="B40" s="1002"/>
      <c r="C40" s="1003"/>
      <c r="D40" s="994"/>
    </row>
    <row r="41" spans="2:4" ht="12.75">
      <c r="B41" s="151"/>
      <c r="C41" s="152"/>
      <c r="D41" s="153"/>
    </row>
    <row r="42" spans="2:4" ht="12.75">
      <c r="B42" s="138" t="s">
        <v>600</v>
      </c>
      <c r="C42" s="167" t="s">
        <v>614</v>
      </c>
      <c r="D42" s="168">
        <f>PRESUPUESTO!D40</f>
        <v>684550.3200000001</v>
      </c>
    </row>
    <row r="43" spans="2:4" ht="12.75">
      <c r="B43" s="138" t="s">
        <v>601</v>
      </c>
      <c r="C43" s="167" t="s">
        <v>615</v>
      </c>
      <c r="D43" s="168">
        <f>PRESUPUESTO!D41</f>
        <v>678983.63</v>
      </c>
    </row>
    <row r="44" spans="2:4" ht="12.75">
      <c r="B44" s="138" t="s">
        <v>602</v>
      </c>
      <c r="C44" s="167" t="s">
        <v>137</v>
      </c>
      <c r="D44" s="168">
        <f>PRESUPUESTO!D42</f>
        <v>2500</v>
      </c>
    </row>
    <row r="45" spans="2:4" ht="12.75">
      <c r="B45" s="138" t="s">
        <v>603</v>
      </c>
      <c r="C45" s="167" t="s">
        <v>616</v>
      </c>
      <c r="D45" s="168">
        <f>PRESUPUESTO!D43</f>
        <v>0</v>
      </c>
    </row>
    <row r="46" spans="2:4" ht="12.75">
      <c r="B46" s="151"/>
      <c r="C46" s="152"/>
      <c r="D46" s="168"/>
    </row>
    <row r="47" spans="2:4" ht="12.75">
      <c r="B47" s="144" t="s">
        <v>617</v>
      </c>
      <c r="C47" s="145"/>
      <c r="D47" s="150">
        <f>SUM(D42:D45)</f>
        <v>1366033.9500000002</v>
      </c>
    </row>
    <row r="48" spans="2:4" ht="12.75">
      <c r="B48" s="147"/>
      <c r="C48" s="148"/>
      <c r="D48" s="170"/>
    </row>
    <row r="49" spans="2:4" ht="12.75">
      <c r="B49" s="151"/>
      <c r="C49" s="152"/>
      <c r="D49" s="153"/>
    </row>
    <row r="50" spans="2:4" ht="12.75">
      <c r="B50" s="138" t="s">
        <v>606</v>
      </c>
      <c r="C50" s="167" t="s">
        <v>619</v>
      </c>
      <c r="D50" s="168">
        <f>PRESUPUESTO!D48</f>
        <v>100972.75</v>
      </c>
    </row>
    <row r="51" spans="2:4" ht="12.75">
      <c r="B51" s="138" t="s">
        <v>607</v>
      </c>
      <c r="C51" s="167" t="s">
        <v>620</v>
      </c>
      <c r="D51" s="168">
        <f>PRESUPUESTO!D49</f>
        <v>0</v>
      </c>
    </row>
    <row r="52" spans="2:4" ht="12.75">
      <c r="B52" s="151"/>
      <c r="C52" s="152"/>
      <c r="D52" s="153"/>
    </row>
    <row r="53" spans="2:4" ht="12.75">
      <c r="B53" s="144" t="s">
        <v>621</v>
      </c>
      <c r="C53" s="145"/>
      <c r="D53" s="150">
        <f>SUM(D50:D51)</f>
        <v>100972.75</v>
      </c>
    </row>
    <row r="54" spans="2:4" ht="12.75">
      <c r="B54" s="147"/>
      <c r="C54" s="148"/>
      <c r="D54" s="170"/>
    </row>
    <row r="55" spans="2:4" ht="12.75">
      <c r="B55" s="151"/>
      <c r="C55" s="152"/>
      <c r="D55" s="153"/>
    </row>
    <row r="56" spans="2:4" ht="12.75">
      <c r="B56" s="138" t="s">
        <v>609</v>
      </c>
      <c r="C56" s="167" t="s">
        <v>623</v>
      </c>
      <c r="D56" s="168">
        <f>PRESUPUESTO!D54</f>
        <v>0</v>
      </c>
    </row>
    <row r="57" spans="2:4" ht="12.75">
      <c r="B57" s="138" t="s">
        <v>610</v>
      </c>
      <c r="C57" s="167" t="s">
        <v>624</v>
      </c>
      <c r="D57" s="168">
        <f>PRESUPUESTO!D55</f>
        <v>0</v>
      </c>
    </row>
    <row r="58" spans="2:4" ht="12.75">
      <c r="B58" s="151"/>
      <c r="C58" s="152"/>
      <c r="D58" s="153"/>
    </row>
    <row r="59" spans="2:4" ht="12.75">
      <c r="B59" s="144" t="s">
        <v>625</v>
      </c>
      <c r="C59" s="145"/>
      <c r="D59" s="150">
        <f>SUM(D56:D57)</f>
        <v>0</v>
      </c>
    </row>
    <row r="60" spans="2:4" ht="13.5" thickBot="1">
      <c r="B60" s="171"/>
      <c r="C60" s="172"/>
      <c r="D60" s="173"/>
    </row>
    <row r="61" spans="2:4" ht="13.5" thickTop="1">
      <c r="B61" s="161"/>
      <c r="C61" s="162"/>
      <c r="D61" s="163"/>
    </row>
    <row r="62" spans="2:7" ht="12.75">
      <c r="B62" s="154"/>
      <c r="C62" s="156" t="s">
        <v>192</v>
      </c>
      <c r="D62" s="157">
        <f>D47+D53+D59</f>
        <v>1467006.7000000002</v>
      </c>
      <c r="G62" s="616"/>
    </row>
    <row r="63" spans="2:4" ht="13.5" thickBot="1">
      <c r="B63" s="189"/>
      <c r="C63" s="190"/>
      <c r="D63" s="155"/>
    </row>
    <row r="64" spans="2:4" ht="22.5" customHeight="1" thickBot="1">
      <c r="B64" s="197"/>
      <c r="C64" s="198" t="s">
        <v>219</v>
      </c>
      <c r="D64" s="199">
        <f>'PRESUPUESTO CPYG'!D68</f>
        <v>150154.12</v>
      </c>
    </row>
    <row r="65" spans="2:4" ht="12.75">
      <c r="B65" s="161"/>
      <c r="C65" s="162"/>
      <c r="D65" s="163"/>
    </row>
    <row r="66" spans="2:4" ht="12.75">
      <c r="B66" s="154"/>
      <c r="C66" s="156" t="s">
        <v>192</v>
      </c>
      <c r="D66" s="157">
        <f>D62+D64</f>
        <v>1617160.8200000003</v>
      </c>
    </row>
    <row r="67" spans="2:4" ht="13.5" thickBot="1">
      <c r="B67" s="164"/>
      <c r="C67" s="165"/>
      <c r="D67" s="166"/>
    </row>
    <row r="70" spans="2:5" ht="17.25" customHeight="1" hidden="1" thickBot="1">
      <c r="B70" s="192" t="s">
        <v>222</v>
      </c>
      <c r="C70" s="195" t="s">
        <v>83</v>
      </c>
      <c r="D70" s="196">
        <f>D36-D66</f>
        <v>-81703.46000000043</v>
      </c>
      <c r="E70" s="133" t="s">
        <v>226</v>
      </c>
    </row>
    <row r="71" ht="13.5" hidden="1" thickBot="1"/>
    <row r="72" spans="2:5" ht="17.25" customHeight="1" hidden="1" thickBot="1">
      <c r="B72" s="192" t="s">
        <v>223</v>
      </c>
      <c r="C72" s="192" t="s">
        <v>221</v>
      </c>
      <c r="D72" s="193">
        <f>D74+D79+D80+D81+D82</f>
        <v>81703.45999999999</v>
      </c>
      <c r="E72" s="133" t="s">
        <v>374</v>
      </c>
    </row>
    <row r="73" spans="2:4" ht="13.5" hidden="1" thickBot="1">
      <c r="B73" s="158"/>
      <c r="C73" s="158"/>
      <c r="D73" s="191"/>
    </row>
    <row r="74" spans="3:6" ht="19.5" customHeight="1" hidden="1" thickBot="1">
      <c r="C74" s="192" t="s">
        <v>220</v>
      </c>
      <c r="D74" s="193">
        <f>SUM(D75:D78)</f>
        <v>163262.07</v>
      </c>
      <c r="F74" s="134"/>
    </row>
    <row r="75" spans="3:4" ht="21.75" customHeight="1" hidden="1">
      <c r="C75" s="635" t="s">
        <v>376</v>
      </c>
      <c r="D75" s="636">
        <f>-'Inv. NO FIN'!E21</f>
        <v>0</v>
      </c>
    </row>
    <row r="76" spans="3:4" ht="18.75" customHeight="1" hidden="1">
      <c r="C76" s="637" t="s">
        <v>587</v>
      </c>
      <c r="D76" s="638">
        <f>-'Inv. NO FIN'!G21</f>
        <v>0</v>
      </c>
    </row>
    <row r="77" spans="3:4" ht="21" customHeight="1" hidden="1">
      <c r="C77" s="637" t="s">
        <v>348</v>
      </c>
      <c r="D77" s="638">
        <f>-'Inv. NO FIN'!H21</f>
        <v>163262.07</v>
      </c>
    </row>
    <row r="78" spans="3:4" ht="26.25" hidden="1" thickBot="1">
      <c r="C78" s="639" t="s">
        <v>350</v>
      </c>
      <c r="D78" s="640">
        <f>-'Inv. NO FIN'!J21</f>
        <v>0</v>
      </c>
    </row>
    <row r="79" spans="3:4" ht="19.5" customHeight="1" hidden="1" thickBot="1">
      <c r="C79" s="641" t="s">
        <v>224</v>
      </c>
      <c r="D79" s="642">
        <f>-'Inv. FIN'!I14-'Inv. FIN'!I21-'Inv. FIN'!I33-'Inv. FIN'!I40</f>
        <v>0</v>
      </c>
    </row>
    <row r="80" spans="3:4" ht="30" customHeight="1" hidden="1" thickBot="1">
      <c r="C80" s="643" t="s">
        <v>225</v>
      </c>
      <c r="D80" s="644">
        <f>-(ACTIVO!E23-ACTIVO!D23)+ACTIVO!E37-ACTIVO!D37+ACTIVO!E38-ACTIVO!D38</f>
        <v>-80095.01000000001</v>
      </c>
    </row>
    <row r="81" spans="3:5" ht="19.5" customHeight="1" hidden="1" thickBot="1">
      <c r="C81" s="192" t="s">
        <v>375</v>
      </c>
      <c r="D81" s="134">
        <f>'Transf. y subv.'!F17+'Transf. y subv.'!F18</f>
        <v>-750</v>
      </c>
      <c r="E81" s="607" t="s">
        <v>228</v>
      </c>
    </row>
    <row r="82" spans="3:4" ht="19.5" customHeight="1" hidden="1" thickBot="1">
      <c r="C82" s="194" t="s">
        <v>294</v>
      </c>
      <c r="D82" s="193">
        <f>+PASIVO!H47</f>
        <v>-713.600000000006</v>
      </c>
    </row>
    <row r="83" ht="13.5" hidden="1" thickBot="1"/>
    <row r="84" spans="3:4" ht="13.5" hidden="1" thickBot="1">
      <c r="C84" s="192" t="s">
        <v>227</v>
      </c>
      <c r="D84" s="193">
        <f>D70+D72</f>
        <v>-4.3655745685100555E-10</v>
      </c>
    </row>
    <row r="85" ht="12.75" hidden="1"/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9:D40"/>
    <mergeCell ref="B2:D2"/>
    <mergeCell ref="B4:D4"/>
    <mergeCell ref="B6:D6"/>
    <mergeCell ref="B39:C40"/>
    <mergeCell ref="B8:C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tabColor theme="0"/>
  </sheetPr>
  <dimension ref="A2:K255"/>
  <sheetViews>
    <sheetView tabSelected="1" zoomScale="75" zoomScaleNormal="75" zoomScalePageLayoutView="0" workbookViewId="0" topLeftCell="A1">
      <selection activeCell="M21" sqref="M21"/>
    </sheetView>
  </sheetViews>
  <sheetFormatPr defaultColWidth="11.57421875" defaultRowHeight="12.75"/>
  <cols>
    <col min="1" max="1" width="5.00390625" style="346" customWidth="1"/>
    <col min="2" max="2" width="73.57421875" style="346" customWidth="1"/>
    <col min="3" max="3" width="19.8515625" style="346" customWidth="1"/>
    <col min="4" max="4" width="19.28125" style="346" customWidth="1"/>
    <col min="5" max="5" width="20.7109375" style="346" customWidth="1"/>
    <col min="6" max="6" width="1.57421875" style="346" customWidth="1"/>
    <col min="7" max="7" width="14.57421875" style="345" hidden="1" customWidth="1"/>
    <col min="8" max="8" width="15.28125" style="345" hidden="1" customWidth="1"/>
    <col min="9" max="11" width="0" style="346" hidden="1" customWidth="1"/>
    <col min="12" max="16384" width="11.57421875" style="346" customWidth="1"/>
  </cols>
  <sheetData>
    <row r="2" spans="2:7" ht="49.5" customHeight="1">
      <c r="B2" s="1009" t="s">
        <v>131</v>
      </c>
      <c r="C2" s="1010"/>
      <c r="D2" s="1011"/>
      <c r="E2" s="342">
        <v>2017</v>
      </c>
      <c r="F2" s="343"/>
      <c r="G2" s="344"/>
    </row>
    <row r="3" spans="2:7" ht="25.5" customHeight="1">
      <c r="B3" s="1006" t="str">
        <f>'ORGANOS DE GOBIERNO'!B4:I4</f>
        <v>ENTIDAD: CULTESA</v>
      </c>
      <c r="C3" s="1007"/>
      <c r="D3" s="1008"/>
      <c r="E3" s="347" t="s">
        <v>586</v>
      </c>
      <c r="F3" s="348"/>
      <c r="G3" s="349"/>
    </row>
    <row r="4" spans="2:7" ht="25.5" customHeight="1">
      <c r="B4" s="1004" t="s">
        <v>217</v>
      </c>
      <c r="C4" s="1005"/>
      <c r="D4" s="1005"/>
      <c r="E4" s="1005"/>
      <c r="F4" s="350"/>
      <c r="G4" s="351"/>
    </row>
    <row r="5" spans="2:8" ht="31.5" customHeight="1">
      <c r="B5" s="352" t="s">
        <v>142</v>
      </c>
      <c r="C5" s="353" t="s">
        <v>426</v>
      </c>
      <c r="D5" s="354" t="s">
        <v>425</v>
      </c>
      <c r="E5" s="354" t="s">
        <v>424</v>
      </c>
      <c r="F5" s="355"/>
      <c r="G5" s="356" t="s">
        <v>81</v>
      </c>
      <c r="H5" s="356" t="s">
        <v>82</v>
      </c>
    </row>
    <row r="6" spans="2:6" s="359" customFormat="1" ht="19.5" customHeight="1">
      <c r="B6" s="357" t="s">
        <v>178</v>
      </c>
      <c r="C6" s="526"/>
      <c r="D6" s="526"/>
      <c r="E6" s="526"/>
      <c r="F6" s="358"/>
    </row>
    <row r="7" spans="2:9" s="359" customFormat="1" ht="19.5" customHeight="1">
      <c r="B7" s="360" t="s">
        <v>1</v>
      </c>
      <c r="C7" s="482">
        <f>'INF. ADIC. CPYG '!E30</f>
        <v>1340576.16</v>
      </c>
      <c r="D7" s="482">
        <f>'INF. ADIC. CPYG '!H30</f>
        <v>1582349.4</v>
      </c>
      <c r="E7" s="482">
        <f>'INF. ADIC. CPYG '!K30</f>
        <v>1492968.18</v>
      </c>
      <c r="F7" s="361"/>
      <c r="G7" s="362">
        <f>+D7-C7</f>
        <v>241773.24</v>
      </c>
      <c r="H7" s="363">
        <f>+E7-D7</f>
        <v>-89381.21999999997</v>
      </c>
      <c r="I7" s="746"/>
    </row>
    <row r="8" spans="2:11" s="359" customFormat="1" ht="27.75" customHeight="1">
      <c r="B8" s="369" t="s">
        <v>328</v>
      </c>
      <c r="C8" s="482">
        <f>SUM(C9:C10)</f>
        <v>123166.91</v>
      </c>
      <c r="D8" s="482">
        <f>SUM(D9:D10)</f>
        <v>-7497.48</v>
      </c>
      <c r="E8" s="482">
        <f>SUM(E9:E10)</f>
        <v>0</v>
      </c>
      <c r="F8" s="370"/>
      <c r="G8" s="371"/>
      <c r="H8" s="367"/>
      <c r="I8" s="748"/>
      <c r="K8" s="748"/>
    </row>
    <row r="9" spans="2:11" s="359" customFormat="1" ht="18" customHeight="1">
      <c r="B9" s="364" t="s">
        <v>581</v>
      </c>
      <c r="C9" s="480">
        <v>123166.91</v>
      </c>
      <c r="D9" s="479"/>
      <c r="E9" s="479"/>
      <c r="F9" s="370"/>
      <c r="G9" s="371"/>
      <c r="H9" s="367"/>
      <c r="I9" s="747"/>
      <c r="K9" s="747"/>
    </row>
    <row r="10" spans="2:11" s="359" customFormat="1" ht="18" customHeight="1">
      <c r="B10" s="364" t="s">
        <v>582</v>
      </c>
      <c r="C10" s="480"/>
      <c r="D10" s="645">
        <v>-7497.48</v>
      </c>
      <c r="E10" s="646"/>
      <c r="F10" s="370"/>
      <c r="G10" s="371"/>
      <c r="H10" s="367"/>
      <c r="I10" s="747"/>
      <c r="K10" s="747"/>
    </row>
    <row r="11" spans="2:11" s="359" customFormat="1" ht="25.5" customHeight="1">
      <c r="B11" s="369" t="s">
        <v>2</v>
      </c>
      <c r="C11" s="479">
        <v>24640.84</v>
      </c>
      <c r="D11" s="479"/>
      <c r="E11" s="479"/>
      <c r="F11" s="370"/>
      <c r="G11" s="371"/>
      <c r="H11" s="367"/>
      <c r="I11" s="747"/>
      <c r="K11" s="747"/>
    </row>
    <row r="12" spans="2:9" s="359" customFormat="1" ht="19.5" customHeight="1">
      <c r="B12" s="372" t="s">
        <v>3</v>
      </c>
      <c r="C12" s="482">
        <f>SUM(C13:C16)</f>
        <v>-428361.73</v>
      </c>
      <c r="D12" s="482">
        <f>SUM(D13:D16)</f>
        <v>-399207.08</v>
      </c>
      <c r="E12" s="482">
        <f>SUM(E13:E16)</f>
        <v>-405204.39</v>
      </c>
      <c r="F12" s="370"/>
      <c r="G12" s="362">
        <f>+D12-C12</f>
        <v>29154.649999999965</v>
      </c>
      <c r="H12" s="363">
        <f>+E12-D12</f>
        <v>-5997.309999999998</v>
      </c>
      <c r="I12" s="746"/>
    </row>
    <row r="13" spans="2:9" s="359" customFormat="1" ht="19.5" customHeight="1">
      <c r="B13" s="364" t="s">
        <v>4</v>
      </c>
      <c r="C13" s="480"/>
      <c r="D13" s="480"/>
      <c r="E13" s="480"/>
      <c r="F13" s="368"/>
      <c r="G13" s="373"/>
      <c r="H13" s="367"/>
      <c r="I13" s="749"/>
    </row>
    <row r="14" spans="2:9" s="359" customFormat="1" ht="19.5" customHeight="1">
      <c r="B14" s="364" t="s">
        <v>5</v>
      </c>
      <c r="C14" s="480">
        <v>-78260.01</v>
      </c>
      <c r="D14" s="480">
        <v>-100219.5</v>
      </c>
      <c r="E14" s="480">
        <v>-87270</v>
      </c>
      <c r="F14" s="368"/>
      <c r="G14" s="373"/>
      <c r="H14" s="367"/>
      <c r="I14" s="749"/>
    </row>
    <row r="15" spans="2:9" s="359" customFormat="1" ht="19.5" customHeight="1">
      <c r="B15" s="364" t="s">
        <v>6</v>
      </c>
      <c r="C15" s="480">
        <v>-350101.72</v>
      </c>
      <c r="D15" s="480">
        <v>-298987.58</v>
      </c>
      <c r="E15" s="480">
        <v>-317934.39</v>
      </c>
      <c r="F15" s="368"/>
      <c r="G15" s="366">
        <f>+D15-C15</f>
        <v>51114.139999999956</v>
      </c>
      <c r="H15" s="367">
        <f>-E15-D15</f>
        <v>616921.97</v>
      </c>
      <c r="I15" s="749"/>
    </row>
    <row r="16" spans="2:11" s="359" customFormat="1" ht="19.5" customHeight="1">
      <c r="B16" s="364" t="s">
        <v>7</v>
      </c>
      <c r="C16" s="480"/>
      <c r="D16" s="479"/>
      <c r="E16" s="480"/>
      <c r="F16" s="368"/>
      <c r="G16" s="373"/>
      <c r="H16" s="367"/>
      <c r="I16" s="749"/>
      <c r="J16" s="750"/>
      <c r="K16" s="747"/>
    </row>
    <row r="17" spans="2:9" s="359" customFormat="1" ht="19.5" customHeight="1">
      <c r="B17" s="369" t="s">
        <v>8</v>
      </c>
      <c r="C17" s="482">
        <f>C18+C22</f>
        <v>43743.51</v>
      </c>
      <c r="D17" s="482">
        <f>D18+D22</f>
        <v>31577.11</v>
      </c>
      <c r="E17" s="482">
        <f>E18+E22</f>
        <v>31489.18</v>
      </c>
      <c r="F17" s="361"/>
      <c r="G17" s="362">
        <f>+D17-C17</f>
        <v>-12166.400000000001</v>
      </c>
      <c r="H17" s="363">
        <f>+E17-D17</f>
        <v>-87.93000000000029</v>
      </c>
      <c r="I17" s="749"/>
    </row>
    <row r="18" spans="2:9" s="359" customFormat="1" ht="19.5" customHeight="1">
      <c r="B18" s="364" t="s">
        <v>9</v>
      </c>
      <c r="C18" s="483">
        <f>SUM(C19:C21)</f>
        <v>7230.6</v>
      </c>
      <c r="D18" s="483">
        <f>SUM(D19:D21)</f>
        <v>0</v>
      </c>
      <c r="E18" s="483">
        <f>SUM(E19:E21)</f>
        <v>0</v>
      </c>
      <c r="F18" s="365"/>
      <c r="G18" s="366"/>
      <c r="H18" s="367"/>
      <c r="I18" s="749"/>
    </row>
    <row r="19" spans="2:9" s="359" customFormat="1" ht="19.5" customHeight="1">
      <c r="B19" s="364" t="s">
        <v>583</v>
      </c>
      <c r="C19" s="480"/>
      <c r="D19" s="480"/>
      <c r="E19" s="480"/>
      <c r="F19" s="365"/>
      <c r="G19" s="366"/>
      <c r="H19" s="367"/>
      <c r="I19" s="746"/>
    </row>
    <row r="20" spans="2:9" s="359" customFormat="1" ht="19.5" customHeight="1">
      <c r="B20" s="364" t="s">
        <v>584</v>
      </c>
      <c r="C20" s="480"/>
      <c r="D20" s="480"/>
      <c r="E20" s="480"/>
      <c r="F20" s="365"/>
      <c r="G20" s="366"/>
      <c r="H20" s="367"/>
      <c r="I20" s="746"/>
    </row>
    <row r="21" spans="2:9" s="359" customFormat="1" ht="19.5" customHeight="1">
      <c r="B21" s="364" t="s">
        <v>585</v>
      </c>
      <c r="C21" s="480">
        <v>7230.6</v>
      </c>
      <c r="D21" s="480"/>
      <c r="E21" s="480"/>
      <c r="F21" s="365"/>
      <c r="G21" s="366"/>
      <c r="H21" s="367"/>
      <c r="I21" s="746"/>
    </row>
    <row r="22" spans="2:9" s="359" customFormat="1" ht="19.5" customHeight="1">
      <c r="B22" s="364" t="s">
        <v>10</v>
      </c>
      <c r="C22" s="483">
        <f>SUM(C23:C28)</f>
        <v>36512.91</v>
      </c>
      <c r="D22" s="483">
        <f>SUM(D23:D28)</f>
        <v>31577.11</v>
      </c>
      <c r="E22" s="483">
        <f>SUM(E23:E28)</f>
        <v>31489.18</v>
      </c>
      <c r="F22" s="365"/>
      <c r="G22" s="366">
        <f>+D22-C22</f>
        <v>-4935.800000000003</v>
      </c>
      <c r="H22" s="367">
        <f>-E22-D22</f>
        <v>-63066.29</v>
      </c>
      <c r="I22" s="746"/>
    </row>
    <row r="23" spans="2:9" s="359" customFormat="1" ht="19.5" customHeight="1">
      <c r="B23" s="364" t="s">
        <v>11</v>
      </c>
      <c r="C23" s="480"/>
      <c r="D23" s="479"/>
      <c r="E23" s="480"/>
      <c r="F23" s="365"/>
      <c r="G23" s="366"/>
      <c r="H23" s="367"/>
      <c r="I23" s="749"/>
    </row>
    <row r="24" spans="2:9" s="359" customFormat="1" ht="19.5" customHeight="1">
      <c r="B24" s="364" t="s">
        <v>329</v>
      </c>
      <c r="C24" s="480">
        <f>20406.53+3617.2</f>
        <v>24023.73</v>
      </c>
      <c r="D24" s="480">
        <v>19087.93</v>
      </c>
      <c r="E24" s="480">
        <v>19000</v>
      </c>
      <c r="F24" s="368"/>
      <c r="G24" s="366">
        <f>+D24-C24</f>
        <v>-4935.799999999999</v>
      </c>
      <c r="H24" s="367">
        <f>-E24-D24</f>
        <v>-38087.93</v>
      </c>
      <c r="I24" s="749"/>
    </row>
    <row r="25" spans="2:9" s="359" customFormat="1" ht="19.5" customHeight="1">
      <c r="B25" s="364" t="s">
        <v>330</v>
      </c>
      <c r="C25" s="480"/>
      <c r="D25" s="480"/>
      <c r="E25" s="480"/>
      <c r="F25" s="368"/>
      <c r="G25" s="373"/>
      <c r="H25" s="367"/>
      <c r="I25" s="749"/>
    </row>
    <row r="26" spans="2:9" s="359" customFormat="1" ht="19.5" customHeight="1">
      <c r="B26" s="364" t="s">
        <v>12</v>
      </c>
      <c r="C26" s="480">
        <v>12489.18</v>
      </c>
      <c r="D26" s="480">
        <v>12489.18</v>
      </c>
      <c r="E26" s="480">
        <v>12489.18</v>
      </c>
      <c r="F26" s="368"/>
      <c r="G26" s="373"/>
      <c r="H26" s="367"/>
      <c r="I26" s="749"/>
    </row>
    <row r="27" spans="2:9" s="359" customFormat="1" ht="19.5" customHeight="1">
      <c r="B27" s="364" t="s">
        <v>13</v>
      </c>
      <c r="C27" s="480"/>
      <c r="D27" s="480"/>
      <c r="E27" s="480"/>
      <c r="F27" s="368"/>
      <c r="G27" s="366">
        <f>+D27-C27</f>
        <v>0</v>
      </c>
      <c r="H27" s="367">
        <f>-E27-D27</f>
        <v>0</v>
      </c>
      <c r="I27" s="749"/>
    </row>
    <row r="28" spans="2:9" s="359" customFormat="1" ht="19.5" customHeight="1">
      <c r="B28" s="364" t="s">
        <v>14</v>
      </c>
      <c r="C28" s="480"/>
      <c r="D28" s="479"/>
      <c r="E28" s="480"/>
      <c r="F28" s="368"/>
      <c r="G28" s="373"/>
      <c r="H28" s="367"/>
      <c r="I28" s="749"/>
    </row>
    <row r="29" spans="2:9" s="359" customFormat="1" ht="19.5" customHeight="1">
      <c r="B29" s="369" t="s">
        <v>15</v>
      </c>
      <c r="C29" s="482">
        <f>SUM(C30:C35)</f>
        <v>-648679.3</v>
      </c>
      <c r="D29" s="482">
        <f>SUM(D30:D35)</f>
        <v>-670015.9</v>
      </c>
      <c r="E29" s="482">
        <f>SUM(E30:E35)</f>
        <v>-671442.3700000001</v>
      </c>
      <c r="F29" s="370"/>
      <c r="G29" s="362">
        <f>+D29-C29</f>
        <v>-21336.599999999977</v>
      </c>
      <c r="H29" s="363">
        <f>+E29-D29</f>
        <v>-1426.4700000000885</v>
      </c>
      <c r="I29" s="746"/>
    </row>
    <row r="30" spans="2:9" s="359" customFormat="1" ht="19.5" customHeight="1">
      <c r="B30" s="364" t="s">
        <v>16</v>
      </c>
      <c r="C30" s="480">
        <f>-546385.17-11733.74</f>
        <v>-558118.91</v>
      </c>
      <c r="D30" s="480">
        <f>-504719.62-55227.66</f>
        <v>-559947.28</v>
      </c>
      <c r="E30" s="480">
        <f>-484180.84-101815.32</f>
        <v>-585996.16</v>
      </c>
      <c r="F30" s="368"/>
      <c r="G30" s="366">
        <f>+D30-C30</f>
        <v>-1828.3699999999953</v>
      </c>
      <c r="H30" s="367">
        <f>-E30-D30</f>
        <v>1145943.44</v>
      </c>
      <c r="I30" s="749"/>
    </row>
    <row r="31" spans="2:9" s="359" customFormat="1" ht="19.5" customHeight="1">
      <c r="B31" s="364" t="s">
        <v>331</v>
      </c>
      <c r="C31" s="480"/>
      <c r="D31" s="480"/>
      <c r="E31" s="480"/>
      <c r="F31" s="368"/>
      <c r="G31" s="366">
        <f>+D31-C31</f>
        <v>0</v>
      </c>
      <c r="H31" s="367">
        <f>-E31-D31</f>
        <v>0</v>
      </c>
      <c r="I31" s="749"/>
    </row>
    <row r="32" spans="2:9" s="359" customFormat="1" ht="19.5" customHeight="1">
      <c r="B32" s="364" t="s">
        <v>332</v>
      </c>
      <c r="C32" s="480">
        <v>-80043.15</v>
      </c>
      <c r="D32" s="480">
        <v>-75413.12</v>
      </c>
      <c r="E32" s="480">
        <v>-75862.92</v>
      </c>
      <c r="F32" s="368"/>
      <c r="G32" s="366">
        <f>+D32-C32</f>
        <v>4630.029999999999</v>
      </c>
      <c r="H32" s="367">
        <f>-E32-D32</f>
        <v>151276.03999999998</v>
      </c>
      <c r="I32" s="749"/>
    </row>
    <row r="33" spans="2:9" s="359" customFormat="1" ht="19.5" customHeight="1">
      <c r="B33" s="364" t="s">
        <v>333</v>
      </c>
      <c r="C33" s="480">
        <f>-13371.01-5537.99</f>
        <v>-18909</v>
      </c>
      <c r="D33" s="480">
        <f>-13642.32-5105.84</f>
        <v>-18748.16</v>
      </c>
      <c r="E33" s="480">
        <f>-13703.04-5100</f>
        <v>-18803.04</v>
      </c>
      <c r="F33" s="368"/>
      <c r="G33" s="366">
        <f>+D33-C33</f>
        <v>160.84000000000015</v>
      </c>
      <c r="H33" s="367">
        <f>-E33-D33</f>
        <v>37551.2</v>
      </c>
      <c r="I33" s="749"/>
    </row>
    <row r="34" spans="2:9" s="359" customFormat="1" ht="19.5" customHeight="1">
      <c r="B34" s="364" t="s">
        <v>334</v>
      </c>
      <c r="C34" s="480">
        <v>-4380.23</v>
      </c>
      <c r="D34" s="480">
        <v>-3985.83</v>
      </c>
      <c r="E34" s="480">
        <v>-3888.2</v>
      </c>
      <c r="F34" s="368"/>
      <c r="G34" s="373"/>
      <c r="H34" s="367"/>
      <c r="I34" s="749"/>
    </row>
    <row r="35" spans="2:11" s="359" customFormat="1" ht="19.5" customHeight="1">
      <c r="B35" s="364" t="s">
        <v>335</v>
      </c>
      <c r="C35" s="480">
        <f>35213.61-22441.62</f>
        <v>12771.990000000002</v>
      </c>
      <c r="D35" s="480">
        <v>-11921.51</v>
      </c>
      <c r="E35" s="480">
        <v>13107.95</v>
      </c>
      <c r="F35" s="368"/>
      <c r="G35" s="373"/>
      <c r="H35" s="374"/>
      <c r="I35" s="749"/>
      <c r="J35" s="747"/>
      <c r="K35" s="747"/>
    </row>
    <row r="36" spans="2:8" s="359" customFormat="1" ht="19.5" customHeight="1" hidden="1">
      <c r="B36" s="364" t="s">
        <v>268</v>
      </c>
      <c r="C36" s="480"/>
      <c r="D36" s="479"/>
      <c r="E36" s="480"/>
      <c r="F36" s="368"/>
      <c r="G36" s="373"/>
      <c r="H36" s="374"/>
    </row>
    <row r="37" spans="2:9" s="359" customFormat="1" ht="19.5" customHeight="1">
      <c r="B37" s="360" t="s">
        <v>17</v>
      </c>
      <c r="C37" s="482">
        <f>+C38+C39+C40+C41</f>
        <v>-311070.8</v>
      </c>
      <c r="D37" s="482">
        <f>+D38+D39+D40+D41</f>
        <v>-310488.01999999996</v>
      </c>
      <c r="E37" s="482">
        <f>+E38+E39+E40+E41</f>
        <v>-273779.24</v>
      </c>
      <c r="F37" s="370"/>
      <c r="G37" s="362">
        <f>+D37-C37</f>
        <v>582.7800000000279</v>
      </c>
      <c r="H37" s="363">
        <f>+E37-D37</f>
        <v>36708.77999999997</v>
      </c>
      <c r="I37" s="749"/>
    </row>
    <row r="38" spans="2:9" s="359" customFormat="1" ht="19.5" customHeight="1">
      <c r="B38" s="364" t="s">
        <v>336</v>
      </c>
      <c r="C38" s="480">
        <v>-309356.74</v>
      </c>
      <c r="D38" s="480">
        <v>-309703.11</v>
      </c>
      <c r="E38" s="480">
        <v>-272679.24</v>
      </c>
      <c r="F38" s="368"/>
      <c r="G38" s="366">
        <f>+D38-C38</f>
        <v>-346.36999999999534</v>
      </c>
      <c r="H38" s="367">
        <f>-E38-D38</f>
        <v>582382.35</v>
      </c>
      <c r="I38" s="746"/>
    </row>
    <row r="39" spans="2:9" s="359" customFormat="1" ht="19.5" customHeight="1">
      <c r="B39" s="364" t="s">
        <v>337</v>
      </c>
      <c r="C39" s="480">
        <v>-1714.06</v>
      </c>
      <c r="D39" s="480">
        <v>-784.91</v>
      </c>
      <c r="E39" s="480">
        <v>-1100</v>
      </c>
      <c r="F39" s="368"/>
      <c r="G39" s="366">
        <f>+D39-C39</f>
        <v>929.15</v>
      </c>
      <c r="H39" s="367">
        <f>-E39-D39</f>
        <v>1884.9099999999999</v>
      </c>
      <c r="I39" s="746"/>
    </row>
    <row r="40" spans="2:11" s="359" customFormat="1" ht="19.5" customHeight="1">
      <c r="B40" s="364" t="s">
        <v>18</v>
      </c>
      <c r="C40" s="480"/>
      <c r="D40" s="480"/>
      <c r="E40" s="480"/>
      <c r="F40" s="365"/>
      <c r="G40" s="366">
        <f>+D40-C40</f>
        <v>0</v>
      </c>
      <c r="H40" s="367">
        <f>-E40-D40</f>
        <v>0</v>
      </c>
      <c r="I40" s="747"/>
      <c r="K40" s="747"/>
    </row>
    <row r="41" spans="2:9" s="359" customFormat="1" ht="19.5" customHeight="1">
      <c r="B41" s="364" t="s">
        <v>19</v>
      </c>
      <c r="C41" s="479"/>
      <c r="D41" s="479"/>
      <c r="E41" s="479"/>
      <c r="F41" s="376"/>
      <c r="G41" s="377"/>
      <c r="H41" s="367"/>
      <c r="I41" s="746"/>
    </row>
    <row r="42" spans="2:11" s="359" customFormat="1" ht="19.5" customHeight="1">
      <c r="B42" s="360" t="s">
        <v>20</v>
      </c>
      <c r="C42" s="482">
        <f>SUM(C43:C45)</f>
        <v>-145710.37</v>
      </c>
      <c r="D42" s="482">
        <f>SUM(D43:D45)</f>
        <v>-146948.58</v>
      </c>
      <c r="E42" s="482">
        <f>SUM(E43:E45)</f>
        <v>-163262.07</v>
      </c>
      <c r="F42" s="370"/>
      <c r="G42" s="362">
        <f>+D42-C42</f>
        <v>-1238.2099999999919</v>
      </c>
      <c r="H42" s="363">
        <f>+E42-D42</f>
        <v>-16313.49000000002</v>
      </c>
      <c r="I42" s="747"/>
      <c r="K42" s="747"/>
    </row>
    <row r="43" spans="2:11" s="359" customFormat="1" ht="19.5" customHeight="1">
      <c r="B43" s="364" t="s">
        <v>530</v>
      </c>
      <c r="C43" s="480">
        <v>-23403.94</v>
      </c>
      <c r="D43" s="480">
        <v>-21472.02</v>
      </c>
      <c r="E43" s="480">
        <v>-21456.47</v>
      </c>
      <c r="F43" s="370"/>
      <c r="G43" s="362"/>
      <c r="H43" s="363"/>
      <c r="I43" s="748"/>
      <c r="K43" s="748"/>
    </row>
    <row r="44" spans="2:11" s="359" customFormat="1" ht="19.5" customHeight="1">
      <c r="B44" s="364" t="s">
        <v>531</v>
      </c>
      <c r="C44" s="480">
        <v>-122306.43</v>
      </c>
      <c r="D44" s="480">
        <v>-125476.56</v>
      </c>
      <c r="E44" s="480">
        <v>-141805.6</v>
      </c>
      <c r="F44" s="370"/>
      <c r="G44" s="362"/>
      <c r="H44" s="363"/>
      <c r="I44" s="748"/>
      <c r="K44" s="748"/>
    </row>
    <row r="45" spans="2:11" s="359" customFormat="1" ht="19.5" customHeight="1">
      <c r="B45" s="364" t="s">
        <v>532</v>
      </c>
      <c r="C45" s="480"/>
      <c r="D45" s="480"/>
      <c r="E45" s="480"/>
      <c r="F45" s="370"/>
      <c r="G45" s="362"/>
      <c r="H45" s="363"/>
      <c r="I45" s="748"/>
      <c r="K45" s="748"/>
    </row>
    <row r="46" spans="1:11" s="359" customFormat="1" ht="25.5" customHeight="1">
      <c r="A46" s="375"/>
      <c r="B46" s="369" t="s">
        <v>21</v>
      </c>
      <c r="C46" s="479">
        <v>2958.62</v>
      </c>
      <c r="D46" s="479">
        <v>1000</v>
      </c>
      <c r="E46" s="479">
        <v>1000</v>
      </c>
      <c r="F46" s="370"/>
      <c r="G46" s="362">
        <f>+D46-C46</f>
        <v>-1958.62</v>
      </c>
      <c r="H46" s="363">
        <f>+E46-D46</f>
        <v>0</v>
      </c>
      <c r="I46" s="747"/>
      <c r="K46" s="747"/>
    </row>
    <row r="47" spans="2:11" s="359" customFormat="1" ht="24.75" customHeight="1">
      <c r="B47" s="369" t="s">
        <v>22</v>
      </c>
      <c r="C47" s="479"/>
      <c r="D47" s="479"/>
      <c r="E47" s="479"/>
      <c r="F47" s="361"/>
      <c r="G47" s="362"/>
      <c r="H47" s="367"/>
      <c r="I47" s="747"/>
      <c r="K47" s="747"/>
    </row>
    <row r="48" spans="2:11" s="359" customFormat="1" ht="28.5" customHeight="1">
      <c r="B48" s="369" t="s">
        <v>23</v>
      </c>
      <c r="C48" s="482">
        <f>C49+C53</f>
        <v>0</v>
      </c>
      <c r="D48" s="482">
        <f>D49+D53</f>
        <v>0</v>
      </c>
      <c r="E48" s="482">
        <f>E49+E53</f>
        <v>0</v>
      </c>
      <c r="F48" s="370"/>
      <c r="G48" s="362">
        <f>+D48-C48</f>
        <v>0</v>
      </c>
      <c r="H48" s="363">
        <f>+E48-D48</f>
        <v>0</v>
      </c>
      <c r="I48" s="748"/>
      <c r="K48" s="748"/>
    </row>
    <row r="49" spans="2:11" s="359" customFormat="1" ht="19.5" customHeight="1">
      <c r="B49" s="364" t="s">
        <v>127</v>
      </c>
      <c r="C49" s="483">
        <f>SUM(C50:C52)</f>
        <v>0</v>
      </c>
      <c r="D49" s="483">
        <f>SUM(D50:D52)</f>
        <v>0</v>
      </c>
      <c r="E49" s="483">
        <f>SUM(E50:E52)</f>
        <v>0</v>
      </c>
      <c r="F49" s="365"/>
      <c r="G49" s="366"/>
      <c r="H49" s="367"/>
      <c r="I49" s="747"/>
      <c r="K49" s="747"/>
    </row>
    <row r="50" spans="2:11" s="359" customFormat="1" ht="19.5" customHeight="1">
      <c r="B50" s="364" t="s">
        <v>533</v>
      </c>
      <c r="C50" s="480"/>
      <c r="D50" s="479"/>
      <c r="E50" s="480"/>
      <c r="F50" s="365"/>
      <c r="G50" s="366"/>
      <c r="H50" s="367"/>
      <c r="I50" s="748"/>
      <c r="K50" s="748"/>
    </row>
    <row r="51" spans="2:11" s="359" customFormat="1" ht="19.5" customHeight="1">
      <c r="B51" s="364" t="s">
        <v>534</v>
      </c>
      <c r="C51" s="480"/>
      <c r="D51" s="479"/>
      <c r="E51" s="480"/>
      <c r="F51" s="365"/>
      <c r="G51" s="366"/>
      <c r="H51" s="367"/>
      <c r="I51" s="748"/>
      <c r="K51" s="748"/>
    </row>
    <row r="52" spans="2:11" s="359" customFormat="1" ht="19.5" customHeight="1">
      <c r="B52" s="364" t="s">
        <v>535</v>
      </c>
      <c r="C52" s="480"/>
      <c r="D52" s="479"/>
      <c r="E52" s="480"/>
      <c r="F52" s="365"/>
      <c r="G52" s="366"/>
      <c r="H52" s="367"/>
      <c r="I52" s="748"/>
      <c r="K52" s="748"/>
    </row>
    <row r="53" spans="2:11" s="359" customFormat="1" ht="19.5" customHeight="1">
      <c r="B53" s="364" t="s">
        <v>338</v>
      </c>
      <c r="C53" s="483">
        <f>SUM(C54:C56)</f>
        <v>0</v>
      </c>
      <c r="D53" s="483">
        <f>SUM(D54:D56)</f>
        <v>0</v>
      </c>
      <c r="E53" s="483">
        <f>SUM(E54:E56)</f>
        <v>0</v>
      </c>
      <c r="F53" s="368"/>
      <c r="G53" s="366">
        <f>+D53-C53</f>
        <v>0</v>
      </c>
      <c r="H53" s="367">
        <f>-E53-D53</f>
        <v>0</v>
      </c>
      <c r="I53" s="747"/>
      <c r="K53" s="747"/>
    </row>
    <row r="54" spans="2:11" s="359" customFormat="1" ht="19.5" customHeight="1">
      <c r="B54" s="364" t="s">
        <v>533</v>
      </c>
      <c r="C54" s="480"/>
      <c r="D54" s="480"/>
      <c r="E54" s="480"/>
      <c r="F54" s="368"/>
      <c r="G54" s="366"/>
      <c r="H54" s="367"/>
      <c r="I54" s="748"/>
      <c r="K54" s="748"/>
    </row>
    <row r="55" spans="2:11" s="359" customFormat="1" ht="19.5" customHeight="1">
      <c r="B55" s="364" t="s">
        <v>534</v>
      </c>
      <c r="C55" s="480"/>
      <c r="D55" s="480"/>
      <c r="E55" s="480"/>
      <c r="F55" s="368"/>
      <c r="G55" s="366"/>
      <c r="H55" s="367"/>
      <c r="I55" s="748"/>
      <c r="K55" s="748"/>
    </row>
    <row r="56" spans="2:11" s="359" customFormat="1" ht="19.5" customHeight="1">
      <c r="B56" s="364" t="s">
        <v>535</v>
      </c>
      <c r="C56" s="480"/>
      <c r="D56" s="480"/>
      <c r="E56" s="480"/>
      <c r="F56" s="368"/>
      <c r="G56" s="366"/>
      <c r="H56" s="367"/>
      <c r="I56" s="748"/>
      <c r="K56" s="748"/>
    </row>
    <row r="57" spans="2:11" s="359" customFormat="1" ht="27" customHeight="1">
      <c r="B57" s="369" t="s">
        <v>269</v>
      </c>
      <c r="C57" s="480"/>
      <c r="D57" s="480"/>
      <c r="E57" s="480"/>
      <c r="F57" s="368"/>
      <c r="G57" s="366"/>
      <c r="H57" s="367"/>
      <c r="I57" s="747"/>
      <c r="K57" s="747"/>
    </row>
    <row r="58" spans="2:9" s="359" customFormat="1" ht="27" customHeight="1">
      <c r="B58" s="369" t="s">
        <v>230</v>
      </c>
      <c r="C58" s="482">
        <f>SUM(C59:C61)</f>
        <v>0</v>
      </c>
      <c r="D58" s="482">
        <f>SUM(D59:D61)</f>
        <v>0</v>
      </c>
      <c r="E58" s="482">
        <f>SUM(E59:E61)</f>
        <v>0</v>
      </c>
      <c r="F58" s="368"/>
      <c r="G58" s="366"/>
      <c r="H58" s="367"/>
      <c r="I58" s="746"/>
    </row>
    <row r="59" spans="2:9" s="359" customFormat="1" ht="19.5" customHeight="1">
      <c r="B59" s="364" t="s">
        <v>231</v>
      </c>
      <c r="C59" s="480"/>
      <c r="D59" s="480"/>
      <c r="E59" s="480"/>
      <c r="F59" s="368"/>
      <c r="G59" s="366"/>
      <c r="H59" s="367"/>
      <c r="I59" s="749"/>
    </row>
    <row r="60" spans="2:9" s="359" customFormat="1" ht="19.5" customHeight="1">
      <c r="B60" s="364" t="s">
        <v>232</v>
      </c>
      <c r="C60" s="480"/>
      <c r="D60" s="480"/>
      <c r="E60" s="480"/>
      <c r="F60" s="368"/>
      <c r="G60" s="366"/>
      <c r="H60" s="367"/>
      <c r="I60" s="749"/>
    </row>
    <row r="61" spans="2:9" s="359" customFormat="1" ht="19.5" customHeight="1">
      <c r="B61" s="364" t="s">
        <v>233</v>
      </c>
      <c r="C61" s="480"/>
      <c r="D61" s="480"/>
      <c r="E61" s="480"/>
      <c r="F61" s="368"/>
      <c r="G61" s="366"/>
      <c r="H61" s="367"/>
      <c r="I61" s="749"/>
    </row>
    <row r="62" spans="1:9" s="359" customFormat="1" ht="29.25" customHeight="1">
      <c r="A62" s="375"/>
      <c r="B62" s="369" t="s">
        <v>229</v>
      </c>
      <c r="C62" s="482">
        <f>SUM(C63:C64)</f>
        <v>1512.86</v>
      </c>
      <c r="D62" s="482">
        <f>SUM(D63:D64)</f>
        <v>-1852.56</v>
      </c>
      <c r="E62" s="482">
        <f>SUM(E63:E64)</f>
        <v>0</v>
      </c>
      <c r="F62" s="368"/>
      <c r="G62" s="366">
        <f>+D62-C62</f>
        <v>-3365.42</v>
      </c>
      <c r="H62" s="367">
        <f>-E62-D62</f>
        <v>1852.56</v>
      </c>
      <c r="I62" s="746"/>
    </row>
    <row r="63" spans="1:9" s="359" customFormat="1" ht="21.75" customHeight="1">
      <c r="A63" s="375"/>
      <c r="B63" s="364" t="s">
        <v>579</v>
      </c>
      <c r="C63" s="480">
        <f>'INF. ADIC. CPYG '!G37</f>
        <v>0</v>
      </c>
      <c r="D63" s="480">
        <f>'INF. ADIC. CPYG '!H37</f>
        <v>-1852.56</v>
      </c>
      <c r="E63" s="480">
        <f>'INF. ADIC. CPYG '!I37</f>
        <v>0</v>
      </c>
      <c r="F63" s="368"/>
      <c r="G63" s="366"/>
      <c r="H63" s="367"/>
      <c r="I63" s="749"/>
    </row>
    <row r="64" spans="1:9" s="359" customFormat="1" ht="21" customHeight="1">
      <c r="A64" s="375"/>
      <c r="B64" s="364" t="s">
        <v>580</v>
      </c>
      <c r="C64" s="480">
        <f>'INF. ADIC. CPYG '!G33</f>
        <v>1512.86</v>
      </c>
      <c r="D64" s="480">
        <f>'INF. ADIC. CPYG '!H33</f>
        <v>0</v>
      </c>
      <c r="E64" s="480">
        <f>'INF. ADIC. CPYG '!I33</f>
        <v>0</v>
      </c>
      <c r="F64" s="368"/>
      <c r="G64" s="366"/>
      <c r="H64" s="367"/>
      <c r="I64" s="749"/>
    </row>
    <row r="65" spans="2:9" s="359" customFormat="1" ht="33" customHeight="1">
      <c r="B65" s="369" t="s">
        <v>234</v>
      </c>
      <c r="C65" s="482">
        <f>C7+C8+C11+C12+C17+C29+C37+C42+C46+C47+C48+C62+C57+C58</f>
        <v>2776.6999999999134</v>
      </c>
      <c r="D65" s="482">
        <f>D7+D8+D11+D12+D17+D29+D37+D42+D46+D47+D48+D62+D57+D58</f>
        <v>78916.88999999998</v>
      </c>
      <c r="E65" s="482">
        <f>E7+E8+E11+E12+E17+E29+E37+E42+E46+E47+E48+E62+E57+E58</f>
        <v>11769.289999999863</v>
      </c>
      <c r="F65" s="361"/>
      <c r="G65" s="362">
        <f>+D65-C65</f>
        <v>76140.19000000008</v>
      </c>
      <c r="H65" s="363">
        <f>+E65-D65</f>
        <v>-67147.60000000012</v>
      </c>
      <c r="I65" s="749"/>
    </row>
    <row r="66" spans="2:9" s="359" customFormat="1" ht="27.75" customHeight="1">
      <c r="B66" s="369" t="s">
        <v>235</v>
      </c>
      <c r="C66" s="482">
        <f>SUM(C67+C70+C73)</f>
        <v>638.4</v>
      </c>
      <c r="D66" s="482">
        <f>SUM(D67+D70+D73)</f>
        <v>77.14</v>
      </c>
      <c r="E66" s="482">
        <f>SUM(E67+E70+E73)</f>
        <v>0</v>
      </c>
      <c r="F66" s="361"/>
      <c r="G66" s="362">
        <f>+D66-C66</f>
        <v>-561.26</v>
      </c>
      <c r="H66" s="363">
        <f>+E66-D66</f>
        <v>-77.14</v>
      </c>
      <c r="I66" s="749"/>
    </row>
    <row r="67" spans="2:9" s="359" customFormat="1" ht="19.5" customHeight="1">
      <c r="B67" s="364" t="s">
        <v>24</v>
      </c>
      <c r="C67" s="483">
        <f>SUM(C68:C69)</f>
        <v>0</v>
      </c>
      <c r="D67" s="483">
        <f>SUM(D68:D69)</f>
        <v>0</v>
      </c>
      <c r="E67" s="483">
        <f>SUM(E68:E69)</f>
        <v>0</v>
      </c>
      <c r="F67" s="368"/>
      <c r="G67" s="373"/>
      <c r="H67" s="367"/>
      <c r="I67" s="746"/>
    </row>
    <row r="68" spans="2:9" s="359" customFormat="1" ht="19.5" customHeight="1">
      <c r="B68" s="364" t="s">
        <v>25</v>
      </c>
      <c r="C68" s="480"/>
      <c r="D68" s="479"/>
      <c r="E68" s="480"/>
      <c r="F68" s="368"/>
      <c r="G68" s="373"/>
      <c r="H68" s="367"/>
      <c r="I68" s="749"/>
    </row>
    <row r="69" spans="2:9" s="359" customFormat="1" ht="19.5" customHeight="1">
      <c r="B69" s="364" t="s">
        <v>26</v>
      </c>
      <c r="C69" s="480"/>
      <c r="D69" s="479"/>
      <c r="E69" s="480"/>
      <c r="F69" s="368"/>
      <c r="G69" s="373"/>
      <c r="H69" s="367"/>
      <c r="I69" s="749"/>
    </row>
    <row r="70" spans="2:9" s="359" customFormat="1" ht="19.5" customHeight="1">
      <c r="B70" s="364" t="s">
        <v>339</v>
      </c>
      <c r="C70" s="483">
        <f>SUM(C71:C72)</f>
        <v>638.4</v>
      </c>
      <c r="D70" s="483">
        <f>SUM(D71:D72)</f>
        <v>77.14</v>
      </c>
      <c r="E70" s="483">
        <f>SUM(E71:E72)</f>
        <v>0</v>
      </c>
      <c r="F70" s="368"/>
      <c r="G70" s="366">
        <f>+D70-C70</f>
        <v>-561.26</v>
      </c>
      <c r="H70" s="367">
        <f>-E70-D70</f>
        <v>-77.14</v>
      </c>
      <c r="I70" s="746"/>
    </row>
    <row r="71" spans="2:9" s="359" customFormat="1" ht="19.5" customHeight="1">
      <c r="B71" s="364" t="s">
        <v>27</v>
      </c>
      <c r="C71" s="480"/>
      <c r="D71" s="480"/>
      <c r="E71" s="480"/>
      <c r="F71" s="368"/>
      <c r="G71" s="373"/>
      <c r="H71" s="367"/>
      <c r="I71" s="749"/>
    </row>
    <row r="72" spans="2:9" s="359" customFormat="1" ht="19.5" customHeight="1">
      <c r="B72" s="364" t="s">
        <v>28</v>
      </c>
      <c r="C72" s="480">
        <v>638.4</v>
      </c>
      <c r="D72" s="480">
        <v>77.14</v>
      </c>
      <c r="E72" s="480">
        <v>0</v>
      </c>
      <c r="F72" s="378"/>
      <c r="G72" s="366">
        <f>+D72-C72</f>
        <v>-561.26</v>
      </c>
      <c r="H72" s="367">
        <f>-E72-D72</f>
        <v>-77.14</v>
      </c>
      <c r="I72" s="749"/>
    </row>
    <row r="73" spans="2:11" s="359" customFormat="1" ht="19.5" customHeight="1">
      <c r="B73" s="364" t="s">
        <v>270</v>
      </c>
      <c r="C73" s="480"/>
      <c r="D73" s="480"/>
      <c r="E73" s="480"/>
      <c r="F73" s="378"/>
      <c r="G73" s="366"/>
      <c r="H73" s="367"/>
      <c r="I73" s="747"/>
      <c r="K73" s="747"/>
    </row>
    <row r="74" spans="2:9" s="359" customFormat="1" ht="19.5" customHeight="1">
      <c r="B74" s="369" t="s">
        <v>236</v>
      </c>
      <c r="C74" s="482">
        <f>SUM(C75:C77)</f>
        <v>-2141.84</v>
      </c>
      <c r="D74" s="482">
        <f>SUM(D75:D77)</f>
        <v>-2121.96</v>
      </c>
      <c r="E74" s="482">
        <f>E75+E76+E77</f>
        <v>-2500</v>
      </c>
      <c r="F74" s="370"/>
      <c r="G74" s="362">
        <f>+D74-C74</f>
        <v>19.88000000000011</v>
      </c>
      <c r="H74" s="363">
        <f>+E74-D74</f>
        <v>-378.03999999999996</v>
      </c>
      <c r="I74" s="749"/>
    </row>
    <row r="75" spans="2:9" s="359" customFormat="1" ht="19.5" customHeight="1">
      <c r="B75" s="364" t="s">
        <v>29</v>
      </c>
      <c r="C75" s="480"/>
      <c r="D75" s="479"/>
      <c r="E75" s="480"/>
      <c r="F75" s="368"/>
      <c r="G75" s="373"/>
      <c r="H75" s="367"/>
      <c r="I75" s="746"/>
    </row>
    <row r="76" spans="2:9" s="359" customFormat="1" ht="19.5" customHeight="1">
      <c r="B76" s="364" t="s">
        <v>340</v>
      </c>
      <c r="C76" s="480">
        <v>-2141.84</v>
      </c>
      <c r="D76" s="480">
        <v>-2121.96</v>
      </c>
      <c r="E76" s="480">
        <v>-2500</v>
      </c>
      <c r="F76" s="378"/>
      <c r="G76" s="379"/>
      <c r="H76" s="367"/>
      <c r="I76" s="746"/>
    </row>
    <row r="77" spans="2:11" s="359" customFormat="1" ht="19.5" customHeight="1">
      <c r="B77" s="364" t="s">
        <v>341</v>
      </c>
      <c r="C77" s="479"/>
      <c r="D77" s="479"/>
      <c r="E77" s="479"/>
      <c r="F77" s="380"/>
      <c r="G77" s="381"/>
      <c r="H77" s="367"/>
      <c r="I77" s="747"/>
      <c r="K77" s="747"/>
    </row>
    <row r="78" spans="2:11" s="359" customFormat="1" ht="24.75" customHeight="1">
      <c r="B78" s="369" t="s">
        <v>237</v>
      </c>
      <c r="C78" s="482">
        <f>C79+C80</f>
        <v>0</v>
      </c>
      <c r="D78" s="482">
        <f>D79+D80</f>
        <v>0</v>
      </c>
      <c r="E78" s="482">
        <f>E79+E80</f>
        <v>0</v>
      </c>
      <c r="F78" s="370"/>
      <c r="G78" s="362">
        <f>+D78-C78</f>
        <v>0</v>
      </c>
      <c r="H78" s="363">
        <f>+E78-D78</f>
        <v>0</v>
      </c>
      <c r="I78" s="747"/>
      <c r="K78" s="747"/>
    </row>
    <row r="79" spans="2:11" s="359" customFormat="1" ht="19.5" customHeight="1">
      <c r="B79" s="364" t="s">
        <v>30</v>
      </c>
      <c r="C79" s="479"/>
      <c r="D79" s="479"/>
      <c r="E79" s="479"/>
      <c r="F79" s="380"/>
      <c r="G79" s="381"/>
      <c r="H79" s="367"/>
      <c r="I79" s="748"/>
      <c r="K79" s="748"/>
    </row>
    <row r="80" spans="2:11" s="359" customFormat="1" ht="28.5" customHeight="1">
      <c r="B80" s="382" t="s">
        <v>342</v>
      </c>
      <c r="C80" s="479"/>
      <c r="D80" s="479"/>
      <c r="E80" s="479"/>
      <c r="F80" s="380"/>
      <c r="G80" s="381"/>
      <c r="H80" s="367"/>
      <c r="I80" s="748"/>
      <c r="K80" s="748"/>
    </row>
    <row r="81" spans="2:11" s="359" customFormat="1" ht="21.75" customHeight="1">
      <c r="B81" s="369" t="s">
        <v>238</v>
      </c>
      <c r="C81" s="479"/>
      <c r="D81" s="479"/>
      <c r="E81" s="479"/>
      <c r="F81" s="370"/>
      <c r="G81" s="371"/>
      <c r="H81" s="367"/>
      <c r="I81" s="747"/>
      <c r="K81" s="747"/>
    </row>
    <row r="82" spans="2:11" s="359" customFormat="1" ht="28.5" customHeight="1">
      <c r="B82" s="369" t="s">
        <v>239</v>
      </c>
      <c r="C82" s="482">
        <f>SUM(C83:C84)</f>
        <v>0</v>
      </c>
      <c r="D82" s="482">
        <f>SUM(D83:D84)</f>
        <v>0</v>
      </c>
      <c r="E82" s="482">
        <f>SUM(E83:E84)</f>
        <v>0</v>
      </c>
      <c r="F82" s="361"/>
      <c r="G82" s="362"/>
      <c r="H82" s="367"/>
      <c r="I82" s="747"/>
      <c r="K82" s="747"/>
    </row>
    <row r="83" spans="2:11" s="359" customFormat="1" ht="20.25" customHeight="1">
      <c r="B83" s="364" t="s">
        <v>31</v>
      </c>
      <c r="C83" s="479"/>
      <c r="D83" s="479"/>
      <c r="E83" s="479"/>
      <c r="F83" s="376"/>
      <c r="G83" s="377"/>
      <c r="H83" s="367"/>
      <c r="I83" s="748"/>
      <c r="K83" s="748"/>
    </row>
    <row r="84" spans="2:11" s="359" customFormat="1" ht="17.25" customHeight="1">
      <c r="B84" s="382" t="s">
        <v>32</v>
      </c>
      <c r="C84" s="479"/>
      <c r="D84" s="479"/>
      <c r="E84" s="479"/>
      <c r="F84" s="376"/>
      <c r="G84" s="377"/>
      <c r="H84" s="367"/>
      <c r="I84" s="748"/>
      <c r="K84" s="748"/>
    </row>
    <row r="85" spans="2:9" s="359" customFormat="1" ht="17.25" customHeight="1">
      <c r="B85" s="369" t="s">
        <v>242</v>
      </c>
      <c r="C85" s="482">
        <f>SUM(C86:C87)</f>
        <v>0</v>
      </c>
      <c r="D85" s="482">
        <f>SUM(D86:D87)</f>
        <v>0</v>
      </c>
      <c r="E85" s="482">
        <f>SUM(E86:E87)</f>
        <v>0</v>
      </c>
      <c r="F85" s="376"/>
      <c r="G85" s="377"/>
      <c r="H85" s="367"/>
      <c r="I85" s="749"/>
    </row>
    <row r="86" spans="2:9" s="359" customFormat="1" ht="17.25" customHeight="1">
      <c r="B86" s="369" t="s">
        <v>271</v>
      </c>
      <c r="C86" s="479"/>
      <c r="D86" s="479"/>
      <c r="E86" s="479"/>
      <c r="F86" s="376"/>
      <c r="G86" s="377"/>
      <c r="H86" s="367"/>
      <c r="I86" s="746"/>
    </row>
    <row r="87" spans="2:9" s="359" customFormat="1" ht="17.25" customHeight="1">
      <c r="B87" s="369" t="s">
        <v>272</v>
      </c>
      <c r="C87" s="479"/>
      <c r="D87" s="479"/>
      <c r="E87" s="479"/>
      <c r="F87" s="376"/>
      <c r="G87" s="377"/>
      <c r="H87" s="367"/>
      <c r="I87" s="746"/>
    </row>
    <row r="88" spans="2:9" s="359" customFormat="1" ht="19.5" customHeight="1">
      <c r="B88" s="383" t="s">
        <v>305</v>
      </c>
      <c r="C88" s="482">
        <f>C66+C74+C78+C81+C82+C85</f>
        <v>-1503.44</v>
      </c>
      <c r="D88" s="482">
        <f>D66+D74+D78+D81+D82+D85</f>
        <v>-2044.82</v>
      </c>
      <c r="E88" s="482">
        <f>E66+E74+E78+E81+E82+E85</f>
        <v>-2500</v>
      </c>
      <c r="F88" s="361"/>
      <c r="G88" s="362">
        <f aca="true" t="shared" si="0" ref="G88:H94">+D88-C88</f>
        <v>-541.3799999999999</v>
      </c>
      <c r="H88" s="363">
        <f t="shared" si="0"/>
        <v>-455.18000000000006</v>
      </c>
      <c r="I88" s="749"/>
    </row>
    <row r="89" spans="2:9" s="359" customFormat="1" ht="19.5" customHeight="1">
      <c r="B89" s="383" t="s">
        <v>343</v>
      </c>
      <c r="C89" s="482">
        <f>C88+C65</f>
        <v>1273.2599999999134</v>
      </c>
      <c r="D89" s="484">
        <f>D88+D65</f>
        <v>76872.06999999998</v>
      </c>
      <c r="E89" s="484">
        <f>E88+E65</f>
        <v>9269.289999999863</v>
      </c>
      <c r="F89" s="384"/>
      <c r="G89" s="362">
        <f t="shared" si="0"/>
        <v>75598.81000000007</v>
      </c>
      <c r="H89" s="363">
        <f t="shared" si="0"/>
        <v>-67602.78000000012</v>
      </c>
      <c r="I89" s="749"/>
    </row>
    <row r="90" spans="2:9" s="359" customFormat="1" ht="21.75" customHeight="1">
      <c r="B90" s="369" t="s">
        <v>240</v>
      </c>
      <c r="C90" s="481"/>
      <c r="D90" s="481"/>
      <c r="E90" s="481"/>
      <c r="F90" s="385"/>
      <c r="G90" s="362">
        <f t="shared" si="0"/>
        <v>0</v>
      </c>
      <c r="H90" s="363">
        <f t="shared" si="0"/>
        <v>0</v>
      </c>
      <c r="I90" s="746"/>
    </row>
    <row r="91" spans="2:9" s="359" customFormat="1" ht="31.5" customHeight="1">
      <c r="B91" s="386" t="s">
        <v>33</v>
      </c>
      <c r="C91" s="482">
        <f>C89+C90</f>
        <v>1273.2599999999134</v>
      </c>
      <c r="D91" s="482">
        <f>D89+D90</f>
        <v>76872.06999999998</v>
      </c>
      <c r="E91" s="482">
        <f>E89+E90</f>
        <v>9269.289999999863</v>
      </c>
      <c r="F91" s="361"/>
      <c r="G91" s="362">
        <f t="shared" si="0"/>
        <v>75598.81000000007</v>
      </c>
      <c r="H91" s="363">
        <f t="shared" si="0"/>
        <v>-67602.78000000012</v>
      </c>
      <c r="I91" s="749"/>
    </row>
    <row r="92" spans="2:9" s="359" customFormat="1" ht="19.5" customHeight="1">
      <c r="B92" s="383" t="s">
        <v>344</v>
      </c>
      <c r="C92" s="479"/>
      <c r="D92" s="479"/>
      <c r="E92" s="479"/>
      <c r="F92" s="376"/>
      <c r="G92" s="362">
        <f t="shared" si="0"/>
        <v>0</v>
      </c>
      <c r="H92" s="363">
        <f t="shared" si="0"/>
        <v>0</v>
      </c>
      <c r="I92" s="747"/>
    </row>
    <row r="93" spans="2:9" s="359" customFormat="1" ht="29.25" customHeight="1">
      <c r="B93" s="369" t="s">
        <v>241</v>
      </c>
      <c r="C93" s="479"/>
      <c r="D93" s="479"/>
      <c r="E93" s="479"/>
      <c r="F93" s="376"/>
      <c r="G93" s="362">
        <f t="shared" si="0"/>
        <v>0</v>
      </c>
      <c r="H93" s="363">
        <f t="shared" si="0"/>
        <v>0</v>
      </c>
      <c r="I93" s="763"/>
    </row>
    <row r="94" spans="2:8" s="359" customFormat="1" ht="39.75" customHeight="1">
      <c r="B94" s="387" t="s">
        <v>34</v>
      </c>
      <c r="C94" s="482">
        <f>C91+C93</f>
        <v>1273.2599999999134</v>
      </c>
      <c r="D94" s="482">
        <f>D91+D93</f>
        <v>76872.06999999998</v>
      </c>
      <c r="E94" s="482">
        <f>E91+E92+E93</f>
        <v>9269.289999999863</v>
      </c>
      <c r="F94" s="380"/>
      <c r="G94" s="362">
        <f t="shared" si="0"/>
        <v>75598.81000000007</v>
      </c>
      <c r="H94" s="363">
        <f t="shared" si="0"/>
        <v>-67602.78000000012</v>
      </c>
    </row>
    <row r="95" spans="3:8" ht="19.5" customHeight="1">
      <c r="C95" s="388"/>
      <c r="D95" s="388"/>
      <c r="E95" s="388"/>
      <c r="F95" s="388"/>
      <c r="G95" s="389"/>
      <c r="H95" s="390"/>
    </row>
    <row r="96" spans="2:7" ht="19.5" customHeight="1" hidden="1">
      <c r="B96" s="391" t="s">
        <v>505</v>
      </c>
      <c r="C96" s="392"/>
      <c r="D96" s="392"/>
      <c r="E96" s="392"/>
      <c r="F96" s="392"/>
      <c r="G96" s="393"/>
    </row>
    <row r="97" spans="2:7" ht="19.5" customHeight="1" hidden="1">
      <c r="B97" s="346" t="s">
        <v>35</v>
      </c>
      <c r="C97" s="388"/>
      <c r="D97" s="388"/>
      <c r="E97" s="388"/>
      <c r="F97" s="388"/>
      <c r="G97" s="389"/>
    </row>
    <row r="98" spans="3:7" ht="19.5" customHeight="1" hidden="1">
      <c r="C98" s="388"/>
      <c r="D98" s="388"/>
      <c r="E98" s="388"/>
      <c r="F98" s="388"/>
      <c r="G98" s="389"/>
    </row>
    <row r="99" spans="3:7" ht="19.5" customHeight="1" hidden="1">
      <c r="C99" s="388"/>
      <c r="D99" s="388"/>
      <c r="E99" s="388"/>
      <c r="F99" s="388"/>
      <c r="G99" s="389"/>
    </row>
    <row r="100" spans="3:7" ht="19.5" customHeight="1" hidden="1">
      <c r="C100" s="388"/>
      <c r="D100" s="388"/>
      <c r="E100" s="388"/>
      <c r="F100" s="388"/>
      <c r="G100" s="389"/>
    </row>
    <row r="101" spans="3:7" ht="19.5" customHeight="1" hidden="1">
      <c r="C101" s="388"/>
      <c r="D101" s="388"/>
      <c r="E101" s="388"/>
      <c r="F101" s="388"/>
      <c r="G101" s="389"/>
    </row>
    <row r="102" spans="3:7" ht="19.5" customHeight="1" hidden="1">
      <c r="C102" s="394">
        <f>+PASIVO!C20</f>
        <v>1273.2599999999134</v>
      </c>
      <c r="D102" s="394">
        <f>+PASIVO!D20</f>
        <v>76872.06999999998</v>
      </c>
      <c r="E102" s="394">
        <f>+PASIVO!E20</f>
        <v>9269.289999999863</v>
      </c>
      <c r="F102" s="394"/>
      <c r="G102" s="395"/>
    </row>
    <row r="103" spans="3:7" ht="19.5" customHeight="1" hidden="1">
      <c r="C103" s="396">
        <f>C94-C102</f>
        <v>0</v>
      </c>
      <c r="D103" s="396">
        <f>D94-D102</f>
        <v>0</v>
      </c>
      <c r="E103" s="396">
        <f>E94-E102</f>
        <v>0</v>
      </c>
      <c r="F103" s="396"/>
      <c r="G103" s="397"/>
    </row>
    <row r="104" spans="3:8" s="398" customFormat="1" ht="19.5" customHeight="1" hidden="1">
      <c r="C104" s="399"/>
      <c r="D104" s="399"/>
      <c r="E104" s="399"/>
      <c r="F104" s="399"/>
      <c r="G104" s="400"/>
      <c r="H104" s="401"/>
    </row>
    <row r="105" spans="2:7" ht="19.5" customHeight="1" hidden="1">
      <c r="B105" s="346" t="s">
        <v>61</v>
      </c>
      <c r="C105" s="396">
        <f>+PASIVO!C19</f>
        <v>18998.23</v>
      </c>
      <c r="D105" s="396">
        <f>+PASIVO!D19-PASIVO!C19</f>
        <v>0</v>
      </c>
      <c r="E105" s="396">
        <f>+PASIVO!E19-PASIVO!D19</f>
        <v>0</v>
      </c>
      <c r="F105" s="396"/>
      <c r="G105" s="397"/>
    </row>
    <row r="106" spans="2:7" ht="19.5" customHeight="1" hidden="1">
      <c r="B106" s="346" t="s">
        <v>62</v>
      </c>
      <c r="C106" s="396">
        <f>+C94</f>
        <v>1273.2599999999134</v>
      </c>
      <c r="D106" s="396">
        <f>+D94</f>
        <v>76872.06999999998</v>
      </c>
      <c r="E106" s="396">
        <f>+E94</f>
        <v>9269.289999999863</v>
      </c>
      <c r="F106" s="396"/>
      <c r="G106" s="397"/>
    </row>
    <row r="107" spans="2:7" ht="19.5" customHeight="1" hidden="1">
      <c r="B107" s="346" t="s">
        <v>63</v>
      </c>
      <c r="C107" s="394">
        <f>SUM(C105:C106)</f>
        <v>20271.489999999914</v>
      </c>
      <c r="D107" s="394">
        <f>SUM(D105:D106)</f>
        <v>76872.06999999998</v>
      </c>
      <c r="E107" s="394">
        <f>SUM(E105:E106)</f>
        <v>9269.289999999863</v>
      </c>
      <c r="F107" s="394"/>
      <c r="G107" s="395"/>
    </row>
    <row r="108" spans="2:7" ht="19.5" customHeight="1" hidden="1">
      <c r="B108" s="402" t="s">
        <v>93</v>
      </c>
      <c r="C108" s="396">
        <f>+PASIVO!C19+C94</f>
        <v>20271.489999999914</v>
      </c>
      <c r="D108" s="396">
        <f>+PASIVO!D19+D94-PASIVO!C19</f>
        <v>76872.06999999998</v>
      </c>
      <c r="E108" s="396">
        <f>+PASIVO!E19+E94-PASIVO!D19</f>
        <v>9269.289999999863</v>
      </c>
      <c r="F108" s="396"/>
      <c r="G108" s="397"/>
    </row>
    <row r="109" spans="2:7" ht="19.5" customHeight="1" hidden="1">
      <c r="B109" s="346" t="s">
        <v>94</v>
      </c>
      <c r="C109" s="388">
        <v>29502.85</v>
      </c>
      <c r="D109" s="388">
        <v>0</v>
      </c>
      <c r="E109" s="388">
        <v>0</v>
      </c>
      <c r="F109" s="388"/>
      <c r="G109" s="389"/>
    </row>
    <row r="110" spans="2:7" ht="19.5" customHeight="1" hidden="1">
      <c r="B110" s="346" t="s">
        <v>88</v>
      </c>
      <c r="C110" s="403">
        <f>+C108-C109</f>
        <v>-9231.360000000084</v>
      </c>
      <c r="D110" s="396">
        <f>+D108-D109</f>
        <v>76872.06999999998</v>
      </c>
      <c r="E110" s="403">
        <f>+E108-E109</f>
        <v>9269.289999999863</v>
      </c>
      <c r="F110" s="403"/>
      <c r="G110" s="404"/>
    </row>
    <row r="111" spans="3:7" ht="19.5" customHeight="1" hidden="1">
      <c r="C111" s="388"/>
      <c r="D111" s="388"/>
      <c r="E111" s="388"/>
      <c r="F111" s="388"/>
      <c r="G111" s="389"/>
    </row>
    <row r="112" spans="3:7" ht="19.5" customHeight="1" hidden="1">
      <c r="C112" s="388"/>
      <c r="D112" s="388"/>
      <c r="E112" s="388"/>
      <c r="F112" s="388"/>
      <c r="G112" s="389"/>
    </row>
    <row r="113" spans="3:7" ht="19.5" customHeight="1" hidden="1">
      <c r="C113" s="388"/>
      <c r="D113" s="388"/>
      <c r="E113" s="388"/>
      <c r="F113" s="388"/>
      <c r="G113" s="389"/>
    </row>
    <row r="114" spans="3:7" ht="19.5" customHeight="1" hidden="1">
      <c r="C114" s="388"/>
      <c r="D114" s="388"/>
      <c r="E114" s="388"/>
      <c r="F114" s="388"/>
      <c r="G114" s="389"/>
    </row>
    <row r="115" spans="3:7" ht="19.5" customHeight="1" hidden="1">
      <c r="C115" s="388"/>
      <c r="D115" s="388"/>
      <c r="E115" s="388"/>
      <c r="F115" s="388"/>
      <c r="G115" s="389"/>
    </row>
    <row r="116" spans="3:7" ht="19.5" customHeight="1" hidden="1">
      <c r="C116" s="388"/>
      <c r="D116" s="388"/>
      <c r="E116" s="388"/>
      <c r="F116" s="388"/>
      <c r="G116" s="389"/>
    </row>
    <row r="117" spans="3:7" ht="19.5" customHeight="1">
      <c r="C117" s="388"/>
      <c r="D117" s="388"/>
      <c r="E117" s="388"/>
      <c r="F117" s="388"/>
      <c r="G117" s="389"/>
    </row>
    <row r="118" spans="3:7" ht="19.5" customHeight="1">
      <c r="C118" s="388"/>
      <c r="D118" s="388"/>
      <c r="E118" s="388"/>
      <c r="F118" s="388"/>
      <c r="G118" s="389"/>
    </row>
    <row r="119" spans="3:7" ht="19.5" customHeight="1">
      <c r="C119" s="388"/>
      <c r="D119" s="388"/>
      <c r="E119" s="388"/>
      <c r="F119" s="388"/>
      <c r="G119" s="389"/>
    </row>
    <row r="120" spans="3:7" ht="19.5" customHeight="1">
      <c r="C120" s="388"/>
      <c r="D120" s="388"/>
      <c r="E120" s="388"/>
      <c r="F120" s="388"/>
      <c r="G120" s="389"/>
    </row>
    <row r="121" spans="3:7" ht="19.5" customHeight="1">
      <c r="C121" s="388"/>
      <c r="D121" s="388"/>
      <c r="E121" s="388"/>
      <c r="F121" s="388"/>
      <c r="G121" s="389"/>
    </row>
    <row r="122" spans="3:7" ht="19.5" customHeight="1">
      <c r="C122" s="388"/>
      <c r="D122" s="388"/>
      <c r="E122" s="388"/>
      <c r="F122" s="388"/>
      <c r="G122" s="389"/>
    </row>
    <row r="123" spans="3:7" ht="19.5" customHeight="1">
      <c r="C123" s="388"/>
      <c r="D123" s="388"/>
      <c r="E123" s="388"/>
      <c r="F123" s="388"/>
      <c r="G123" s="389"/>
    </row>
    <row r="124" spans="3:7" ht="19.5" customHeight="1">
      <c r="C124" s="388"/>
      <c r="D124" s="388"/>
      <c r="E124" s="388"/>
      <c r="F124" s="388"/>
      <c r="G124" s="389"/>
    </row>
    <row r="125" spans="3:7" ht="19.5" customHeight="1">
      <c r="C125" s="388"/>
      <c r="D125" s="388"/>
      <c r="E125" s="388"/>
      <c r="F125" s="388"/>
      <c r="G125" s="389"/>
    </row>
    <row r="126" spans="3:7" ht="19.5" customHeight="1">
      <c r="C126" s="388"/>
      <c r="D126" s="388"/>
      <c r="E126" s="388"/>
      <c r="F126" s="388"/>
      <c r="G126" s="389"/>
    </row>
    <row r="127" spans="3:7" ht="19.5" customHeight="1">
      <c r="C127" s="388"/>
      <c r="D127" s="388"/>
      <c r="E127" s="388"/>
      <c r="F127" s="388"/>
      <c r="G127" s="389"/>
    </row>
    <row r="128" spans="3:7" ht="19.5" customHeight="1">
      <c r="C128" s="388"/>
      <c r="D128" s="388"/>
      <c r="E128" s="388"/>
      <c r="F128" s="388"/>
      <c r="G128" s="389"/>
    </row>
    <row r="129" spans="3:7" ht="19.5" customHeight="1">
      <c r="C129" s="388"/>
      <c r="D129" s="388"/>
      <c r="E129" s="388"/>
      <c r="F129" s="388"/>
      <c r="G129" s="389"/>
    </row>
    <row r="130" spans="3:7" ht="19.5" customHeight="1">
      <c r="C130" s="388"/>
      <c r="D130" s="388"/>
      <c r="E130" s="388"/>
      <c r="F130" s="388"/>
      <c r="G130" s="389"/>
    </row>
    <row r="131" spans="3:7" ht="19.5" customHeight="1">
      <c r="C131" s="388"/>
      <c r="D131" s="388"/>
      <c r="E131" s="388"/>
      <c r="F131" s="388"/>
      <c r="G131" s="389"/>
    </row>
    <row r="132" spans="3:7" ht="19.5" customHeight="1">
      <c r="C132" s="388"/>
      <c r="D132" s="388"/>
      <c r="E132" s="388"/>
      <c r="F132" s="388"/>
      <c r="G132" s="389"/>
    </row>
    <row r="133" spans="3:7" ht="19.5" customHeight="1">
      <c r="C133" s="388"/>
      <c r="D133" s="388"/>
      <c r="E133" s="388"/>
      <c r="F133" s="388"/>
      <c r="G133" s="389"/>
    </row>
    <row r="134" spans="3:7" ht="19.5" customHeight="1">
      <c r="C134" s="388"/>
      <c r="D134" s="388"/>
      <c r="E134" s="388"/>
      <c r="F134" s="388"/>
      <c r="G134" s="389"/>
    </row>
    <row r="135" spans="3:7" ht="19.5" customHeight="1">
      <c r="C135" s="388"/>
      <c r="D135" s="388"/>
      <c r="E135" s="388"/>
      <c r="F135" s="388"/>
      <c r="G135" s="389"/>
    </row>
    <row r="136" spans="3:7" ht="19.5" customHeight="1">
      <c r="C136" s="388"/>
      <c r="D136" s="388"/>
      <c r="E136" s="388"/>
      <c r="F136" s="388"/>
      <c r="G136" s="389"/>
    </row>
    <row r="137" spans="3:7" ht="19.5" customHeight="1">
      <c r="C137" s="388"/>
      <c r="D137" s="388"/>
      <c r="E137" s="388"/>
      <c r="F137" s="388"/>
      <c r="G137" s="389"/>
    </row>
    <row r="138" spans="3:7" ht="19.5" customHeight="1">
      <c r="C138" s="388"/>
      <c r="D138" s="388"/>
      <c r="E138" s="388"/>
      <c r="F138" s="388"/>
      <c r="G138" s="389"/>
    </row>
    <row r="139" spans="3:7" ht="19.5" customHeight="1">
      <c r="C139" s="388"/>
      <c r="D139" s="388"/>
      <c r="E139" s="388"/>
      <c r="F139" s="388"/>
      <c r="G139" s="389"/>
    </row>
    <row r="140" spans="3:7" ht="19.5" customHeight="1">
      <c r="C140" s="388"/>
      <c r="D140" s="388"/>
      <c r="E140" s="388"/>
      <c r="F140" s="388"/>
      <c r="G140" s="389"/>
    </row>
    <row r="141" spans="3:7" ht="19.5" customHeight="1">
      <c r="C141" s="388"/>
      <c r="D141" s="388"/>
      <c r="E141" s="388"/>
      <c r="F141" s="388"/>
      <c r="G141" s="389"/>
    </row>
    <row r="142" spans="3:7" ht="19.5" customHeight="1">
      <c r="C142" s="388"/>
      <c r="D142" s="388"/>
      <c r="E142" s="388"/>
      <c r="F142" s="388"/>
      <c r="G142" s="389"/>
    </row>
    <row r="143" spans="3:7" ht="19.5" customHeight="1">
      <c r="C143" s="388"/>
      <c r="D143" s="388"/>
      <c r="E143" s="388"/>
      <c r="F143" s="388"/>
      <c r="G143" s="389"/>
    </row>
    <row r="144" spans="3:7" ht="19.5" customHeight="1">
      <c r="C144" s="388"/>
      <c r="D144" s="388"/>
      <c r="E144" s="388"/>
      <c r="F144" s="388"/>
      <c r="G144" s="389"/>
    </row>
    <row r="145" spans="3:7" ht="19.5" customHeight="1">
      <c r="C145" s="388"/>
      <c r="D145" s="388"/>
      <c r="E145" s="388"/>
      <c r="F145" s="388"/>
      <c r="G145" s="389"/>
    </row>
    <row r="146" spans="3:7" ht="19.5" customHeight="1">
      <c r="C146" s="388"/>
      <c r="D146" s="388"/>
      <c r="E146" s="388"/>
      <c r="F146" s="388"/>
      <c r="G146" s="389"/>
    </row>
    <row r="147" spans="3:7" ht="19.5" customHeight="1">
      <c r="C147" s="388"/>
      <c r="D147" s="388"/>
      <c r="E147" s="388"/>
      <c r="F147" s="388"/>
      <c r="G147" s="389"/>
    </row>
    <row r="148" spans="3:7" ht="19.5" customHeight="1">
      <c r="C148" s="388"/>
      <c r="D148" s="388"/>
      <c r="E148" s="388"/>
      <c r="F148" s="388"/>
      <c r="G148" s="389"/>
    </row>
    <row r="149" spans="3:7" ht="19.5" customHeight="1">
      <c r="C149" s="388"/>
      <c r="D149" s="388"/>
      <c r="E149" s="388"/>
      <c r="F149" s="388"/>
      <c r="G149" s="389"/>
    </row>
    <row r="150" spans="3:7" ht="19.5" customHeight="1">
      <c r="C150" s="388"/>
      <c r="D150" s="388"/>
      <c r="E150" s="388"/>
      <c r="F150" s="388"/>
      <c r="G150" s="389"/>
    </row>
    <row r="151" spans="3:7" ht="19.5" customHeight="1">
      <c r="C151" s="388"/>
      <c r="D151" s="388"/>
      <c r="E151" s="388"/>
      <c r="F151" s="388"/>
      <c r="G151" s="389"/>
    </row>
    <row r="152" spans="3:7" ht="19.5" customHeight="1">
      <c r="C152" s="388"/>
      <c r="D152" s="388"/>
      <c r="E152" s="388"/>
      <c r="F152" s="388"/>
      <c r="G152" s="389"/>
    </row>
    <row r="153" spans="3:7" ht="19.5" customHeight="1">
      <c r="C153" s="388"/>
      <c r="D153" s="388"/>
      <c r="E153" s="388"/>
      <c r="F153" s="388"/>
      <c r="G153" s="389"/>
    </row>
    <row r="154" spans="3:7" ht="19.5" customHeight="1">
      <c r="C154" s="388"/>
      <c r="D154" s="388"/>
      <c r="E154" s="388"/>
      <c r="F154" s="388"/>
      <c r="G154" s="389"/>
    </row>
    <row r="155" spans="3:7" ht="19.5" customHeight="1">
      <c r="C155" s="388"/>
      <c r="D155" s="388"/>
      <c r="E155" s="388"/>
      <c r="F155" s="388"/>
      <c r="G155" s="389"/>
    </row>
    <row r="156" spans="3:7" ht="19.5" customHeight="1">
      <c r="C156" s="388"/>
      <c r="D156" s="388"/>
      <c r="E156" s="388"/>
      <c r="F156" s="388"/>
      <c r="G156" s="389"/>
    </row>
    <row r="157" spans="3:7" ht="19.5" customHeight="1">
      <c r="C157" s="388"/>
      <c r="D157" s="388"/>
      <c r="E157" s="388"/>
      <c r="F157" s="388"/>
      <c r="G157" s="389"/>
    </row>
    <row r="158" spans="3:7" ht="19.5" customHeight="1">
      <c r="C158" s="388"/>
      <c r="D158" s="388"/>
      <c r="E158" s="388"/>
      <c r="F158" s="388"/>
      <c r="G158" s="389"/>
    </row>
    <row r="159" spans="3:7" ht="19.5" customHeight="1">
      <c r="C159" s="388"/>
      <c r="D159" s="388"/>
      <c r="E159" s="388"/>
      <c r="F159" s="388"/>
      <c r="G159" s="389"/>
    </row>
    <row r="160" spans="3:7" ht="19.5" customHeight="1">
      <c r="C160" s="388"/>
      <c r="D160" s="388"/>
      <c r="E160" s="388"/>
      <c r="F160" s="388"/>
      <c r="G160" s="389"/>
    </row>
    <row r="161" spans="3:7" ht="19.5" customHeight="1">
      <c r="C161" s="388"/>
      <c r="D161" s="388"/>
      <c r="E161" s="388"/>
      <c r="F161" s="388"/>
      <c r="G161" s="389"/>
    </row>
    <row r="162" spans="3:7" ht="19.5" customHeight="1">
      <c r="C162" s="388"/>
      <c r="D162" s="388"/>
      <c r="E162" s="388"/>
      <c r="F162" s="388"/>
      <c r="G162" s="389"/>
    </row>
    <row r="163" spans="3:7" ht="19.5" customHeight="1">
      <c r="C163" s="388"/>
      <c r="D163" s="388"/>
      <c r="E163" s="388"/>
      <c r="F163" s="388"/>
      <c r="G163" s="389"/>
    </row>
    <row r="164" spans="3:7" ht="19.5" customHeight="1">
      <c r="C164" s="388"/>
      <c r="D164" s="388"/>
      <c r="E164" s="388"/>
      <c r="F164" s="388"/>
      <c r="G164" s="389"/>
    </row>
    <row r="165" spans="3:7" ht="19.5" customHeight="1">
      <c r="C165" s="388"/>
      <c r="D165" s="388"/>
      <c r="E165" s="388"/>
      <c r="F165" s="388"/>
      <c r="G165" s="389"/>
    </row>
    <row r="166" spans="3:7" ht="19.5" customHeight="1">
      <c r="C166" s="388"/>
      <c r="D166" s="388"/>
      <c r="E166" s="388"/>
      <c r="F166" s="388"/>
      <c r="G166" s="389"/>
    </row>
    <row r="167" spans="3:7" ht="19.5" customHeight="1">
      <c r="C167" s="388"/>
      <c r="D167" s="388"/>
      <c r="E167" s="388"/>
      <c r="F167" s="388"/>
      <c r="G167" s="389"/>
    </row>
    <row r="168" spans="3:7" ht="19.5" customHeight="1">
      <c r="C168" s="388"/>
      <c r="D168" s="388"/>
      <c r="E168" s="388"/>
      <c r="F168" s="388"/>
      <c r="G168" s="389"/>
    </row>
    <row r="169" spans="3:7" ht="19.5" customHeight="1">
      <c r="C169" s="388"/>
      <c r="D169" s="388"/>
      <c r="E169" s="388"/>
      <c r="F169" s="388"/>
      <c r="G169" s="389"/>
    </row>
    <row r="170" spans="3:7" ht="19.5" customHeight="1">
      <c r="C170" s="388"/>
      <c r="D170" s="388"/>
      <c r="E170" s="388"/>
      <c r="F170" s="388"/>
      <c r="G170" s="389"/>
    </row>
    <row r="171" spans="3:7" ht="19.5" customHeight="1">
      <c r="C171" s="388"/>
      <c r="D171" s="388"/>
      <c r="E171" s="388"/>
      <c r="F171" s="388"/>
      <c r="G171" s="389"/>
    </row>
    <row r="172" spans="3:7" ht="19.5" customHeight="1">
      <c r="C172" s="388"/>
      <c r="D172" s="388"/>
      <c r="E172" s="388"/>
      <c r="F172" s="388"/>
      <c r="G172" s="389"/>
    </row>
    <row r="173" spans="3:7" ht="19.5" customHeight="1">
      <c r="C173" s="388"/>
      <c r="D173" s="388"/>
      <c r="E173" s="388"/>
      <c r="F173" s="388"/>
      <c r="G173" s="389"/>
    </row>
    <row r="174" spans="3:7" ht="19.5" customHeight="1">
      <c r="C174" s="388"/>
      <c r="D174" s="388"/>
      <c r="E174" s="388"/>
      <c r="F174" s="388"/>
      <c r="G174" s="389"/>
    </row>
    <row r="175" spans="3:7" ht="19.5" customHeight="1">
      <c r="C175" s="388"/>
      <c r="D175" s="388"/>
      <c r="E175" s="388"/>
      <c r="F175" s="388"/>
      <c r="G175" s="389"/>
    </row>
    <row r="176" spans="3:7" ht="19.5" customHeight="1">
      <c r="C176" s="388"/>
      <c r="D176" s="388"/>
      <c r="E176" s="388"/>
      <c r="F176" s="388"/>
      <c r="G176" s="389"/>
    </row>
    <row r="177" spans="3:7" ht="19.5" customHeight="1">
      <c r="C177" s="388"/>
      <c r="D177" s="388"/>
      <c r="E177" s="388"/>
      <c r="F177" s="388"/>
      <c r="G177" s="389"/>
    </row>
    <row r="178" spans="3:7" ht="19.5" customHeight="1">
      <c r="C178" s="388"/>
      <c r="D178" s="388"/>
      <c r="E178" s="388"/>
      <c r="F178" s="388"/>
      <c r="G178" s="389"/>
    </row>
    <row r="179" spans="3:7" ht="19.5" customHeight="1">
      <c r="C179" s="388"/>
      <c r="D179" s="388"/>
      <c r="E179" s="388"/>
      <c r="F179" s="388"/>
      <c r="G179" s="389"/>
    </row>
    <row r="180" spans="3:7" ht="19.5" customHeight="1">
      <c r="C180" s="388"/>
      <c r="D180" s="388"/>
      <c r="E180" s="388"/>
      <c r="F180" s="388"/>
      <c r="G180" s="389"/>
    </row>
    <row r="181" spans="3:7" ht="19.5" customHeight="1">
      <c r="C181" s="388"/>
      <c r="D181" s="388"/>
      <c r="E181" s="388"/>
      <c r="F181" s="388"/>
      <c r="G181" s="389"/>
    </row>
    <row r="182" spans="3:7" ht="19.5" customHeight="1">
      <c r="C182" s="388"/>
      <c r="D182" s="388"/>
      <c r="E182" s="388"/>
      <c r="F182" s="388"/>
      <c r="G182" s="389"/>
    </row>
    <row r="183" spans="3:7" ht="19.5" customHeight="1">
      <c r="C183" s="388"/>
      <c r="D183" s="388"/>
      <c r="E183" s="388"/>
      <c r="F183" s="388"/>
      <c r="G183" s="389"/>
    </row>
    <row r="184" spans="3:7" ht="19.5" customHeight="1">
      <c r="C184" s="388"/>
      <c r="D184" s="388"/>
      <c r="E184" s="388"/>
      <c r="F184" s="388"/>
      <c r="G184" s="389"/>
    </row>
    <row r="185" spans="3:7" ht="19.5" customHeight="1">
      <c r="C185" s="388"/>
      <c r="D185" s="388"/>
      <c r="E185" s="388"/>
      <c r="F185" s="388"/>
      <c r="G185" s="389"/>
    </row>
    <row r="186" spans="3:7" ht="19.5" customHeight="1">
      <c r="C186" s="388"/>
      <c r="D186" s="388"/>
      <c r="E186" s="388"/>
      <c r="F186" s="388"/>
      <c r="G186" s="389"/>
    </row>
    <row r="187" spans="3:7" ht="19.5" customHeight="1">
      <c r="C187" s="388"/>
      <c r="D187" s="388"/>
      <c r="E187" s="388"/>
      <c r="F187" s="388"/>
      <c r="G187" s="389"/>
    </row>
    <row r="188" spans="3:7" ht="19.5" customHeight="1">
      <c r="C188" s="388"/>
      <c r="D188" s="388"/>
      <c r="E188" s="388"/>
      <c r="F188" s="388"/>
      <c r="G188" s="389"/>
    </row>
    <row r="189" spans="3:7" ht="19.5" customHeight="1">
      <c r="C189" s="388"/>
      <c r="D189" s="388"/>
      <c r="E189" s="388"/>
      <c r="F189" s="388"/>
      <c r="G189" s="389"/>
    </row>
    <row r="190" spans="3:7" ht="19.5" customHeight="1">
      <c r="C190" s="388"/>
      <c r="D190" s="388"/>
      <c r="E190" s="388"/>
      <c r="F190" s="388"/>
      <c r="G190" s="389"/>
    </row>
    <row r="191" spans="3:7" ht="19.5" customHeight="1">
      <c r="C191" s="388"/>
      <c r="D191" s="388"/>
      <c r="E191" s="388"/>
      <c r="F191" s="388"/>
      <c r="G191" s="389"/>
    </row>
    <row r="192" spans="3:7" ht="19.5" customHeight="1">
      <c r="C192" s="388"/>
      <c r="D192" s="388"/>
      <c r="E192" s="388"/>
      <c r="F192" s="388"/>
      <c r="G192" s="389"/>
    </row>
    <row r="193" spans="3:7" ht="19.5" customHeight="1">
      <c r="C193" s="388"/>
      <c r="D193" s="388"/>
      <c r="E193" s="388"/>
      <c r="F193" s="388"/>
      <c r="G193" s="389"/>
    </row>
    <row r="194" spans="3:7" ht="19.5" customHeight="1">
      <c r="C194" s="388"/>
      <c r="D194" s="388"/>
      <c r="E194" s="388"/>
      <c r="F194" s="388"/>
      <c r="G194" s="389"/>
    </row>
    <row r="195" spans="3:7" ht="19.5" customHeight="1">
      <c r="C195" s="388"/>
      <c r="D195" s="388"/>
      <c r="E195" s="388"/>
      <c r="F195" s="388"/>
      <c r="G195" s="389"/>
    </row>
    <row r="196" spans="3:7" ht="19.5" customHeight="1">
      <c r="C196" s="388"/>
      <c r="D196" s="388"/>
      <c r="E196" s="388"/>
      <c r="F196" s="388"/>
      <c r="G196" s="389"/>
    </row>
    <row r="197" spans="3:7" ht="19.5" customHeight="1">
      <c r="C197" s="388"/>
      <c r="D197" s="388"/>
      <c r="E197" s="388"/>
      <c r="F197" s="388"/>
      <c r="G197" s="389"/>
    </row>
    <row r="198" spans="3:7" ht="19.5" customHeight="1">
      <c r="C198" s="388"/>
      <c r="D198" s="388"/>
      <c r="E198" s="388"/>
      <c r="F198" s="388"/>
      <c r="G198" s="389"/>
    </row>
    <row r="199" spans="3:7" ht="19.5" customHeight="1">
      <c r="C199" s="388"/>
      <c r="D199" s="388"/>
      <c r="E199" s="388"/>
      <c r="F199" s="388"/>
      <c r="G199" s="389"/>
    </row>
    <row r="200" spans="3:7" ht="19.5" customHeight="1">
      <c r="C200" s="388"/>
      <c r="D200" s="388"/>
      <c r="E200" s="388"/>
      <c r="F200" s="388"/>
      <c r="G200" s="389"/>
    </row>
    <row r="201" spans="3:7" ht="19.5" customHeight="1">
      <c r="C201" s="388"/>
      <c r="D201" s="388"/>
      <c r="E201" s="388"/>
      <c r="F201" s="388"/>
      <c r="G201" s="389"/>
    </row>
    <row r="202" spans="3:7" ht="19.5" customHeight="1">
      <c r="C202" s="388"/>
      <c r="D202" s="388"/>
      <c r="E202" s="388"/>
      <c r="F202" s="388"/>
      <c r="G202" s="389"/>
    </row>
    <row r="203" spans="3:7" ht="19.5" customHeight="1">
      <c r="C203" s="388"/>
      <c r="D203" s="388"/>
      <c r="E203" s="388"/>
      <c r="F203" s="388"/>
      <c r="G203" s="389"/>
    </row>
    <row r="204" spans="3:7" ht="19.5" customHeight="1">
      <c r="C204" s="388"/>
      <c r="D204" s="388"/>
      <c r="E204" s="388"/>
      <c r="F204" s="388"/>
      <c r="G204" s="389"/>
    </row>
    <row r="205" spans="3:7" ht="19.5" customHeight="1">
      <c r="C205" s="388"/>
      <c r="D205" s="388"/>
      <c r="E205" s="388"/>
      <c r="F205" s="388"/>
      <c r="G205" s="389"/>
    </row>
    <row r="206" spans="3:7" ht="19.5" customHeight="1">
      <c r="C206" s="388"/>
      <c r="D206" s="388"/>
      <c r="E206" s="388"/>
      <c r="F206" s="388"/>
      <c r="G206" s="389"/>
    </row>
    <row r="207" spans="3:7" ht="19.5" customHeight="1">
      <c r="C207" s="388"/>
      <c r="D207" s="388"/>
      <c r="E207" s="388"/>
      <c r="F207" s="388"/>
      <c r="G207" s="389"/>
    </row>
    <row r="208" spans="3:7" ht="19.5" customHeight="1">
      <c r="C208" s="388"/>
      <c r="D208" s="388"/>
      <c r="E208" s="388"/>
      <c r="F208" s="388"/>
      <c r="G208" s="389"/>
    </row>
    <row r="209" spans="3:7" ht="19.5" customHeight="1">
      <c r="C209" s="388"/>
      <c r="D209" s="388"/>
      <c r="E209" s="388"/>
      <c r="F209" s="388"/>
      <c r="G209" s="389"/>
    </row>
    <row r="210" spans="3:7" ht="19.5" customHeight="1">
      <c r="C210" s="388"/>
      <c r="D210" s="388"/>
      <c r="E210" s="388"/>
      <c r="F210" s="388"/>
      <c r="G210" s="389"/>
    </row>
    <row r="211" spans="3:7" ht="19.5" customHeight="1">
      <c r="C211" s="388"/>
      <c r="D211" s="388"/>
      <c r="E211" s="388"/>
      <c r="F211" s="388"/>
      <c r="G211" s="389"/>
    </row>
    <row r="212" spans="3:7" ht="19.5" customHeight="1">
      <c r="C212" s="388"/>
      <c r="D212" s="388"/>
      <c r="E212" s="388"/>
      <c r="F212" s="388"/>
      <c r="G212" s="389"/>
    </row>
    <row r="213" spans="3:7" ht="19.5" customHeight="1">
      <c r="C213" s="388"/>
      <c r="D213" s="388"/>
      <c r="E213" s="388"/>
      <c r="F213" s="388"/>
      <c r="G213" s="389"/>
    </row>
    <row r="214" spans="3:7" ht="19.5" customHeight="1">
      <c r="C214" s="388"/>
      <c r="D214" s="388"/>
      <c r="E214" s="388"/>
      <c r="F214" s="388"/>
      <c r="G214" s="389"/>
    </row>
    <row r="215" spans="3:7" ht="19.5" customHeight="1">
      <c r="C215" s="388"/>
      <c r="D215" s="388"/>
      <c r="E215" s="388"/>
      <c r="F215" s="388"/>
      <c r="G215" s="389"/>
    </row>
    <row r="216" spans="3:7" ht="19.5" customHeight="1">
      <c r="C216" s="388"/>
      <c r="D216" s="388"/>
      <c r="E216" s="388"/>
      <c r="F216" s="388"/>
      <c r="G216" s="389"/>
    </row>
    <row r="217" spans="3:7" ht="19.5" customHeight="1">
      <c r="C217" s="388"/>
      <c r="D217" s="388"/>
      <c r="E217" s="388"/>
      <c r="F217" s="388"/>
      <c r="G217" s="389"/>
    </row>
    <row r="218" spans="3:7" ht="19.5" customHeight="1">
      <c r="C218" s="388"/>
      <c r="D218" s="388"/>
      <c r="E218" s="388"/>
      <c r="F218" s="388"/>
      <c r="G218" s="389"/>
    </row>
    <row r="219" spans="3:7" ht="19.5" customHeight="1">
      <c r="C219" s="388"/>
      <c r="D219" s="388"/>
      <c r="E219" s="388"/>
      <c r="F219" s="388"/>
      <c r="G219" s="389"/>
    </row>
    <row r="220" spans="3:7" ht="19.5" customHeight="1">
      <c r="C220" s="388"/>
      <c r="D220" s="388"/>
      <c r="E220" s="388"/>
      <c r="F220" s="388"/>
      <c r="G220" s="389"/>
    </row>
    <row r="221" spans="3:7" ht="19.5" customHeight="1">
      <c r="C221" s="388"/>
      <c r="D221" s="388"/>
      <c r="E221" s="388"/>
      <c r="F221" s="388"/>
      <c r="G221" s="389"/>
    </row>
    <row r="222" spans="3:7" ht="19.5" customHeight="1">
      <c r="C222" s="388"/>
      <c r="D222" s="388"/>
      <c r="E222" s="388"/>
      <c r="F222" s="388"/>
      <c r="G222" s="389"/>
    </row>
    <row r="223" spans="3:7" ht="19.5" customHeight="1">
      <c r="C223" s="388"/>
      <c r="D223" s="388"/>
      <c r="E223" s="388"/>
      <c r="F223" s="388"/>
      <c r="G223" s="389"/>
    </row>
    <row r="224" spans="3:7" ht="19.5" customHeight="1">
      <c r="C224" s="388"/>
      <c r="D224" s="388"/>
      <c r="E224" s="388"/>
      <c r="F224" s="388"/>
      <c r="G224" s="389"/>
    </row>
    <row r="225" spans="3:7" ht="19.5" customHeight="1">
      <c r="C225" s="388"/>
      <c r="D225" s="388"/>
      <c r="E225" s="388"/>
      <c r="F225" s="388"/>
      <c r="G225" s="389"/>
    </row>
    <row r="226" spans="3:7" ht="19.5" customHeight="1">
      <c r="C226" s="388"/>
      <c r="D226" s="388"/>
      <c r="E226" s="388"/>
      <c r="F226" s="388"/>
      <c r="G226" s="389"/>
    </row>
    <row r="227" spans="3:7" ht="19.5" customHeight="1">
      <c r="C227" s="388"/>
      <c r="D227" s="388"/>
      <c r="E227" s="388"/>
      <c r="F227" s="388"/>
      <c r="G227" s="389"/>
    </row>
    <row r="228" spans="3:7" ht="19.5" customHeight="1">
      <c r="C228" s="388"/>
      <c r="D228" s="388"/>
      <c r="E228" s="388"/>
      <c r="F228" s="388"/>
      <c r="G228" s="389"/>
    </row>
    <row r="229" spans="3:7" ht="19.5" customHeight="1">
      <c r="C229" s="388"/>
      <c r="D229" s="388"/>
      <c r="E229" s="388"/>
      <c r="F229" s="388"/>
      <c r="G229" s="389"/>
    </row>
    <row r="230" spans="3:7" ht="19.5" customHeight="1">
      <c r="C230" s="388"/>
      <c r="D230" s="388"/>
      <c r="E230" s="388"/>
      <c r="F230" s="388"/>
      <c r="G230" s="389"/>
    </row>
    <row r="231" spans="3:7" ht="19.5" customHeight="1">
      <c r="C231" s="388"/>
      <c r="D231" s="388"/>
      <c r="E231" s="388"/>
      <c r="F231" s="388"/>
      <c r="G231" s="389"/>
    </row>
    <row r="232" spans="3:7" ht="19.5" customHeight="1">
      <c r="C232" s="388"/>
      <c r="D232" s="388"/>
      <c r="E232" s="388"/>
      <c r="F232" s="388"/>
      <c r="G232" s="389"/>
    </row>
    <row r="233" spans="3:7" ht="19.5" customHeight="1">
      <c r="C233" s="388"/>
      <c r="D233" s="388"/>
      <c r="E233" s="388"/>
      <c r="F233" s="388"/>
      <c r="G233" s="389"/>
    </row>
    <row r="234" spans="3:7" ht="19.5" customHeight="1">
      <c r="C234" s="388"/>
      <c r="D234" s="388"/>
      <c r="E234" s="388"/>
      <c r="F234" s="388"/>
      <c r="G234" s="389"/>
    </row>
    <row r="235" spans="3:7" ht="19.5" customHeight="1">
      <c r="C235" s="388"/>
      <c r="D235" s="388"/>
      <c r="E235" s="388"/>
      <c r="F235" s="388"/>
      <c r="G235" s="389"/>
    </row>
    <row r="236" spans="3:7" ht="19.5" customHeight="1">
      <c r="C236" s="388"/>
      <c r="D236" s="388"/>
      <c r="E236" s="388"/>
      <c r="F236" s="388"/>
      <c r="G236" s="389"/>
    </row>
    <row r="237" spans="3:7" ht="19.5" customHeight="1">
      <c r="C237" s="388"/>
      <c r="D237" s="388"/>
      <c r="E237" s="388"/>
      <c r="F237" s="388"/>
      <c r="G237" s="389"/>
    </row>
    <row r="238" spans="3:7" ht="19.5" customHeight="1">
      <c r="C238" s="388"/>
      <c r="D238" s="388"/>
      <c r="E238" s="388"/>
      <c r="F238" s="388"/>
      <c r="G238" s="389"/>
    </row>
    <row r="239" spans="3:7" ht="19.5" customHeight="1">
      <c r="C239" s="388"/>
      <c r="D239" s="388"/>
      <c r="E239" s="388"/>
      <c r="F239" s="388"/>
      <c r="G239" s="389"/>
    </row>
    <row r="240" spans="3:7" ht="19.5" customHeight="1">
      <c r="C240" s="388"/>
      <c r="D240" s="388"/>
      <c r="E240" s="388"/>
      <c r="F240" s="388"/>
      <c r="G240" s="389"/>
    </row>
    <row r="241" spans="3:7" ht="19.5" customHeight="1">
      <c r="C241" s="388"/>
      <c r="D241" s="388"/>
      <c r="E241" s="388"/>
      <c r="F241" s="388"/>
      <c r="G241" s="389"/>
    </row>
    <row r="242" spans="3:7" ht="19.5" customHeight="1">
      <c r="C242" s="388"/>
      <c r="D242" s="388"/>
      <c r="E242" s="388"/>
      <c r="F242" s="388"/>
      <c r="G242" s="389"/>
    </row>
    <row r="243" spans="3:7" ht="19.5" customHeight="1">
      <c r="C243" s="388"/>
      <c r="D243" s="388"/>
      <c r="E243" s="388"/>
      <c r="F243" s="388"/>
      <c r="G243" s="389"/>
    </row>
    <row r="244" spans="3:7" ht="19.5" customHeight="1">
      <c r="C244" s="388"/>
      <c r="D244" s="388"/>
      <c r="E244" s="388"/>
      <c r="F244" s="388"/>
      <c r="G244" s="389"/>
    </row>
    <row r="245" spans="3:7" ht="19.5" customHeight="1">
      <c r="C245" s="388"/>
      <c r="D245" s="388"/>
      <c r="E245" s="388"/>
      <c r="F245" s="388"/>
      <c r="G245" s="389"/>
    </row>
    <row r="246" spans="3:7" ht="19.5" customHeight="1">
      <c r="C246" s="388"/>
      <c r="D246" s="388"/>
      <c r="E246" s="388"/>
      <c r="F246" s="388"/>
      <c r="G246" s="389"/>
    </row>
    <row r="247" spans="3:7" ht="19.5" customHeight="1">
      <c r="C247" s="388"/>
      <c r="D247" s="388"/>
      <c r="E247" s="388"/>
      <c r="F247" s="388"/>
      <c r="G247" s="389"/>
    </row>
    <row r="248" spans="3:7" ht="19.5" customHeight="1">
      <c r="C248" s="388"/>
      <c r="D248" s="388"/>
      <c r="E248" s="388"/>
      <c r="F248" s="388"/>
      <c r="G248" s="389"/>
    </row>
    <row r="249" spans="3:7" ht="19.5" customHeight="1">
      <c r="C249" s="388"/>
      <c r="D249" s="388"/>
      <c r="E249" s="388"/>
      <c r="F249" s="388"/>
      <c r="G249" s="389"/>
    </row>
    <row r="250" spans="3:7" ht="19.5" customHeight="1">
      <c r="C250" s="388"/>
      <c r="D250" s="388"/>
      <c r="E250" s="388"/>
      <c r="F250" s="388"/>
      <c r="G250" s="389"/>
    </row>
    <row r="251" spans="3:7" ht="19.5" customHeight="1">
      <c r="C251" s="388"/>
      <c r="D251" s="388"/>
      <c r="E251" s="388"/>
      <c r="F251" s="388"/>
      <c r="G251" s="389"/>
    </row>
    <row r="252" spans="3:7" ht="19.5" customHeight="1">
      <c r="C252" s="388"/>
      <c r="D252" s="388"/>
      <c r="E252" s="388"/>
      <c r="F252" s="388"/>
      <c r="G252" s="389"/>
    </row>
    <row r="253" spans="3:7" ht="19.5" customHeight="1">
      <c r="C253" s="388"/>
      <c r="D253" s="388"/>
      <c r="E253" s="388"/>
      <c r="F253" s="388"/>
      <c r="G253" s="389"/>
    </row>
    <row r="254" spans="3:7" ht="19.5" customHeight="1">
      <c r="C254" s="388"/>
      <c r="D254" s="388"/>
      <c r="E254" s="388"/>
      <c r="F254" s="388"/>
      <c r="G254" s="389"/>
    </row>
    <row r="255" spans="3:7" ht="19.5" customHeight="1">
      <c r="C255" s="388"/>
      <c r="D255" s="388"/>
      <c r="E255" s="388"/>
      <c r="F255" s="388"/>
      <c r="G255" s="389"/>
    </row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conditionalFormatting sqref="C29:F29">
    <cfRule type="cellIs" priority="1" dxfId="0" operator="notEqual" stopIfTrue="1">
      <formula>-CPYG!#REF!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/>
  <pageMargins left="0.2362204724409449" right="0.2362204724409449" top="0.4330708661417323" bottom="0.35433070866141736" header="0.31496062992125984" footer="0.31496062992125984"/>
  <pageSetup fitToHeight="2" horizontalDpi="600" verticalDpi="600" orientation="portrait" paperSize="9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tabColor theme="0"/>
  </sheetPr>
  <dimension ref="A2:N547"/>
  <sheetViews>
    <sheetView showGridLines="0" zoomScalePageLayoutView="0" workbookViewId="0" topLeftCell="A1">
      <selection activeCell="A46" sqref="A46:IV46"/>
    </sheetView>
  </sheetViews>
  <sheetFormatPr defaultColWidth="10.7109375" defaultRowHeight="12.75"/>
  <cols>
    <col min="1" max="1" width="6.421875" style="434" customWidth="1"/>
    <col min="2" max="2" width="53.140625" style="434" bestFit="1" customWidth="1"/>
    <col min="3" max="3" width="17.421875" style="434" customWidth="1"/>
    <col min="4" max="4" width="19.8515625" style="434" customWidth="1"/>
    <col min="5" max="5" width="17.8515625" style="435" customWidth="1"/>
    <col min="6" max="6" width="1.7109375" style="436" customWidth="1"/>
    <col min="7" max="13" width="0" style="434" hidden="1" customWidth="1"/>
    <col min="14" max="14" width="0" style="906" hidden="1" customWidth="1"/>
    <col min="15" max="16384" width="10.7109375" style="434" customWidth="1"/>
  </cols>
  <sheetData>
    <row r="2" spans="2:14" s="406" customFormat="1" ht="49.5" customHeight="1">
      <c r="B2" s="1012" t="s">
        <v>131</v>
      </c>
      <c r="C2" s="1012"/>
      <c r="D2" s="1012"/>
      <c r="E2" s="342">
        <f>CPYG!E2</f>
        <v>2017</v>
      </c>
      <c r="F2" s="343"/>
      <c r="N2" s="905"/>
    </row>
    <row r="3" spans="2:14" s="406" customFormat="1" ht="37.5" customHeight="1">
      <c r="B3" s="1013" t="str">
        <f>CPYG!B3</f>
        <v>ENTIDAD: CULTESA</v>
      </c>
      <c r="C3" s="1014"/>
      <c r="D3" s="1015"/>
      <c r="E3" s="347" t="s">
        <v>132</v>
      </c>
      <c r="F3" s="348"/>
      <c r="N3" s="905"/>
    </row>
    <row r="4" spans="2:14" s="406" customFormat="1" ht="24.75" customHeight="1">
      <c r="B4" s="1016" t="s">
        <v>216</v>
      </c>
      <c r="C4" s="1016"/>
      <c r="D4" s="1016"/>
      <c r="E4" s="1016"/>
      <c r="F4" s="407"/>
      <c r="N4" s="905"/>
    </row>
    <row r="5" spans="2:14" s="406" customFormat="1" ht="40.5" customHeight="1">
      <c r="B5" s="408" t="s">
        <v>132</v>
      </c>
      <c r="C5" s="409" t="s">
        <v>426</v>
      </c>
      <c r="D5" s="410" t="s">
        <v>430</v>
      </c>
      <c r="E5" s="410" t="s">
        <v>431</v>
      </c>
      <c r="F5" s="411"/>
      <c r="N5" s="907" t="s">
        <v>816</v>
      </c>
    </row>
    <row r="6" spans="2:14" s="406" customFormat="1" ht="19.5" customHeight="1">
      <c r="B6" s="412" t="s">
        <v>245</v>
      </c>
      <c r="C6" s="485">
        <f>C7+C12+C16+C19+C20+C21+C22</f>
        <v>696220.4</v>
      </c>
      <c r="D6" s="485">
        <f>D7+D12+D16+D19+D20+D21+D22</f>
        <v>743068.59</v>
      </c>
      <c r="E6" s="485">
        <f>E7+E12+E16+E19+E20+E21+E22</f>
        <v>680779.27</v>
      </c>
      <c r="F6" s="413"/>
      <c r="N6" s="909">
        <f>+E6-D6</f>
        <v>-62289.31999999995</v>
      </c>
    </row>
    <row r="7" spans="2:14" s="406" customFormat="1" ht="19.5" customHeight="1">
      <c r="B7" s="412" t="s">
        <v>162</v>
      </c>
      <c r="C7" s="485">
        <f>SUM(C8:C11)</f>
        <v>66011.41</v>
      </c>
      <c r="D7" s="485">
        <f>SUM(D8:D11)</f>
        <v>45196.87999999999</v>
      </c>
      <c r="E7" s="485">
        <f>SUM(E8:E11)</f>
        <v>23740.410000000003</v>
      </c>
      <c r="F7" s="414"/>
      <c r="N7" s="908">
        <f>+E7-D7</f>
        <v>-21456.469999999987</v>
      </c>
    </row>
    <row r="8" spans="2:14" s="406" customFormat="1" ht="19.5" customHeight="1">
      <c r="B8" s="415" t="s">
        <v>248</v>
      </c>
      <c r="C8" s="528">
        <v>59073.93</v>
      </c>
      <c r="D8" s="528">
        <v>39382.63</v>
      </c>
      <c r="E8" s="528">
        <v>19691.33</v>
      </c>
      <c r="F8" s="414"/>
      <c r="N8" s="905"/>
    </row>
    <row r="9" spans="2:14" s="406" customFormat="1" ht="19.5" customHeight="1">
      <c r="B9" s="415" t="s">
        <v>247</v>
      </c>
      <c r="C9" s="528">
        <v>3612.77</v>
      </c>
      <c r="D9" s="528">
        <v>2336.31</v>
      </c>
      <c r="E9" s="528">
        <v>1096.84</v>
      </c>
      <c r="F9" s="414"/>
      <c r="N9" s="905"/>
    </row>
    <row r="10" spans="2:14" s="406" customFormat="1" ht="19.5" customHeight="1">
      <c r="B10" s="415" t="s">
        <v>246</v>
      </c>
      <c r="C10" s="528"/>
      <c r="D10" s="528"/>
      <c r="E10" s="528"/>
      <c r="F10" s="414"/>
      <c r="N10" s="905"/>
    </row>
    <row r="11" spans="2:14" s="406" customFormat="1" ht="19.5" customHeight="1">
      <c r="B11" s="415" t="s">
        <v>481</v>
      </c>
      <c r="C11" s="528">
        <v>3324.7100000000064</v>
      </c>
      <c r="D11" s="528">
        <v>3477.939999999995</v>
      </c>
      <c r="E11" s="528">
        <v>2952.24</v>
      </c>
      <c r="F11" s="414"/>
      <c r="N11" s="905"/>
    </row>
    <row r="12" spans="2:14" s="406" customFormat="1" ht="19.5" customHeight="1">
      <c r="B12" s="412" t="s">
        <v>163</v>
      </c>
      <c r="C12" s="485">
        <f>SUM(C13:C15)</f>
        <v>629458.99</v>
      </c>
      <c r="D12" s="485">
        <f>SUM(D13:D15)</f>
        <v>697121.71</v>
      </c>
      <c r="E12" s="485">
        <f>SUM(E13:E15)</f>
        <v>656288.86</v>
      </c>
      <c r="F12" s="414"/>
      <c r="N12" s="908">
        <f>+E12-D12</f>
        <v>-40832.84999999998</v>
      </c>
    </row>
    <row r="13" spans="2:14" s="406" customFormat="1" ht="19.5" customHeight="1">
      <c r="B13" s="415" t="s">
        <v>308</v>
      </c>
      <c r="C13" s="528"/>
      <c r="D13" s="528"/>
      <c r="E13" s="528"/>
      <c r="F13" s="414"/>
      <c r="N13" s="905"/>
    </row>
    <row r="14" spans="2:14" s="406" customFormat="1" ht="19.5" customHeight="1">
      <c r="B14" s="415" t="s">
        <v>307</v>
      </c>
      <c r="C14" s="528">
        <v>5100</v>
      </c>
      <c r="D14" s="528">
        <v>6300</v>
      </c>
      <c r="E14" s="528"/>
      <c r="F14" s="414"/>
      <c r="N14" s="905"/>
    </row>
    <row r="15" spans="2:14" s="406" customFormat="1" ht="19.5" customHeight="1">
      <c r="B15" s="415" t="s">
        <v>306</v>
      </c>
      <c r="C15" s="528">
        <v>624358.99</v>
      </c>
      <c r="D15" s="528">
        <v>690821.71</v>
      </c>
      <c r="E15" s="528">
        <f>646288.86+10000</f>
        <v>656288.86</v>
      </c>
      <c r="F15" s="414"/>
      <c r="N15" s="905"/>
    </row>
    <row r="16" spans="2:14" s="406" customFormat="1" ht="19.5" customHeight="1">
      <c r="B16" s="412" t="s">
        <v>164</v>
      </c>
      <c r="C16" s="485">
        <f>SUM(C17:C18)</f>
        <v>0</v>
      </c>
      <c r="D16" s="485">
        <f>SUM(D17:D18)</f>
        <v>0</v>
      </c>
      <c r="E16" s="485">
        <f>SUM(E17:E18)</f>
        <v>0</v>
      </c>
      <c r="F16" s="414"/>
      <c r="N16" s="908">
        <f>+E16-D16</f>
        <v>0</v>
      </c>
    </row>
    <row r="17" spans="2:14" s="406" customFormat="1" ht="19.5" customHeight="1">
      <c r="B17" s="415" t="s">
        <v>165</v>
      </c>
      <c r="C17" s="528"/>
      <c r="D17" s="528"/>
      <c r="E17" s="528"/>
      <c r="F17" s="414"/>
      <c r="N17" s="905"/>
    </row>
    <row r="18" spans="2:14" s="406" customFormat="1" ht="19.5" customHeight="1">
      <c r="B18" s="415" t="s">
        <v>72</v>
      </c>
      <c r="C18" s="528"/>
      <c r="D18" s="528"/>
      <c r="E18" s="528"/>
      <c r="F18" s="414"/>
      <c r="N18" s="905"/>
    </row>
    <row r="19" spans="2:14" s="406" customFormat="1" ht="19.5" customHeight="1">
      <c r="B19" s="910" t="s">
        <v>166</v>
      </c>
      <c r="C19" s="911">
        <v>750</v>
      </c>
      <c r="D19" s="911">
        <v>750</v>
      </c>
      <c r="E19" s="911">
        <v>750</v>
      </c>
      <c r="F19" s="912"/>
      <c r="G19" s="913"/>
      <c r="H19" s="913"/>
      <c r="I19" s="913"/>
      <c r="J19" s="913"/>
      <c r="K19" s="913"/>
      <c r="L19" s="913"/>
      <c r="M19" s="913"/>
      <c r="N19" s="914">
        <f aca="true" t="shared" si="0" ref="N19:N24">+E19-D19</f>
        <v>0</v>
      </c>
    </row>
    <row r="20" spans="1:14" s="406" customFormat="1" ht="19.5" customHeight="1">
      <c r="A20" s="417"/>
      <c r="B20" s="910" t="s">
        <v>167</v>
      </c>
      <c r="C20" s="911"/>
      <c r="D20" s="911"/>
      <c r="E20" s="911"/>
      <c r="F20" s="912"/>
      <c r="G20" s="913"/>
      <c r="H20" s="913"/>
      <c r="I20" s="913"/>
      <c r="J20" s="913"/>
      <c r="K20" s="913"/>
      <c r="L20" s="913"/>
      <c r="M20" s="913"/>
      <c r="N20" s="914">
        <f t="shared" si="0"/>
        <v>0</v>
      </c>
    </row>
    <row r="21" spans="2:14" s="406" customFormat="1" ht="19.5" customHeight="1">
      <c r="B21" s="412" t="s">
        <v>73</v>
      </c>
      <c r="C21" s="527"/>
      <c r="D21" s="527"/>
      <c r="E21" s="527"/>
      <c r="G21" s="672" t="s">
        <v>243</v>
      </c>
      <c r="H21" s="673"/>
      <c r="I21" s="673"/>
      <c r="J21" s="673"/>
      <c r="K21" s="673"/>
      <c r="L21" s="673"/>
      <c r="M21" s="673"/>
      <c r="N21" s="908">
        <f t="shared" si="0"/>
        <v>0</v>
      </c>
    </row>
    <row r="22" spans="2:14" s="406" customFormat="1" ht="19.5" customHeight="1">
      <c r="B22" s="412" t="s">
        <v>309</v>
      </c>
      <c r="C22" s="527"/>
      <c r="D22" s="527"/>
      <c r="E22" s="527"/>
      <c r="G22" s="672" t="s">
        <v>244</v>
      </c>
      <c r="H22" s="673"/>
      <c r="I22" s="673"/>
      <c r="J22" s="673"/>
      <c r="K22" s="673"/>
      <c r="L22" s="673"/>
      <c r="M22" s="673"/>
      <c r="N22" s="908">
        <f t="shared" si="0"/>
        <v>0</v>
      </c>
    </row>
    <row r="23" spans="2:14" s="406" customFormat="1" ht="19.5" customHeight="1">
      <c r="B23" s="412" t="s">
        <v>249</v>
      </c>
      <c r="C23" s="485">
        <f>C24+C30+C33+C37+C38+C39+C40</f>
        <v>1174540.7199999997</v>
      </c>
      <c r="D23" s="485">
        <f>D24+D30+D33+D37+D38+D39+D40</f>
        <v>1178226.69</v>
      </c>
      <c r="E23" s="485">
        <f>E24+E30+E33+E37+E38+E39+E40</f>
        <v>1258321.7</v>
      </c>
      <c r="F23" s="413"/>
      <c r="N23" s="909">
        <f t="shared" si="0"/>
        <v>80095.01000000001</v>
      </c>
    </row>
    <row r="24" spans="2:14" s="406" customFormat="1" ht="23.25" customHeight="1">
      <c r="B24" s="412" t="s">
        <v>168</v>
      </c>
      <c r="C24" s="485">
        <f>C25+C28+C29</f>
        <v>0</v>
      </c>
      <c r="D24" s="485">
        <f>D25+D28+D29</f>
        <v>0</v>
      </c>
      <c r="E24" s="485">
        <f>E25+E28+E29</f>
        <v>0</v>
      </c>
      <c r="F24" s="414"/>
      <c r="N24" s="908">
        <f t="shared" si="0"/>
        <v>0</v>
      </c>
    </row>
    <row r="25" spans="2:14" s="406" customFormat="1" ht="23.25" customHeight="1">
      <c r="B25" s="415" t="s">
        <v>312</v>
      </c>
      <c r="C25" s="529">
        <f>SUM(C26:C27)</f>
        <v>0</v>
      </c>
      <c r="D25" s="529">
        <f>SUM(D26:D27)</f>
        <v>0</v>
      </c>
      <c r="E25" s="529">
        <f>SUM(E26:E27)</f>
        <v>0</v>
      </c>
      <c r="F25" s="414"/>
      <c r="N25" s="905"/>
    </row>
    <row r="26" spans="2:14" s="406" customFormat="1" ht="23.25" customHeight="1">
      <c r="B26" s="415" t="s">
        <v>313</v>
      </c>
      <c r="C26" s="528"/>
      <c r="D26" s="528"/>
      <c r="E26" s="528"/>
      <c r="F26" s="414"/>
      <c r="N26" s="905"/>
    </row>
    <row r="27" spans="2:14" s="406" customFormat="1" ht="23.25" customHeight="1">
      <c r="B27" s="415" t="s">
        <v>314</v>
      </c>
      <c r="C27" s="528"/>
      <c r="D27" s="528"/>
      <c r="E27" s="528"/>
      <c r="F27" s="414"/>
      <c r="N27" s="905"/>
    </row>
    <row r="28" spans="2:14" s="406" customFormat="1" ht="23.25" customHeight="1">
      <c r="B28" s="415" t="s">
        <v>316</v>
      </c>
      <c r="C28" s="528"/>
      <c r="D28" s="528"/>
      <c r="E28" s="528"/>
      <c r="F28" s="414"/>
      <c r="N28" s="905"/>
    </row>
    <row r="29" spans="2:14" s="406" customFormat="1" ht="23.25" customHeight="1">
      <c r="B29" s="415" t="s">
        <v>315</v>
      </c>
      <c r="C29" s="528"/>
      <c r="D29" s="528"/>
      <c r="E29" s="528"/>
      <c r="F29" s="414"/>
      <c r="N29" s="905"/>
    </row>
    <row r="30" spans="2:14" s="406" customFormat="1" ht="19.5" customHeight="1">
      <c r="B30" s="412" t="s">
        <v>136</v>
      </c>
      <c r="C30" s="485">
        <f>SUM(C31:C32)</f>
        <v>516359.55</v>
      </c>
      <c r="D30" s="485">
        <f>SUM(D31:D32)</f>
        <v>509972.24</v>
      </c>
      <c r="E30" s="485">
        <f>SUM(E31:E32)</f>
        <v>509972.24</v>
      </c>
      <c r="F30" s="414"/>
      <c r="N30" s="908">
        <f>+E30-D30</f>
        <v>0</v>
      </c>
    </row>
    <row r="31" spans="2:14" s="406" customFormat="1" ht="19.5" customHeight="1">
      <c r="B31" s="415" t="s">
        <v>310</v>
      </c>
      <c r="C31" s="528">
        <v>515664.75</v>
      </c>
      <c r="D31" s="528">
        <v>509972.24</v>
      </c>
      <c r="E31" s="528">
        <v>509972.24</v>
      </c>
      <c r="F31" s="414"/>
      <c r="N31" s="905"/>
    </row>
    <row r="32" spans="2:14" s="406" customFormat="1" ht="19.5" customHeight="1">
      <c r="B32" s="415" t="s">
        <v>311</v>
      </c>
      <c r="C32" s="528">
        <v>694.8</v>
      </c>
      <c r="D32" s="528"/>
      <c r="E32" s="528"/>
      <c r="F32" s="414"/>
      <c r="N32" s="905"/>
    </row>
    <row r="33" spans="2:14" s="406" customFormat="1" ht="19.5" customHeight="1">
      <c r="B33" s="412" t="s">
        <v>169</v>
      </c>
      <c r="C33" s="485">
        <f>SUM(C34:C36)</f>
        <v>47635.2</v>
      </c>
      <c r="D33" s="485">
        <f>SUM(D34:D36)</f>
        <v>39693.43</v>
      </c>
      <c r="E33" s="485">
        <f>SUM(E34:E36)</f>
        <v>67425.6</v>
      </c>
      <c r="F33" s="414"/>
      <c r="N33" s="908">
        <f>+E33-D33</f>
        <v>27732.170000000006</v>
      </c>
    </row>
    <row r="34" spans="2:14" s="406" customFormat="1" ht="19.5" customHeight="1">
      <c r="B34" s="415" t="s">
        <v>74</v>
      </c>
      <c r="C34" s="528">
        <v>29747.62</v>
      </c>
      <c r="D34" s="528">
        <v>35420.77</v>
      </c>
      <c r="E34" s="528">
        <v>56673.24</v>
      </c>
      <c r="F34" s="414"/>
      <c r="N34" s="905"/>
    </row>
    <row r="35" spans="2:14" s="406" customFormat="1" ht="19.5" customHeight="1">
      <c r="B35" s="415" t="s">
        <v>250</v>
      </c>
      <c r="C35" s="528"/>
      <c r="D35" s="528"/>
      <c r="E35" s="528"/>
      <c r="F35" s="414"/>
      <c r="N35" s="905"/>
    </row>
    <row r="36" spans="2:14" s="406" customFormat="1" ht="19.5" customHeight="1">
      <c r="B36" s="415" t="s">
        <v>251</v>
      </c>
      <c r="C36" s="528">
        <v>17887.579999999998</v>
      </c>
      <c r="D36" s="528">
        <v>4272.6600000000035</v>
      </c>
      <c r="E36" s="528">
        <v>10752.360000000008</v>
      </c>
      <c r="F36" s="414"/>
      <c r="N36" s="905"/>
    </row>
    <row r="37" spans="2:14" s="406" customFormat="1" ht="19.5" customHeight="1">
      <c r="B37" s="910" t="s">
        <v>170</v>
      </c>
      <c r="C37" s="911">
        <v>101.2</v>
      </c>
      <c r="D37" s="911"/>
      <c r="E37" s="911"/>
      <c r="F37" s="912"/>
      <c r="G37" s="913"/>
      <c r="H37" s="913"/>
      <c r="I37" s="913"/>
      <c r="J37" s="913"/>
      <c r="K37" s="913"/>
      <c r="L37" s="913"/>
      <c r="M37" s="913"/>
      <c r="N37" s="914">
        <f>+E37-D37</f>
        <v>0</v>
      </c>
    </row>
    <row r="38" spans="2:14" s="406" customFormat="1" ht="19.5" customHeight="1">
      <c r="B38" s="910" t="s">
        <v>171</v>
      </c>
      <c r="C38" s="911"/>
      <c r="D38" s="911"/>
      <c r="E38" s="911"/>
      <c r="F38" s="912"/>
      <c r="G38" s="913"/>
      <c r="H38" s="913"/>
      <c r="I38" s="913"/>
      <c r="J38" s="913"/>
      <c r="K38" s="913"/>
      <c r="L38" s="913"/>
      <c r="M38" s="913"/>
      <c r="N38" s="914">
        <f>+E38-D38</f>
        <v>0</v>
      </c>
    </row>
    <row r="39" spans="2:14" s="406" customFormat="1" ht="19.5" customHeight="1">
      <c r="B39" s="412" t="s">
        <v>75</v>
      </c>
      <c r="C39" s="527">
        <v>295.83</v>
      </c>
      <c r="D39" s="527">
        <v>2667.8</v>
      </c>
      <c r="E39" s="527">
        <v>2721.16</v>
      </c>
      <c r="F39" s="414"/>
      <c r="N39" s="908">
        <f>+E39-D39</f>
        <v>53.35999999999967</v>
      </c>
    </row>
    <row r="40" spans="2:14" s="406" customFormat="1" ht="19.5" customHeight="1">
      <c r="B40" s="412" t="s">
        <v>76</v>
      </c>
      <c r="C40" s="485">
        <f>SUM(C41:C42)</f>
        <v>610148.94</v>
      </c>
      <c r="D40" s="485">
        <f>SUM(D41:D42)</f>
        <v>625893.22</v>
      </c>
      <c r="E40" s="485">
        <f>SUM(E41:E42)</f>
        <v>678202.7</v>
      </c>
      <c r="F40" s="414"/>
      <c r="N40" s="908">
        <f>+E40-D40</f>
        <v>52309.47999999998</v>
      </c>
    </row>
    <row r="41" spans="2:14" s="406" customFormat="1" ht="19.5" customHeight="1">
      <c r="B41" s="415" t="s">
        <v>77</v>
      </c>
      <c r="C41" s="528">
        <v>610148.94</v>
      </c>
      <c r="D41" s="528">
        <v>625893.22</v>
      </c>
      <c r="E41" s="528">
        <f>678202.7</f>
        <v>678202.7</v>
      </c>
      <c r="F41" s="414"/>
      <c r="N41" s="905"/>
    </row>
    <row r="42" spans="2:14" s="406" customFormat="1" ht="19.5" customHeight="1">
      <c r="B42" s="415" t="s">
        <v>95</v>
      </c>
      <c r="C42" s="528"/>
      <c r="D42" s="528"/>
      <c r="E42" s="528"/>
      <c r="F42" s="414"/>
      <c r="N42" s="905"/>
    </row>
    <row r="43" spans="2:14" s="406" customFormat="1" ht="21.75" customHeight="1">
      <c r="B43" s="418" t="s">
        <v>128</v>
      </c>
      <c r="C43" s="485">
        <f>C23+C6</f>
        <v>1870761.1199999996</v>
      </c>
      <c r="D43" s="485">
        <f>D23+D6</f>
        <v>1921295.2799999998</v>
      </c>
      <c r="E43" s="485">
        <f>E23+E6</f>
        <v>1939100.97</v>
      </c>
      <c r="F43" s="413"/>
      <c r="N43" s="909">
        <f>+E43-D43</f>
        <v>17805.690000000177</v>
      </c>
    </row>
    <row r="44" spans="2:14" s="406" customFormat="1" ht="11.25" customHeight="1">
      <c r="B44" s="419"/>
      <c r="C44" s="420"/>
      <c r="D44" s="420"/>
      <c r="E44" s="420"/>
      <c r="F44" s="413"/>
      <c r="N44" s="905"/>
    </row>
    <row r="45" spans="2:14" s="406" customFormat="1" ht="13.5" hidden="1">
      <c r="B45" s="421" t="s">
        <v>96</v>
      </c>
      <c r="D45" s="416"/>
      <c r="E45" s="422"/>
      <c r="F45" s="423"/>
      <c r="N45" s="905"/>
    </row>
    <row r="46" spans="2:14" s="406" customFormat="1" ht="13.5" hidden="1">
      <c r="B46" s="415" t="s">
        <v>644</v>
      </c>
      <c r="C46" s="424">
        <f>C43-PASIVO!C60</f>
        <v>0</v>
      </c>
      <c r="D46" s="424">
        <f>D43-PASIVO!D60</f>
        <v>0</v>
      </c>
      <c r="E46" s="424">
        <f>E43-PASIVO!E60</f>
        <v>0</v>
      </c>
      <c r="F46" s="425"/>
      <c r="N46" s="905"/>
    </row>
    <row r="47" spans="2:14" s="406" customFormat="1" ht="13.5" hidden="1">
      <c r="B47" s="417"/>
      <c r="C47" s="425"/>
      <c r="D47" s="425"/>
      <c r="E47" s="425"/>
      <c r="F47" s="425"/>
      <c r="N47" s="905"/>
    </row>
    <row r="48" spans="2:14" s="406" customFormat="1" ht="13.5" hidden="1">
      <c r="B48" s="417"/>
      <c r="C48" s="426"/>
      <c r="D48" s="426"/>
      <c r="E48" s="425"/>
      <c r="F48" s="425"/>
      <c r="N48" s="905"/>
    </row>
    <row r="49" spans="2:14" s="406" customFormat="1" ht="13.5" hidden="1">
      <c r="B49" s="417" t="s">
        <v>90</v>
      </c>
      <c r="C49" s="427">
        <f>+C43-PASIVO!C60</f>
        <v>0</v>
      </c>
      <c r="D49" s="427">
        <f>+D43-PASIVO!D60</f>
        <v>0</v>
      </c>
      <c r="E49" s="427">
        <f>+E43-PASIVO!E60</f>
        <v>0</v>
      </c>
      <c r="F49" s="425"/>
      <c r="N49" s="905"/>
    </row>
    <row r="50" spans="2:14" s="406" customFormat="1" ht="13.5" hidden="1">
      <c r="B50" s="417"/>
      <c r="C50" s="426"/>
      <c r="D50" s="426"/>
      <c r="E50" s="425"/>
      <c r="F50" s="425"/>
      <c r="N50" s="905"/>
    </row>
    <row r="51" spans="2:14" s="406" customFormat="1" ht="13.5" hidden="1">
      <c r="B51" s="428" t="s">
        <v>89</v>
      </c>
      <c r="C51" s="424">
        <f>+C23-PASIVO!C43</f>
        <v>1009533.3099999998</v>
      </c>
      <c r="D51" s="424">
        <f>+D23-PASIVO!D43</f>
        <v>1038557.19</v>
      </c>
      <c r="E51" s="424">
        <f>+E23-PASIVO!E43</f>
        <v>1119115.8</v>
      </c>
      <c r="F51" s="425"/>
      <c r="N51" s="905"/>
    </row>
    <row r="52" spans="2:14" s="406" customFormat="1" ht="13.5" hidden="1">
      <c r="B52" s="429" t="s">
        <v>529</v>
      </c>
      <c r="C52" s="415"/>
      <c r="D52" s="424">
        <f>+D51-C51</f>
        <v>29023.88000000012</v>
      </c>
      <c r="E52" s="430">
        <f>+E51-D51</f>
        <v>80558.6100000001</v>
      </c>
      <c r="F52" s="425"/>
      <c r="N52" s="905"/>
    </row>
    <row r="53" spans="3:14" s="406" customFormat="1" ht="13.5" hidden="1">
      <c r="C53" s="431"/>
      <c r="D53" s="431"/>
      <c r="E53" s="432"/>
      <c r="F53" s="432"/>
      <c r="N53" s="905"/>
    </row>
    <row r="54" spans="3:14" s="406" customFormat="1" ht="13.5" hidden="1">
      <c r="C54" s="426"/>
      <c r="D54" s="426"/>
      <c r="E54" s="433"/>
      <c r="F54" s="433"/>
      <c r="N54" s="905"/>
    </row>
    <row r="55" spans="3:14" s="406" customFormat="1" ht="13.5" hidden="1">
      <c r="C55" s="426"/>
      <c r="D55" s="426"/>
      <c r="E55" s="425"/>
      <c r="F55" s="425"/>
      <c r="N55" s="905"/>
    </row>
    <row r="56" spans="3:14" s="406" customFormat="1" ht="13.5">
      <c r="C56" s="425"/>
      <c r="D56" s="425"/>
      <c r="E56" s="425"/>
      <c r="F56" s="425"/>
      <c r="N56" s="905"/>
    </row>
    <row r="57" spans="3:14" s="406" customFormat="1" ht="13.5">
      <c r="C57" s="425"/>
      <c r="D57" s="425"/>
      <c r="E57" s="425"/>
      <c r="F57" s="425">
        <f>+F43-F56</f>
        <v>0</v>
      </c>
      <c r="N57" s="905"/>
    </row>
    <row r="58" spans="3:14" s="406" customFormat="1" ht="13.5">
      <c r="C58" s="426"/>
      <c r="D58" s="426"/>
      <c r="E58" s="425"/>
      <c r="F58" s="425"/>
      <c r="N58" s="905"/>
    </row>
    <row r="59" spans="3:14" s="406" customFormat="1" ht="13.5">
      <c r="C59" s="426"/>
      <c r="D59" s="426"/>
      <c r="E59" s="425"/>
      <c r="F59" s="425"/>
      <c r="N59" s="905"/>
    </row>
    <row r="60" spans="3:14" s="406" customFormat="1" ht="13.5">
      <c r="C60" s="426"/>
      <c r="D60" s="426"/>
      <c r="E60" s="425"/>
      <c r="F60" s="425"/>
      <c r="N60" s="905"/>
    </row>
    <row r="61" spans="3:14" s="406" customFormat="1" ht="13.5">
      <c r="C61" s="431"/>
      <c r="D61" s="431"/>
      <c r="E61" s="432"/>
      <c r="F61" s="432"/>
      <c r="N61" s="905"/>
    </row>
    <row r="62" spans="3:14" s="406" customFormat="1" ht="13.5">
      <c r="C62" s="426"/>
      <c r="D62" s="426"/>
      <c r="E62" s="433"/>
      <c r="F62" s="433"/>
      <c r="N62" s="905"/>
    </row>
    <row r="63" spans="3:14" s="406" customFormat="1" ht="13.5">
      <c r="C63" s="426"/>
      <c r="D63" s="426"/>
      <c r="E63" s="433"/>
      <c r="F63" s="433"/>
      <c r="N63" s="905"/>
    </row>
    <row r="64" spans="3:14" s="406" customFormat="1" ht="13.5">
      <c r="C64" s="426"/>
      <c r="D64" s="426"/>
      <c r="E64" s="433"/>
      <c r="F64" s="433"/>
      <c r="N64" s="905"/>
    </row>
    <row r="65" spans="5:14" s="406" customFormat="1" ht="13.5">
      <c r="E65" s="422"/>
      <c r="F65" s="423"/>
      <c r="N65" s="905"/>
    </row>
    <row r="66" spans="5:14" s="406" customFormat="1" ht="13.5">
      <c r="E66" s="422"/>
      <c r="F66" s="423"/>
      <c r="N66" s="905"/>
    </row>
    <row r="67" spans="5:14" s="406" customFormat="1" ht="13.5">
      <c r="E67" s="422"/>
      <c r="F67" s="423"/>
      <c r="N67" s="905"/>
    </row>
    <row r="68" spans="5:14" s="406" customFormat="1" ht="13.5">
      <c r="E68" s="422"/>
      <c r="F68" s="423"/>
      <c r="N68" s="905"/>
    </row>
    <row r="69" spans="5:14" s="406" customFormat="1" ht="13.5">
      <c r="E69" s="422"/>
      <c r="F69" s="423"/>
      <c r="N69" s="905"/>
    </row>
    <row r="70" spans="5:14" s="406" customFormat="1" ht="13.5">
      <c r="E70" s="422"/>
      <c r="F70" s="423"/>
      <c r="N70" s="905"/>
    </row>
    <row r="71" spans="5:14" s="406" customFormat="1" ht="13.5">
      <c r="E71" s="422"/>
      <c r="F71" s="423"/>
      <c r="N71" s="905"/>
    </row>
    <row r="72" spans="5:14" s="406" customFormat="1" ht="13.5">
      <c r="E72" s="422"/>
      <c r="F72" s="423"/>
      <c r="N72" s="905"/>
    </row>
    <row r="73" spans="5:14" s="406" customFormat="1" ht="13.5">
      <c r="E73" s="422"/>
      <c r="F73" s="423"/>
      <c r="N73" s="905"/>
    </row>
    <row r="74" spans="5:14" s="406" customFormat="1" ht="13.5">
      <c r="E74" s="422"/>
      <c r="F74" s="423"/>
      <c r="N74" s="905"/>
    </row>
    <row r="75" spans="5:14" s="406" customFormat="1" ht="13.5">
      <c r="E75" s="422"/>
      <c r="F75" s="423"/>
      <c r="N75" s="905"/>
    </row>
    <row r="76" spans="5:14" s="406" customFormat="1" ht="13.5">
      <c r="E76" s="422"/>
      <c r="F76" s="423"/>
      <c r="N76" s="905"/>
    </row>
    <row r="77" spans="5:14" s="406" customFormat="1" ht="13.5">
      <c r="E77" s="422"/>
      <c r="F77" s="423"/>
      <c r="N77" s="905"/>
    </row>
    <row r="78" spans="5:14" s="406" customFormat="1" ht="13.5">
      <c r="E78" s="422"/>
      <c r="F78" s="423"/>
      <c r="N78" s="905"/>
    </row>
    <row r="79" spans="5:14" s="406" customFormat="1" ht="13.5">
      <c r="E79" s="422"/>
      <c r="F79" s="423"/>
      <c r="N79" s="905"/>
    </row>
    <row r="80" spans="5:14" s="406" customFormat="1" ht="13.5">
      <c r="E80" s="422"/>
      <c r="F80" s="423"/>
      <c r="N80" s="905"/>
    </row>
    <row r="81" spans="5:14" s="406" customFormat="1" ht="13.5">
      <c r="E81" s="422"/>
      <c r="F81" s="423"/>
      <c r="N81" s="905"/>
    </row>
    <row r="82" spans="5:14" s="406" customFormat="1" ht="13.5">
      <c r="E82" s="422"/>
      <c r="F82" s="423"/>
      <c r="N82" s="905"/>
    </row>
    <row r="83" spans="5:14" s="406" customFormat="1" ht="13.5">
      <c r="E83" s="422"/>
      <c r="F83" s="423"/>
      <c r="N83" s="905"/>
    </row>
    <row r="84" spans="5:14" s="406" customFormat="1" ht="13.5">
      <c r="E84" s="422"/>
      <c r="F84" s="423"/>
      <c r="N84" s="905"/>
    </row>
    <row r="85" spans="5:14" s="406" customFormat="1" ht="13.5">
      <c r="E85" s="422"/>
      <c r="F85" s="423"/>
      <c r="N85" s="905"/>
    </row>
    <row r="86" spans="5:14" s="406" customFormat="1" ht="13.5">
      <c r="E86" s="422"/>
      <c r="F86" s="423"/>
      <c r="N86" s="905"/>
    </row>
    <row r="87" spans="5:14" s="406" customFormat="1" ht="13.5">
      <c r="E87" s="422"/>
      <c r="F87" s="423"/>
      <c r="N87" s="905"/>
    </row>
    <row r="88" spans="5:14" s="406" customFormat="1" ht="13.5">
      <c r="E88" s="422"/>
      <c r="F88" s="423"/>
      <c r="N88" s="905"/>
    </row>
    <row r="89" spans="5:14" s="406" customFormat="1" ht="13.5">
      <c r="E89" s="422"/>
      <c r="F89" s="423"/>
      <c r="N89" s="905"/>
    </row>
    <row r="90" spans="5:14" s="406" customFormat="1" ht="13.5">
      <c r="E90" s="422"/>
      <c r="F90" s="423"/>
      <c r="N90" s="905"/>
    </row>
    <row r="91" spans="5:14" s="406" customFormat="1" ht="13.5">
      <c r="E91" s="422"/>
      <c r="F91" s="423"/>
      <c r="N91" s="905"/>
    </row>
    <row r="92" spans="5:14" s="406" customFormat="1" ht="13.5">
      <c r="E92" s="422"/>
      <c r="F92" s="423"/>
      <c r="N92" s="905"/>
    </row>
    <row r="93" spans="5:14" s="406" customFormat="1" ht="13.5">
      <c r="E93" s="422"/>
      <c r="F93" s="423"/>
      <c r="N93" s="905"/>
    </row>
    <row r="94" spans="5:14" s="406" customFormat="1" ht="13.5">
      <c r="E94" s="422"/>
      <c r="F94" s="423"/>
      <c r="N94" s="905"/>
    </row>
    <row r="95" spans="5:14" s="406" customFormat="1" ht="13.5">
      <c r="E95" s="422"/>
      <c r="F95" s="423"/>
      <c r="N95" s="905"/>
    </row>
    <row r="96" spans="5:14" s="406" customFormat="1" ht="13.5">
      <c r="E96" s="422"/>
      <c r="F96" s="423"/>
      <c r="N96" s="905"/>
    </row>
    <row r="97" spans="5:14" s="406" customFormat="1" ht="13.5">
      <c r="E97" s="422"/>
      <c r="F97" s="423"/>
      <c r="N97" s="905"/>
    </row>
    <row r="98" spans="5:14" s="406" customFormat="1" ht="13.5">
      <c r="E98" s="422"/>
      <c r="F98" s="423"/>
      <c r="N98" s="905"/>
    </row>
    <row r="99" spans="5:14" s="406" customFormat="1" ht="13.5">
      <c r="E99" s="422"/>
      <c r="F99" s="423"/>
      <c r="N99" s="905"/>
    </row>
    <row r="100" spans="5:14" s="406" customFormat="1" ht="13.5">
      <c r="E100" s="422"/>
      <c r="F100" s="423"/>
      <c r="N100" s="905"/>
    </row>
    <row r="101" spans="5:14" s="406" customFormat="1" ht="13.5">
      <c r="E101" s="422"/>
      <c r="F101" s="423"/>
      <c r="N101" s="905"/>
    </row>
    <row r="102" spans="5:14" s="406" customFormat="1" ht="13.5">
      <c r="E102" s="422"/>
      <c r="F102" s="423"/>
      <c r="N102" s="905"/>
    </row>
    <row r="103" spans="5:14" s="406" customFormat="1" ht="13.5">
      <c r="E103" s="422"/>
      <c r="F103" s="423"/>
      <c r="N103" s="905"/>
    </row>
    <row r="104" spans="5:14" s="406" customFormat="1" ht="13.5">
      <c r="E104" s="422"/>
      <c r="F104" s="423"/>
      <c r="N104" s="905"/>
    </row>
    <row r="105" spans="5:14" s="406" customFormat="1" ht="13.5">
      <c r="E105" s="422"/>
      <c r="F105" s="423"/>
      <c r="N105" s="905"/>
    </row>
    <row r="106" spans="5:14" s="406" customFormat="1" ht="13.5">
      <c r="E106" s="422"/>
      <c r="F106" s="423"/>
      <c r="N106" s="905"/>
    </row>
    <row r="107" spans="5:14" s="406" customFormat="1" ht="13.5">
      <c r="E107" s="422"/>
      <c r="F107" s="423"/>
      <c r="N107" s="905"/>
    </row>
    <row r="108" spans="5:14" s="406" customFormat="1" ht="13.5">
      <c r="E108" s="422"/>
      <c r="F108" s="423"/>
      <c r="N108" s="905"/>
    </row>
    <row r="109" spans="5:14" s="406" customFormat="1" ht="13.5">
      <c r="E109" s="422"/>
      <c r="F109" s="423"/>
      <c r="N109" s="905"/>
    </row>
    <row r="110" spans="5:14" s="406" customFormat="1" ht="13.5">
      <c r="E110" s="422"/>
      <c r="F110" s="423"/>
      <c r="N110" s="905"/>
    </row>
    <row r="111" spans="5:14" s="406" customFormat="1" ht="13.5">
      <c r="E111" s="422"/>
      <c r="F111" s="423"/>
      <c r="N111" s="905"/>
    </row>
    <row r="112" spans="5:14" s="406" customFormat="1" ht="13.5">
      <c r="E112" s="422"/>
      <c r="F112" s="423"/>
      <c r="N112" s="905"/>
    </row>
    <row r="113" spans="5:14" s="406" customFormat="1" ht="13.5">
      <c r="E113" s="422"/>
      <c r="F113" s="423"/>
      <c r="N113" s="905"/>
    </row>
    <row r="114" spans="5:14" s="406" customFormat="1" ht="13.5">
      <c r="E114" s="422"/>
      <c r="F114" s="423"/>
      <c r="N114" s="905"/>
    </row>
    <row r="115" spans="5:14" s="406" customFormat="1" ht="13.5">
      <c r="E115" s="422"/>
      <c r="F115" s="423"/>
      <c r="N115" s="905"/>
    </row>
    <row r="116" spans="5:14" s="406" customFormat="1" ht="13.5">
      <c r="E116" s="422"/>
      <c r="F116" s="423"/>
      <c r="N116" s="905"/>
    </row>
    <row r="117" spans="5:14" s="406" customFormat="1" ht="13.5">
      <c r="E117" s="422"/>
      <c r="F117" s="423"/>
      <c r="N117" s="905"/>
    </row>
    <row r="118" spans="5:14" s="406" customFormat="1" ht="13.5">
      <c r="E118" s="422"/>
      <c r="F118" s="423"/>
      <c r="N118" s="905"/>
    </row>
    <row r="119" spans="5:14" s="406" customFormat="1" ht="13.5">
      <c r="E119" s="422"/>
      <c r="F119" s="423"/>
      <c r="N119" s="905"/>
    </row>
    <row r="120" spans="5:14" s="406" customFormat="1" ht="13.5">
      <c r="E120" s="422"/>
      <c r="F120" s="423"/>
      <c r="N120" s="905"/>
    </row>
    <row r="121" spans="5:14" s="406" customFormat="1" ht="13.5">
      <c r="E121" s="422"/>
      <c r="F121" s="423"/>
      <c r="N121" s="905"/>
    </row>
    <row r="122" spans="5:14" s="406" customFormat="1" ht="13.5">
      <c r="E122" s="422"/>
      <c r="F122" s="423"/>
      <c r="N122" s="905"/>
    </row>
    <row r="123" spans="5:14" s="406" customFormat="1" ht="13.5">
      <c r="E123" s="422"/>
      <c r="F123" s="423"/>
      <c r="N123" s="905"/>
    </row>
    <row r="124" spans="5:14" s="406" customFormat="1" ht="13.5">
      <c r="E124" s="422"/>
      <c r="F124" s="423"/>
      <c r="N124" s="905"/>
    </row>
    <row r="125" spans="5:14" s="406" customFormat="1" ht="13.5">
      <c r="E125" s="422"/>
      <c r="F125" s="423"/>
      <c r="N125" s="905"/>
    </row>
    <row r="126" spans="5:14" s="406" customFormat="1" ht="13.5">
      <c r="E126" s="422"/>
      <c r="F126" s="423"/>
      <c r="N126" s="905"/>
    </row>
    <row r="127" spans="5:14" s="406" customFormat="1" ht="13.5">
      <c r="E127" s="422"/>
      <c r="F127" s="423"/>
      <c r="N127" s="905"/>
    </row>
    <row r="128" spans="5:14" s="406" customFormat="1" ht="13.5">
      <c r="E128" s="422"/>
      <c r="F128" s="423"/>
      <c r="N128" s="905"/>
    </row>
    <row r="129" spans="5:14" s="406" customFormat="1" ht="13.5">
      <c r="E129" s="422"/>
      <c r="F129" s="423"/>
      <c r="N129" s="905"/>
    </row>
    <row r="130" spans="5:14" s="406" customFormat="1" ht="13.5">
      <c r="E130" s="422"/>
      <c r="F130" s="423"/>
      <c r="N130" s="905"/>
    </row>
    <row r="131" spans="5:14" s="406" customFormat="1" ht="13.5">
      <c r="E131" s="422"/>
      <c r="F131" s="423"/>
      <c r="N131" s="905"/>
    </row>
    <row r="132" spans="5:14" s="406" customFormat="1" ht="13.5">
      <c r="E132" s="422"/>
      <c r="F132" s="423"/>
      <c r="N132" s="905"/>
    </row>
    <row r="133" spans="5:14" s="406" customFormat="1" ht="13.5">
      <c r="E133" s="422"/>
      <c r="F133" s="423"/>
      <c r="N133" s="905"/>
    </row>
    <row r="134" spans="5:14" s="406" customFormat="1" ht="13.5">
      <c r="E134" s="422"/>
      <c r="F134" s="423"/>
      <c r="N134" s="905"/>
    </row>
    <row r="135" spans="5:14" s="406" customFormat="1" ht="13.5">
      <c r="E135" s="422"/>
      <c r="F135" s="423"/>
      <c r="N135" s="905"/>
    </row>
    <row r="136" spans="5:14" s="406" customFormat="1" ht="13.5">
      <c r="E136" s="422"/>
      <c r="F136" s="423"/>
      <c r="N136" s="905"/>
    </row>
    <row r="137" spans="5:14" s="406" customFormat="1" ht="13.5">
      <c r="E137" s="422"/>
      <c r="F137" s="423"/>
      <c r="N137" s="905"/>
    </row>
    <row r="138" spans="5:14" s="406" customFormat="1" ht="13.5">
      <c r="E138" s="422"/>
      <c r="F138" s="423"/>
      <c r="N138" s="905"/>
    </row>
    <row r="139" spans="5:14" s="406" customFormat="1" ht="13.5">
      <c r="E139" s="422"/>
      <c r="F139" s="423"/>
      <c r="N139" s="905"/>
    </row>
    <row r="140" spans="5:14" s="406" customFormat="1" ht="13.5">
      <c r="E140" s="422"/>
      <c r="F140" s="423"/>
      <c r="N140" s="905"/>
    </row>
    <row r="141" spans="5:14" s="406" customFormat="1" ht="13.5">
      <c r="E141" s="422"/>
      <c r="F141" s="423"/>
      <c r="N141" s="905"/>
    </row>
    <row r="142" spans="5:14" s="406" customFormat="1" ht="13.5">
      <c r="E142" s="422"/>
      <c r="F142" s="423"/>
      <c r="N142" s="905"/>
    </row>
    <row r="143" spans="5:14" s="406" customFormat="1" ht="13.5">
      <c r="E143" s="422"/>
      <c r="F143" s="423"/>
      <c r="N143" s="905"/>
    </row>
    <row r="144" spans="5:14" s="406" customFormat="1" ht="13.5">
      <c r="E144" s="422"/>
      <c r="F144" s="423"/>
      <c r="N144" s="905"/>
    </row>
    <row r="145" spans="5:14" s="406" customFormat="1" ht="13.5">
      <c r="E145" s="422"/>
      <c r="F145" s="423"/>
      <c r="N145" s="905"/>
    </row>
    <row r="146" spans="5:14" s="406" customFormat="1" ht="13.5">
      <c r="E146" s="422"/>
      <c r="F146" s="423"/>
      <c r="N146" s="905"/>
    </row>
    <row r="147" spans="5:14" s="406" customFormat="1" ht="13.5">
      <c r="E147" s="422"/>
      <c r="F147" s="423"/>
      <c r="N147" s="905"/>
    </row>
    <row r="148" spans="5:14" s="406" customFormat="1" ht="13.5">
      <c r="E148" s="422"/>
      <c r="F148" s="423"/>
      <c r="N148" s="905"/>
    </row>
    <row r="149" spans="5:14" s="406" customFormat="1" ht="13.5">
      <c r="E149" s="422"/>
      <c r="F149" s="423"/>
      <c r="N149" s="905"/>
    </row>
    <row r="150" spans="5:14" s="406" customFormat="1" ht="13.5">
      <c r="E150" s="422"/>
      <c r="F150" s="423"/>
      <c r="N150" s="905"/>
    </row>
    <row r="151" spans="5:14" s="406" customFormat="1" ht="13.5">
      <c r="E151" s="422"/>
      <c r="F151" s="423"/>
      <c r="N151" s="905"/>
    </row>
    <row r="152" spans="5:14" s="406" customFormat="1" ht="13.5">
      <c r="E152" s="422"/>
      <c r="F152" s="423"/>
      <c r="N152" s="905"/>
    </row>
    <row r="153" spans="5:14" s="406" customFormat="1" ht="13.5">
      <c r="E153" s="422"/>
      <c r="F153" s="423"/>
      <c r="N153" s="905"/>
    </row>
    <row r="154" spans="5:14" s="406" customFormat="1" ht="13.5">
      <c r="E154" s="422"/>
      <c r="F154" s="423"/>
      <c r="N154" s="905"/>
    </row>
    <row r="155" spans="5:14" s="406" customFormat="1" ht="13.5">
      <c r="E155" s="422"/>
      <c r="F155" s="423"/>
      <c r="N155" s="905"/>
    </row>
    <row r="156" spans="5:14" s="406" customFormat="1" ht="13.5">
      <c r="E156" s="422"/>
      <c r="F156" s="423"/>
      <c r="N156" s="905"/>
    </row>
    <row r="157" spans="5:14" s="406" customFormat="1" ht="13.5">
      <c r="E157" s="422"/>
      <c r="F157" s="423"/>
      <c r="N157" s="905"/>
    </row>
    <row r="158" spans="5:14" s="406" customFormat="1" ht="13.5">
      <c r="E158" s="422"/>
      <c r="F158" s="423"/>
      <c r="N158" s="905"/>
    </row>
    <row r="159" spans="5:14" s="406" customFormat="1" ht="13.5">
      <c r="E159" s="422"/>
      <c r="F159" s="423"/>
      <c r="N159" s="905"/>
    </row>
    <row r="160" spans="5:14" s="406" customFormat="1" ht="13.5">
      <c r="E160" s="422"/>
      <c r="F160" s="423"/>
      <c r="N160" s="905"/>
    </row>
    <row r="161" spans="5:14" s="406" customFormat="1" ht="13.5">
      <c r="E161" s="422"/>
      <c r="F161" s="423"/>
      <c r="N161" s="905"/>
    </row>
    <row r="162" spans="5:14" s="406" customFormat="1" ht="13.5">
      <c r="E162" s="422"/>
      <c r="F162" s="423"/>
      <c r="N162" s="905"/>
    </row>
    <row r="163" spans="5:14" s="406" customFormat="1" ht="13.5">
      <c r="E163" s="422"/>
      <c r="F163" s="423"/>
      <c r="N163" s="905"/>
    </row>
    <row r="164" spans="5:14" s="406" customFormat="1" ht="13.5">
      <c r="E164" s="422"/>
      <c r="F164" s="423"/>
      <c r="N164" s="905"/>
    </row>
    <row r="165" spans="5:14" s="406" customFormat="1" ht="13.5">
      <c r="E165" s="422"/>
      <c r="F165" s="423"/>
      <c r="N165" s="905"/>
    </row>
    <row r="166" spans="5:14" s="406" customFormat="1" ht="13.5">
      <c r="E166" s="422"/>
      <c r="F166" s="423"/>
      <c r="N166" s="905"/>
    </row>
    <row r="167" spans="5:14" s="406" customFormat="1" ht="13.5">
      <c r="E167" s="422"/>
      <c r="F167" s="423"/>
      <c r="N167" s="905"/>
    </row>
    <row r="168" spans="5:14" s="406" customFormat="1" ht="13.5">
      <c r="E168" s="422"/>
      <c r="F168" s="423"/>
      <c r="N168" s="905"/>
    </row>
    <row r="169" spans="5:14" s="406" customFormat="1" ht="13.5">
      <c r="E169" s="422"/>
      <c r="F169" s="423"/>
      <c r="N169" s="905"/>
    </row>
    <row r="170" spans="5:14" s="406" customFormat="1" ht="13.5">
      <c r="E170" s="422"/>
      <c r="F170" s="423"/>
      <c r="N170" s="905"/>
    </row>
    <row r="171" spans="5:14" s="406" customFormat="1" ht="13.5">
      <c r="E171" s="422"/>
      <c r="F171" s="423"/>
      <c r="N171" s="905"/>
    </row>
    <row r="172" spans="5:14" s="406" customFormat="1" ht="13.5">
      <c r="E172" s="422"/>
      <c r="F172" s="423"/>
      <c r="N172" s="905"/>
    </row>
    <row r="173" spans="5:14" s="406" customFormat="1" ht="13.5">
      <c r="E173" s="422"/>
      <c r="F173" s="423"/>
      <c r="N173" s="905"/>
    </row>
    <row r="174" spans="5:14" s="406" customFormat="1" ht="13.5">
      <c r="E174" s="422"/>
      <c r="F174" s="423"/>
      <c r="N174" s="905"/>
    </row>
    <row r="175" spans="5:14" s="406" customFormat="1" ht="13.5">
      <c r="E175" s="422"/>
      <c r="F175" s="423"/>
      <c r="N175" s="905"/>
    </row>
    <row r="176" spans="5:14" s="406" customFormat="1" ht="13.5">
      <c r="E176" s="422"/>
      <c r="F176" s="423"/>
      <c r="N176" s="905"/>
    </row>
    <row r="177" spans="5:14" s="406" customFormat="1" ht="13.5">
      <c r="E177" s="422"/>
      <c r="F177" s="423"/>
      <c r="N177" s="905"/>
    </row>
    <row r="178" spans="5:14" s="406" customFormat="1" ht="13.5">
      <c r="E178" s="422"/>
      <c r="F178" s="423"/>
      <c r="N178" s="905"/>
    </row>
    <row r="179" spans="5:14" s="406" customFormat="1" ht="13.5">
      <c r="E179" s="422"/>
      <c r="F179" s="423"/>
      <c r="N179" s="905"/>
    </row>
    <row r="180" spans="5:14" s="406" customFormat="1" ht="13.5">
      <c r="E180" s="422"/>
      <c r="F180" s="423"/>
      <c r="N180" s="905"/>
    </row>
    <row r="181" spans="5:14" s="406" customFormat="1" ht="13.5">
      <c r="E181" s="422"/>
      <c r="F181" s="423"/>
      <c r="N181" s="905"/>
    </row>
    <row r="182" spans="5:14" s="406" customFormat="1" ht="13.5">
      <c r="E182" s="422"/>
      <c r="F182" s="423"/>
      <c r="N182" s="905"/>
    </row>
    <row r="183" spans="5:14" s="406" customFormat="1" ht="13.5">
      <c r="E183" s="422"/>
      <c r="F183" s="423"/>
      <c r="N183" s="905"/>
    </row>
    <row r="184" spans="5:14" s="406" customFormat="1" ht="13.5">
      <c r="E184" s="422"/>
      <c r="F184" s="423"/>
      <c r="N184" s="905"/>
    </row>
    <row r="185" spans="5:14" s="406" customFormat="1" ht="13.5">
      <c r="E185" s="422"/>
      <c r="F185" s="423"/>
      <c r="N185" s="905"/>
    </row>
    <row r="186" spans="5:14" s="406" customFormat="1" ht="13.5">
      <c r="E186" s="422"/>
      <c r="F186" s="423"/>
      <c r="N186" s="905"/>
    </row>
    <row r="187" spans="5:14" s="406" customFormat="1" ht="13.5">
      <c r="E187" s="422"/>
      <c r="F187" s="423"/>
      <c r="N187" s="905"/>
    </row>
    <row r="188" spans="5:14" s="406" customFormat="1" ht="13.5">
      <c r="E188" s="422"/>
      <c r="F188" s="423"/>
      <c r="N188" s="905"/>
    </row>
    <row r="189" spans="5:14" s="406" customFormat="1" ht="13.5">
      <c r="E189" s="422"/>
      <c r="F189" s="423"/>
      <c r="N189" s="905"/>
    </row>
    <row r="190" spans="5:14" s="406" customFormat="1" ht="13.5">
      <c r="E190" s="422"/>
      <c r="F190" s="423"/>
      <c r="N190" s="905"/>
    </row>
    <row r="191" spans="5:14" s="406" customFormat="1" ht="13.5">
      <c r="E191" s="422"/>
      <c r="F191" s="423"/>
      <c r="N191" s="905"/>
    </row>
    <row r="192" spans="5:14" s="406" customFormat="1" ht="13.5">
      <c r="E192" s="422"/>
      <c r="F192" s="423"/>
      <c r="N192" s="905"/>
    </row>
    <row r="193" spans="5:14" s="406" customFormat="1" ht="13.5">
      <c r="E193" s="422"/>
      <c r="F193" s="423"/>
      <c r="N193" s="905"/>
    </row>
    <row r="194" spans="5:14" s="406" customFormat="1" ht="13.5">
      <c r="E194" s="422"/>
      <c r="F194" s="423"/>
      <c r="N194" s="905"/>
    </row>
    <row r="195" spans="5:14" s="406" customFormat="1" ht="13.5">
      <c r="E195" s="422"/>
      <c r="F195" s="423"/>
      <c r="N195" s="905"/>
    </row>
    <row r="196" spans="5:14" s="406" customFormat="1" ht="13.5">
      <c r="E196" s="422"/>
      <c r="F196" s="423"/>
      <c r="N196" s="905"/>
    </row>
    <row r="197" spans="5:14" s="406" customFormat="1" ht="13.5">
      <c r="E197" s="422"/>
      <c r="F197" s="423"/>
      <c r="N197" s="905"/>
    </row>
    <row r="198" spans="5:14" s="406" customFormat="1" ht="13.5">
      <c r="E198" s="422"/>
      <c r="F198" s="423"/>
      <c r="N198" s="905"/>
    </row>
    <row r="199" spans="5:14" s="406" customFormat="1" ht="13.5">
      <c r="E199" s="422"/>
      <c r="F199" s="423"/>
      <c r="N199" s="905"/>
    </row>
    <row r="200" spans="5:14" s="406" customFormat="1" ht="13.5">
      <c r="E200" s="422"/>
      <c r="F200" s="423"/>
      <c r="N200" s="905"/>
    </row>
    <row r="201" spans="5:14" s="406" customFormat="1" ht="13.5">
      <c r="E201" s="422"/>
      <c r="F201" s="423"/>
      <c r="N201" s="905"/>
    </row>
    <row r="202" spans="5:14" s="406" customFormat="1" ht="13.5">
      <c r="E202" s="422"/>
      <c r="F202" s="423"/>
      <c r="N202" s="905"/>
    </row>
    <row r="203" spans="5:14" s="406" customFormat="1" ht="13.5">
      <c r="E203" s="422"/>
      <c r="F203" s="423"/>
      <c r="N203" s="905"/>
    </row>
    <row r="204" spans="5:14" s="406" customFormat="1" ht="13.5">
      <c r="E204" s="422"/>
      <c r="F204" s="423"/>
      <c r="N204" s="905"/>
    </row>
    <row r="205" spans="5:14" s="406" customFormat="1" ht="13.5">
      <c r="E205" s="422"/>
      <c r="F205" s="423"/>
      <c r="N205" s="905"/>
    </row>
    <row r="206" spans="5:14" s="406" customFormat="1" ht="13.5">
      <c r="E206" s="422"/>
      <c r="F206" s="423"/>
      <c r="N206" s="905"/>
    </row>
    <row r="207" spans="5:14" s="406" customFormat="1" ht="13.5">
      <c r="E207" s="422"/>
      <c r="F207" s="423"/>
      <c r="N207" s="905"/>
    </row>
    <row r="208" spans="5:14" s="406" customFormat="1" ht="13.5">
      <c r="E208" s="422"/>
      <c r="F208" s="423"/>
      <c r="N208" s="905"/>
    </row>
    <row r="209" spans="5:14" s="406" customFormat="1" ht="13.5">
      <c r="E209" s="422"/>
      <c r="F209" s="423"/>
      <c r="N209" s="905"/>
    </row>
    <row r="210" spans="5:14" s="406" customFormat="1" ht="13.5">
      <c r="E210" s="422"/>
      <c r="F210" s="423"/>
      <c r="N210" s="905"/>
    </row>
    <row r="211" spans="5:14" s="406" customFormat="1" ht="13.5">
      <c r="E211" s="422"/>
      <c r="F211" s="423"/>
      <c r="N211" s="905"/>
    </row>
    <row r="212" spans="5:14" s="406" customFormat="1" ht="13.5">
      <c r="E212" s="422"/>
      <c r="F212" s="423"/>
      <c r="N212" s="905"/>
    </row>
    <row r="213" spans="5:14" s="406" customFormat="1" ht="13.5">
      <c r="E213" s="422"/>
      <c r="F213" s="423"/>
      <c r="N213" s="905"/>
    </row>
    <row r="214" spans="5:14" s="406" customFormat="1" ht="13.5">
      <c r="E214" s="422"/>
      <c r="F214" s="423"/>
      <c r="N214" s="905"/>
    </row>
    <row r="215" spans="5:14" s="406" customFormat="1" ht="13.5">
      <c r="E215" s="422"/>
      <c r="F215" s="423"/>
      <c r="N215" s="905"/>
    </row>
    <row r="216" spans="5:14" s="406" customFormat="1" ht="13.5">
      <c r="E216" s="422"/>
      <c r="F216" s="423"/>
      <c r="N216" s="905"/>
    </row>
    <row r="217" spans="5:14" s="406" customFormat="1" ht="13.5">
      <c r="E217" s="422"/>
      <c r="F217" s="423"/>
      <c r="N217" s="905"/>
    </row>
    <row r="218" spans="5:14" s="406" customFormat="1" ht="13.5">
      <c r="E218" s="422"/>
      <c r="F218" s="423"/>
      <c r="N218" s="905"/>
    </row>
    <row r="219" spans="5:14" s="406" customFormat="1" ht="13.5">
      <c r="E219" s="422"/>
      <c r="F219" s="423"/>
      <c r="N219" s="905"/>
    </row>
    <row r="220" spans="5:14" s="406" customFormat="1" ht="13.5">
      <c r="E220" s="422"/>
      <c r="F220" s="423"/>
      <c r="N220" s="905"/>
    </row>
    <row r="221" spans="5:14" s="406" customFormat="1" ht="13.5">
      <c r="E221" s="422"/>
      <c r="F221" s="423"/>
      <c r="N221" s="905"/>
    </row>
    <row r="222" spans="5:14" s="406" customFormat="1" ht="13.5">
      <c r="E222" s="422"/>
      <c r="F222" s="423"/>
      <c r="N222" s="905"/>
    </row>
    <row r="223" spans="5:14" s="406" customFormat="1" ht="13.5">
      <c r="E223" s="422"/>
      <c r="F223" s="423"/>
      <c r="N223" s="905"/>
    </row>
    <row r="224" spans="5:14" s="406" customFormat="1" ht="13.5">
      <c r="E224" s="422"/>
      <c r="F224" s="423"/>
      <c r="N224" s="905"/>
    </row>
    <row r="225" spans="5:14" s="406" customFormat="1" ht="13.5">
      <c r="E225" s="422"/>
      <c r="F225" s="423"/>
      <c r="N225" s="905"/>
    </row>
    <row r="226" spans="5:14" s="406" customFormat="1" ht="13.5">
      <c r="E226" s="422"/>
      <c r="F226" s="423"/>
      <c r="N226" s="905"/>
    </row>
    <row r="227" spans="5:14" s="406" customFormat="1" ht="13.5">
      <c r="E227" s="422"/>
      <c r="F227" s="423"/>
      <c r="N227" s="905"/>
    </row>
    <row r="228" spans="5:14" s="406" customFormat="1" ht="13.5">
      <c r="E228" s="422"/>
      <c r="F228" s="423"/>
      <c r="N228" s="905"/>
    </row>
    <row r="229" spans="5:14" s="406" customFormat="1" ht="13.5">
      <c r="E229" s="422"/>
      <c r="F229" s="423"/>
      <c r="N229" s="905"/>
    </row>
    <row r="230" spans="5:14" s="406" customFormat="1" ht="13.5">
      <c r="E230" s="422"/>
      <c r="F230" s="423"/>
      <c r="N230" s="905"/>
    </row>
    <row r="231" spans="5:14" s="406" customFormat="1" ht="13.5">
      <c r="E231" s="422"/>
      <c r="F231" s="423"/>
      <c r="N231" s="905"/>
    </row>
    <row r="232" spans="5:14" s="406" customFormat="1" ht="13.5">
      <c r="E232" s="422"/>
      <c r="F232" s="423"/>
      <c r="N232" s="905"/>
    </row>
    <row r="233" spans="5:14" s="406" customFormat="1" ht="13.5">
      <c r="E233" s="422"/>
      <c r="F233" s="423"/>
      <c r="N233" s="905"/>
    </row>
    <row r="234" spans="5:14" s="406" customFormat="1" ht="13.5">
      <c r="E234" s="422"/>
      <c r="F234" s="423"/>
      <c r="N234" s="905"/>
    </row>
    <row r="235" spans="5:14" s="406" customFormat="1" ht="13.5">
      <c r="E235" s="422"/>
      <c r="F235" s="423"/>
      <c r="N235" s="905"/>
    </row>
    <row r="236" spans="5:14" s="406" customFormat="1" ht="13.5">
      <c r="E236" s="422"/>
      <c r="F236" s="423"/>
      <c r="N236" s="905"/>
    </row>
    <row r="237" spans="5:14" s="406" customFormat="1" ht="13.5">
      <c r="E237" s="422"/>
      <c r="F237" s="423"/>
      <c r="N237" s="905"/>
    </row>
    <row r="238" spans="5:14" s="406" customFormat="1" ht="13.5">
      <c r="E238" s="422"/>
      <c r="F238" s="423"/>
      <c r="N238" s="905"/>
    </row>
    <row r="239" spans="5:14" s="406" customFormat="1" ht="13.5">
      <c r="E239" s="422"/>
      <c r="F239" s="423"/>
      <c r="N239" s="905"/>
    </row>
    <row r="240" spans="5:14" s="406" customFormat="1" ht="13.5">
      <c r="E240" s="422"/>
      <c r="F240" s="423"/>
      <c r="N240" s="905"/>
    </row>
    <row r="241" spans="5:14" s="406" customFormat="1" ht="13.5">
      <c r="E241" s="422"/>
      <c r="F241" s="423"/>
      <c r="N241" s="905"/>
    </row>
    <row r="242" spans="5:14" s="406" customFormat="1" ht="13.5">
      <c r="E242" s="422"/>
      <c r="F242" s="423"/>
      <c r="N242" s="905"/>
    </row>
    <row r="243" spans="5:14" s="406" customFormat="1" ht="13.5">
      <c r="E243" s="422"/>
      <c r="F243" s="423"/>
      <c r="N243" s="905"/>
    </row>
    <row r="244" spans="5:14" s="406" customFormat="1" ht="13.5">
      <c r="E244" s="422"/>
      <c r="F244" s="423"/>
      <c r="N244" s="905"/>
    </row>
    <row r="245" spans="5:14" s="406" customFormat="1" ht="13.5">
      <c r="E245" s="422"/>
      <c r="F245" s="423"/>
      <c r="N245" s="905"/>
    </row>
    <row r="246" spans="5:14" s="406" customFormat="1" ht="13.5">
      <c r="E246" s="422"/>
      <c r="F246" s="423"/>
      <c r="N246" s="905"/>
    </row>
    <row r="247" spans="5:14" s="406" customFormat="1" ht="13.5">
      <c r="E247" s="422"/>
      <c r="F247" s="423"/>
      <c r="N247" s="905"/>
    </row>
    <row r="248" spans="5:14" s="406" customFormat="1" ht="13.5">
      <c r="E248" s="422"/>
      <c r="F248" s="423"/>
      <c r="N248" s="905"/>
    </row>
    <row r="249" spans="5:14" s="406" customFormat="1" ht="13.5">
      <c r="E249" s="422"/>
      <c r="F249" s="423"/>
      <c r="N249" s="905"/>
    </row>
    <row r="250" spans="5:14" s="406" customFormat="1" ht="13.5">
      <c r="E250" s="422"/>
      <c r="F250" s="423"/>
      <c r="N250" s="905"/>
    </row>
    <row r="251" spans="5:14" s="406" customFormat="1" ht="13.5">
      <c r="E251" s="422"/>
      <c r="F251" s="423"/>
      <c r="N251" s="905"/>
    </row>
    <row r="252" spans="5:14" s="406" customFormat="1" ht="13.5">
      <c r="E252" s="422"/>
      <c r="F252" s="423"/>
      <c r="N252" s="905"/>
    </row>
    <row r="253" spans="5:14" s="406" customFormat="1" ht="13.5">
      <c r="E253" s="422"/>
      <c r="F253" s="423"/>
      <c r="N253" s="905"/>
    </row>
    <row r="254" spans="5:14" s="406" customFormat="1" ht="13.5">
      <c r="E254" s="422"/>
      <c r="F254" s="423"/>
      <c r="N254" s="905"/>
    </row>
    <row r="255" spans="5:14" s="406" customFormat="1" ht="13.5">
      <c r="E255" s="422"/>
      <c r="F255" s="423"/>
      <c r="N255" s="905"/>
    </row>
    <row r="256" spans="5:14" s="406" customFormat="1" ht="13.5">
      <c r="E256" s="422"/>
      <c r="F256" s="423"/>
      <c r="N256" s="905"/>
    </row>
    <row r="257" spans="5:14" s="406" customFormat="1" ht="13.5">
      <c r="E257" s="422"/>
      <c r="F257" s="423"/>
      <c r="N257" s="905"/>
    </row>
    <row r="258" spans="5:14" s="406" customFormat="1" ht="13.5">
      <c r="E258" s="422"/>
      <c r="F258" s="423"/>
      <c r="N258" s="905"/>
    </row>
    <row r="259" spans="5:14" s="406" customFormat="1" ht="13.5">
      <c r="E259" s="422"/>
      <c r="F259" s="423"/>
      <c r="N259" s="905"/>
    </row>
    <row r="260" spans="5:14" s="406" customFormat="1" ht="13.5">
      <c r="E260" s="422"/>
      <c r="F260" s="423"/>
      <c r="N260" s="905"/>
    </row>
    <row r="261" spans="5:14" s="406" customFormat="1" ht="13.5">
      <c r="E261" s="422"/>
      <c r="F261" s="423"/>
      <c r="N261" s="905"/>
    </row>
    <row r="262" spans="5:14" s="406" customFormat="1" ht="13.5">
      <c r="E262" s="422"/>
      <c r="F262" s="423"/>
      <c r="N262" s="905"/>
    </row>
    <row r="263" spans="5:14" s="406" customFormat="1" ht="13.5">
      <c r="E263" s="422"/>
      <c r="F263" s="423"/>
      <c r="N263" s="905"/>
    </row>
    <row r="264" spans="5:14" s="406" customFormat="1" ht="13.5">
      <c r="E264" s="422"/>
      <c r="F264" s="423"/>
      <c r="N264" s="905"/>
    </row>
    <row r="265" spans="5:14" s="406" customFormat="1" ht="13.5">
      <c r="E265" s="422"/>
      <c r="F265" s="423"/>
      <c r="N265" s="905"/>
    </row>
    <row r="266" spans="5:14" s="406" customFormat="1" ht="13.5">
      <c r="E266" s="422"/>
      <c r="F266" s="423"/>
      <c r="N266" s="905"/>
    </row>
    <row r="267" spans="5:14" s="406" customFormat="1" ht="13.5">
      <c r="E267" s="422"/>
      <c r="F267" s="423"/>
      <c r="N267" s="905"/>
    </row>
    <row r="268" spans="5:14" s="406" customFormat="1" ht="13.5">
      <c r="E268" s="422"/>
      <c r="F268" s="423"/>
      <c r="N268" s="905"/>
    </row>
    <row r="269" spans="5:14" s="406" customFormat="1" ht="13.5">
      <c r="E269" s="422"/>
      <c r="F269" s="423"/>
      <c r="N269" s="905"/>
    </row>
    <row r="270" spans="5:14" s="406" customFormat="1" ht="13.5">
      <c r="E270" s="422"/>
      <c r="F270" s="423"/>
      <c r="N270" s="905"/>
    </row>
    <row r="271" spans="5:14" s="406" customFormat="1" ht="13.5">
      <c r="E271" s="422"/>
      <c r="F271" s="423"/>
      <c r="N271" s="905"/>
    </row>
    <row r="272" spans="5:14" s="406" customFormat="1" ht="13.5">
      <c r="E272" s="422"/>
      <c r="F272" s="423"/>
      <c r="N272" s="905"/>
    </row>
    <row r="273" spans="5:14" s="406" customFormat="1" ht="13.5">
      <c r="E273" s="422"/>
      <c r="F273" s="423"/>
      <c r="N273" s="905"/>
    </row>
    <row r="274" spans="5:14" s="406" customFormat="1" ht="13.5">
      <c r="E274" s="422"/>
      <c r="F274" s="423"/>
      <c r="N274" s="905"/>
    </row>
    <row r="275" spans="5:14" s="406" customFormat="1" ht="13.5">
      <c r="E275" s="422"/>
      <c r="F275" s="423"/>
      <c r="N275" s="905"/>
    </row>
    <row r="276" spans="5:14" s="406" customFormat="1" ht="13.5">
      <c r="E276" s="422"/>
      <c r="F276" s="423"/>
      <c r="N276" s="905"/>
    </row>
    <row r="277" spans="5:14" s="406" customFormat="1" ht="13.5">
      <c r="E277" s="422"/>
      <c r="F277" s="423"/>
      <c r="N277" s="905"/>
    </row>
    <row r="278" spans="5:14" s="406" customFormat="1" ht="13.5">
      <c r="E278" s="422"/>
      <c r="F278" s="423"/>
      <c r="N278" s="905"/>
    </row>
    <row r="279" spans="5:14" s="406" customFormat="1" ht="13.5">
      <c r="E279" s="422"/>
      <c r="F279" s="423"/>
      <c r="N279" s="905"/>
    </row>
    <row r="280" spans="5:14" s="406" customFormat="1" ht="13.5">
      <c r="E280" s="422"/>
      <c r="F280" s="423"/>
      <c r="N280" s="905"/>
    </row>
    <row r="281" spans="5:14" s="406" customFormat="1" ht="13.5">
      <c r="E281" s="422"/>
      <c r="F281" s="423"/>
      <c r="N281" s="905"/>
    </row>
    <row r="282" spans="5:14" s="406" customFormat="1" ht="13.5">
      <c r="E282" s="422"/>
      <c r="F282" s="423"/>
      <c r="N282" s="905"/>
    </row>
    <row r="283" spans="5:14" s="406" customFormat="1" ht="13.5">
      <c r="E283" s="422"/>
      <c r="F283" s="423"/>
      <c r="N283" s="905"/>
    </row>
    <row r="284" spans="5:14" s="406" customFormat="1" ht="13.5">
      <c r="E284" s="422"/>
      <c r="F284" s="423"/>
      <c r="N284" s="905"/>
    </row>
    <row r="285" spans="5:14" s="406" customFormat="1" ht="13.5">
      <c r="E285" s="422"/>
      <c r="F285" s="423"/>
      <c r="N285" s="905"/>
    </row>
    <row r="286" spans="5:14" s="406" customFormat="1" ht="13.5">
      <c r="E286" s="422"/>
      <c r="F286" s="423"/>
      <c r="N286" s="905"/>
    </row>
    <row r="287" spans="5:14" s="406" customFormat="1" ht="13.5">
      <c r="E287" s="422"/>
      <c r="F287" s="423"/>
      <c r="N287" s="905"/>
    </row>
    <row r="288" spans="5:14" s="406" customFormat="1" ht="13.5">
      <c r="E288" s="422"/>
      <c r="F288" s="423"/>
      <c r="N288" s="905"/>
    </row>
    <row r="289" spans="5:14" s="406" customFormat="1" ht="13.5">
      <c r="E289" s="422"/>
      <c r="F289" s="423"/>
      <c r="N289" s="905"/>
    </row>
    <row r="290" spans="5:14" s="406" customFormat="1" ht="13.5">
      <c r="E290" s="422"/>
      <c r="F290" s="423"/>
      <c r="N290" s="905"/>
    </row>
    <row r="291" spans="5:14" s="406" customFormat="1" ht="13.5">
      <c r="E291" s="422"/>
      <c r="F291" s="423"/>
      <c r="N291" s="905"/>
    </row>
    <row r="292" spans="5:14" s="406" customFormat="1" ht="13.5">
      <c r="E292" s="422"/>
      <c r="F292" s="423"/>
      <c r="N292" s="905"/>
    </row>
    <row r="293" spans="5:14" s="406" customFormat="1" ht="13.5">
      <c r="E293" s="422"/>
      <c r="F293" s="423"/>
      <c r="N293" s="905"/>
    </row>
    <row r="294" spans="5:14" s="406" customFormat="1" ht="13.5">
      <c r="E294" s="422"/>
      <c r="F294" s="423"/>
      <c r="N294" s="905"/>
    </row>
    <row r="295" spans="5:14" s="406" customFormat="1" ht="13.5">
      <c r="E295" s="422"/>
      <c r="F295" s="423"/>
      <c r="N295" s="905"/>
    </row>
    <row r="296" spans="5:14" s="406" customFormat="1" ht="13.5">
      <c r="E296" s="422"/>
      <c r="F296" s="423"/>
      <c r="N296" s="905"/>
    </row>
    <row r="297" spans="5:14" s="406" customFormat="1" ht="13.5">
      <c r="E297" s="422"/>
      <c r="F297" s="423"/>
      <c r="N297" s="905"/>
    </row>
    <row r="298" spans="5:14" s="406" customFormat="1" ht="13.5">
      <c r="E298" s="422"/>
      <c r="F298" s="423"/>
      <c r="N298" s="905"/>
    </row>
    <row r="299" spans="5:14" s="406" customFormat="1" ht="13.5">
      <c r="E299" s="422"/>
      <c r="F299" s="423"/>
      <c r="N299" s="905"/>
    </row>
    <row r="300" spans="5:14" s="406" customFormat="1" ht="13.5">
      <c r="E300" s="422"/>
      <c r="F300" s="423"/>
      <c r="N300" s="905"/>
    </row>
    <row r="301" spans="5:14" s="406" customFormat="1" ht="13.5">
      <c r="E301" s="422"/>
      <c r="F301" s="423"/>
      <c r="N301" s="905"/>
    </row>
    <row r="302" spans="5:14" s="406" customFormat="1" ht="13.5">
      <c r="E302" s="422"/>
      <c r="F302" s="423"/>
      <c r="N302" s="905"/>
    </row>
    <row r="303" spans="5:14" s="406" customFormat="1" ht="13.5">
      <c r="E303" s="422"/>
      <c r="F303" s="423"/>
      <c r="N303" s="905"/>
    </row>
    <row r="304" spans="5:14" s="406" customFormat="1" ht="13.5">
      <c r="E304" s="422"/>
      <c r="F304" s="423"/>
      <c r="N304" s="905"/>
    </row>
    <row r="305" spans="5:14" s="406" customFormat="1" ht="13.5">
      <c r="E305" s="422"/>
      <c r="F305" s="423"/>
      <c r="N305" s="905"/>
    </row>
    <row r="306" spans="5:14" s="406" customFormat="1" ht="13.5">
      <c r="E306" s="422"/>
      <c r="F306" s="423"/>
      <c r="N306" s="905"/>
    </row>
    <row r="307" spans="5:14" s="406" customFormat="1" ht="13.5">
      <c r="E307" s="422"/>
      <c r="F307" s="423"/>
      <c r="N307" s="905"/>
    </row>
    <row r="308" spans="5:14" s="406" customFormat="1" ht="13.5">
      <c r="E308" s="422"/>
      <c r="F308" s="423"/>
      <c r="N308" s="905"/>
    </row>
    <row r="309" spans="5:14" s="406" customFormat="1" ht="13.5">
      <c r="E309" s="422"/>
      <c r="F309" s="423"/>
      <c r="N309" s="905"/>
    </row>
    <row r="310" spans="5:14" s="406" customFormat="1" ht="13.5">
      <c r="E310" s="422"/>
      <c r="F310" s="423"/>
      <c r="N310" s="905"/>
    </row>
    <row r="311" spans="5:14" s="406" customFormat="1" ht="13.5">
      <c r="E311" s="422"/>
      <c r="F311" s="423"/>
      <c r="N311" s="905"/>
    </row>
    <row r="312" spans="5:14" s="406" customFormat="1" ht="13.5">
      <c r="E312" s="422"/>
      <c r="F312" s="423"/>
      <c r="N312" s="905"/>
    </row>
    <row r="313" spans="5:14" s="406" customFormat="1" ht="13.5">
      <c r="E313" s="422"/>
      <c r="F313" s="423"/>
      <c r="N313" s="905"/>
    </row>
    <row r="314" spans="5:14" s="406" customFormat="1" ht="13.5">
      <c r="E314" s="422"/>
      <c r="F314" s="423"/>
      <c r="N314" s="905"/>
    </row>
    <row r="315" spans="5:14" s="406" customFormat="1" ht="13.5">
      <c r="E315" s="422"/>
      <c r="F315" s="423"/>
      <c r="N315" s="905"/>
    </row>
    <row r="316" spans="5:14" s="406" customFormat="1" ht="13.5">
      <c r="E316" s="422"/>
      <c r="F316" s="423"/>
      <c r="N316" s="905"/>
    </row>
    <row r="317" spans="5:14" s="406" customFormat="1" ht="13.5">
      <c r="E317" s="422"/>
      <c r="F317" s="423"/>
      <c r="N317" s="905"/>
    </row>
    <row r="318" spans="5:14" s="406" customFormat="1" ht="13.5">
      <c r="E318" s="422"/>
      <c r="F318" s="423"/>
      <c r="N318" s="905"/>
    </row>
    <row r="319" spans="5:14" s="406" customFormat="1" ht="13.5">
      <c r="E319" s="422"/>
      <c r="F319" s="423"/>
      <c r="N319" s="905"/>
    </row>
    <row r="320" spans="5:14" s="406" customFormat="1" ht="13.5">
      <c r="E320" s="422"/>
      <c r="F320" s="423"/>
      <c r="N320" s="905"/>
    </row>
    <row r="321" spans="5:14" s="406" customFormat="1" ht="13.5">
      <c r="E321" s="422"/>
      <c r="F321" s="423"/>
      <c r="N321" s="905"/>
    </row>
    <row r="322" spans="5:14" s="406" customFormat="1" ht="13.5">
      <c r="E322" s="422"/>
      <c r="F322" s="423"/>
      <c r="N322" s="905"/>
    </row>
    <row r="323" spans="5:14" s="406" customFormat="1" ht="13.5">
      <c r="E323" s="422"/>
      <c r="F323" s="423"/>
      <c r="N323" s="905"/>
    </row>
    <row r="324" spans="5:14" s="406" customFormat="1" ht="13.5">
      <c r="E324" s="422"/>
      <c r="F324" s="423"/>
      <c r="N324" s="905"/>
    </row>
    <row r="325" spans="5:14" s="406" customFormat="1" ht="13.5">
      <c r="E325" s="422"/>
      <c r="F325" s="423"/>
      <c r="N325" s="905"/>
    </row>
    <row r="326" spans="5:14" s="406" customFormat="1" ht="13.5">
      <c r="E326" s="422"/>
      <c r="F326" s="423"/>
      <c r="N326" s="905"/>
    </row>
    <row r="327" spans="5:14" s="406" customFormat="1" ht="13.5">
      <c r="E327" s="422"/>
      <c r="F327" s="423"/>
      <c r="N327" s="905"/>
    </row>
    <row r="328" spans="5:14" s="406" customFormat="1" ht="13.5">
      <c r="E328" s="422"/>
      <c r="F328" s="423"/>
      <c r="N328" s="905"/>
    </row>
    <row r="329" spans="5:14" s="406" customFormat="1" ht="13.5">
      <c r="E329" s="422"/>
      <c r="F329" s="423"/>
      <c r="N329" s="905"/>
    </row>
    <row r="330" spans="5:14" s="406" customFormat="1" ht="13.5">
      <c r="E330" s="422"/>
      <c r="F330" s="423"/>
      <c r="N330" s="905"/>
    </row>
    <row r="331" spans="5:14" s="406" customFormat="1" ht="13.5">
      <c r="E331" s="422"/>
      <c r="F331" s="423"/>
      <c r="N331" s="905"/>
    </row>
    <row r="332" spans="5:14" s="406" customFormat="1" ht="13.5">
      <c r="E332" s="422"/>
      <c r="F332" s="423"/>
      <c r="N332" s="905"/>
    </row>
    <row r="333" spans="5:14" s="406" customFormat="1" ht="13.5">
      <c r="E333" s="422"/>
      <c r="F333" s="423"/>
      <c r="N333" s="905"/>
    </row>
    <row r="334" spans="5:14" s="406" customFormat="1" ht="13.5">
      <c r="E334" s="422"/>
      <c r="F334" s="423"/>
      <c r="N334" s="905"/>
    </row>
    <row r="335" spans="5:14" s="406" customFormat="1" ht="13.5">
      <c r="E335" s="422"/>
      <c r="F335" s="423"/>
      <c r="N335" s="905"/>
    </row>
    <row r="336" spans="5:14" s="406" customFormat="1" ht="13.5">
      <c r="E336" s="422"/>
      <c r="F336" s="423"/>
      <c r="N336" s="905"/>
    </row>
    <row r="337" spans="5:14" s="406" customFormat="1" ht="13.5">
      <c r="E337" s="422"/>
      <c r="F337" s="423"/>
      <c r="N337" s="905"/>
    </row>
    <row r="338" spans="5:14" s="406" customFormat="1" ht="13.5">
      <c r="E338" s="422"/>
      <c r="F338" s="423"/>
      <c r="N338" s="905"/>
    </row>
    <row r="339" spans="5:14" s="406" customFormat="1" ht="13.5">
      <c r="E339" s="422"/>
      <c r="F339" s="423"/>
      <c r="N339" s="905"/>
    </row>
    <row r="340" spans="5:14" s="406" customFormat="1" ht="13.5">
      <c r="E340" s="422"/>
      <c r="F340" s="423"/>
      <c r="N340" s="905"/>
    </row>
    <row r="341" spans="5:14" s="406" customFormat="1" ht="13.5">
      <c r="E341" s="422"/>
      <c r="F341" s="423"/>
      <c r="N341" s="905"/>
    </row>
    <row r="342" spans="5:14" s="406" customFormat="1" ht="13.5">
      <c r="E342" s="422"/>
      <c r="F342" s="423"/>
      <c r="N342" s="905"/>
    </row>
    <row r="343" spans="5:14" s="406" customFormat="1" ht="13.5">
      <c r="E343" s="422"/>
      <c r="F343" s="423"/>
      <c r="N343" s="905"/>
    </row>
    <row r="344" spans="5:14" s="406" customFormat="1" ht="13.5">
      <c r="E344" s="422"/>
      <c r="F344" s="423"/>
      <c r="N344" s="905"/>
    </row>
    <row r="345" spans="5:14" s="406" customFormat="1" ht="13.5">
      <c r="E345" s="422"/>
      <c r="F345" s="423"/>
      <c r="N345" s="905"/>
    </row>
    <row r="346" spans="5:14" s="406" customFormat="1" ht="13.5">
      <c r="E346" s="422"/>
      <c r="F346" s="423"/>
      <c r="N346" s="905"/>
    </row>
    <row r="347" spans="5:14" s="406" customFormat="1" ht="13.5">
      <c r="E347" s="422"/>
      <c r="F347" s="423"/>
      <c r="N347" s="905"/>
    </row>
    <row r="348" spans="5:14" s="406" customFormat="1" ht="13.5">
      <c r="E348" s="422"/>
      <c r="F348" s="423"/>
      <c r="N348" s="905"/>
    </row>
    <row r="349" spans="5:14" s="406" customFormat="1" ht="13.5">
      <c r="E349" s="422"/>
      <c r="F349" s="423"/>
      <c r="N349" s="905"/>
    </row>
    <row r="350" spans="5:14" s="406" customFormat="1" ht="13.5">
      <c r="E350" s="422"/>
      <c r="F350" s="423"/>
      <c r="N350" s="905"/>
    </row>
    <row r="351" spans="5:14" s="406" customFormat="1" ht="13.5">
      <c r="E351" s="422"/>
      <c r="F351" s="423"/>
      <c r="N351" s="905"/>
    </row>
    <row r="352" spans="5:14" s="406" customFormat="1" ht="13.5">
      <c r="E352" s="422"/>
      <c r="F352" s="423"/>
      <c r="N352" s="905"/>
    </row>
    <row r="353" spans="5:14" s="406" customFormat="1" ht="13.5">
      <c r="E353" s="422"/>
      <c r="F353" s="423"/>
      <c r="N353" s="905"/>
    </row>
    <row r="354" spans="5:14" s="406" customFormat="1" ht="13.5">
      <c r="E354" s="422"/>
      <c r="F354" s="423"/>
      <c r="N354" s="905"/>
    </row>
    <row r="355" spans="5:14" s="406" customFormat="1" ht="13.5">
      <c r="E355" s="422"/>
      <c r="F355" s="423"/>
      <c r="N355" s="905"/>
    </row>
    <row r="356" spans="5:14" s="406" customFormat="1" ht="13.5">
      <c r="E356" s="422"/>
      <c r="F356" s="423"/>
      <c r="N356" s="905"/>
    </row>
    <row r="357" spans="5:14" s="406" customFormat="1" ht="13.5">
      <c r="E357" s="422"/>
      <c r="F357" s="423"/>
      <c r="N357" s="905"/>
    </row>
    <row r="358" spans="5:14" s="406" customFormat="1" ht="13.5">
      <c r="E358" s="422"/>
      <c r="F358" s="423"/>
      <c r="N358" s="905"/>
    </row>
    <row r="359" spans="5:14" s="406" customFormat="1" ht="13.5">
      <c r="E359" s="422"/>
      <c r="F359" s="423"/>
      <c r="N359" s="905"/>
    </row>
    <row r="360" spans="5:14" s="406" customFormat="1" ht="13.5">
      <c r="E360" s="422"/>
      <c r="F360" s="423"/>
      <c r="N360" s="905"/>
    </row>
    <row r="361" spans="5:14" s="406" customFormat="1" ht="13.5">
      <c r="E361" s="422"/>
      <c r="F361" s="423"/>
      <c r="N361" s="905"/>
    </row>
    <row r="362" spans="5:14" s="406" customFormat="1" ht="13.5">
      <c r="E362" s="422"/>
      <c r="F362" s="423"/>
      <c r="N362" s="905"/>
    </row>
    <row r="363" spans="5:14" s="406" customFormat="1" ht="13.5">
      <c r="E363" s="422"/>
      <c r="F363" s="423"/>
      <c r="N363" s="905"/>
    </row>
    <row r="364" spans="5:14" s="406" customFormat="1" ht="13.5">
      <c r="E364" s="422"/>
      <c r="F364" s="423"/>
      <c r="N364" s="905"/>
    </row>
    <row r="365" spans="5:14" s="406" customFormat="1" ht="13.5">
      <c r="E365" s="422"/>
      <c r="F365" s="423"/>
      <c r="N365" s="905"/>
    </row>
    <row r="366" spans="5:14" s="406" customFormat="1" ht="13.5">
      <c r="E366" s="422"/>
      <c r="F366" s="423"/>
      <c r="N366" s="905"/>
    </row>
    <row r="367" spans="5:14" s="406" customFormat="1" ht="13.5">
      <c r="E367" s="422"/>
      <c r="F367" s="423"/>
      <c r="N367" s="905"/>
    </row>
    <row r="368" spans="5:14" s="406" customFormat="1" ht="13.5">
      <c r="E368" s="422"/>
      <c r="F368" s="423"/>
      <c r="N368" s="905"/>
    </row>
    <row r="369" spans="5:14" s="406" customFormat="1" ht="13.5">
      <c r="E369" s="422"/>
      <c r="F369" s="423"/>
      <c r="N369" s="905"/>
    </row>
    <row r="370" spans="5:14" s="406" customFormat="1" ht="13.5">
      <c r="E370" s="422"/>
      <c r="F370" s="423"/>
      <c r="N370" s="905"/>
    </row>
    <row r="371" spans="5:14" s="406" customFormat="1" ht="13.5">
      <c r="E371" s="422"/>
      <c r="F371" s="423"/>
      <c r="N371" s="905"/>
    </row>
    <row r="372" spans="5:14" s="406" customFormat="1" ht="13.5">
      <c r="E372" s="422"/>
      <c r="F372" s="423"/>
      <c r="N372" s="905"/>
    </row>
    <row r="373" spans="5:14" s="406" customFormat="1" ht="13.5">
      <c r="E373" s="422"/>
      <c r="F373" s="423"/>
      <c r="N373" s="905"/>
    </row>
    <row r="374" spans="5:14" s="406" customFormat="1" ht="13.5">
      <c r="E374" s="422"/>
      <c r="F374" s="423"/>
      <c r="N374" s="905"/>
    </row>
    <row r="375" spans="5:14" s="406" customFormat="1" ht="13.5">
      <c r="E375" s="422"/>
      <c r="F375" s="423"/>
      <c r="N375" s="905"/>
    </row>
    <row r="376" spans="5:14" s="406" customFormat="1" ht="13.5">
      <c r="E376" s="422"/>
      <c r="F376" s="423"/>
      <c r="N376" s="905"/>
    </row>
    <row r="377" spans="5:14" s="406" customFormat="1" ht="13.5">
      <c r="E377" s="422"/>
      <c r="F377" s="423"/>
      <c r="N377" s="905"/>
    </row>
    <row r="378" spans="5:14" s="406" customFormat="1" ht="13.5">
      <c r="E378" s="422"/>
      <c r="F378" s="423"/>
      <c r="N378" s="905"/>
    </row>
    <row r="379" spans="5:14" s="406" customFormat="1" ht="13.5">
      <c r="E379" s="422"/>
      <c r="F379" s="423"/>
      <c r="N379" s="905"/>
    </row>
    <row r="380" spans="5:14" s="406" customFormat="1" ht="13.5">
      <c r="E380" s="422"/>
      <c r="F380" s="423"/>
      <c r="N380" s="905"/>
    </row>
    <row r="381" spans="5:14" s="406" customFormat="1" ht="13.5">
      <c r="E381" s="422"/>
      <c r="F381" s="423"/>
      <c r="N381" s="905"/>
    </row>
    <row r="382" spans="5:14" s="406" customFormat="1" ht="13.5">
      <c r="E382" s="422"/>
      <c r="F382" s="423"/>
      <c r="N382" s="905"/>
    </row>
    <row r="383" spans="5:14" s="406" customFormat="1" ht="13.5">
      <c r="E383" s="422"/>
      <c r="F383" s="423"/>
      <c r="N383" s="905"/>
    </row>
    <row r="384" spans="5:14" s="406" customFormat="1" ht="13.5">
      <c r="E384" s="422"/>
      <c r="F384" s="423"/>
      <c r="N384" s="905"/>
    </row>
    <row r="385" spans="5:14" s="406" customFormat="1" ht="13.5">
      <c r="E385" s="422"/>
      <c r="F385" s="423"/>
      <c r="N385" s="905"/>
    </row>
    <row r="386" spans="5:14" s="406" customFormat="1" ht="13.5">
      <c r="E386" s="422"/>
      <c r="F386" s="423"/>
      <c r="N386" s="905"/>
    </row>
    <row r="387" spans="5:14" s="406" customFormat="1" ht="13.5">
      <c r="E387" s="422"/>
      <c r="F387" s="423"/>
      <c r="N387" s="905"/>
    </row>
    <row r="388" spans="5:14" s="406" customFormat="1" ht="13.5">
      <c r="E388" s="422"/>
      <c r="F388" s="423"/>
      <c r="N388" s="905"/>
    </row>
    <row r="389" spans="5:14" s="406" customFormat="1" ht="13.5">
      <c r="E389" s="422"/>
      <c r="F389" s="423"/>
      <c r="N389" s="905"/>
    </row>
    <row r="390" spans="5:14" s="406" customFormat="1" ht="13.5">
      <c r="E390" s="422"/>
      <c r="F390" s="423"/>
      <c r="N390" s="905"/>
    </row>
    <row r="391" spans="5:14" s="406" customFormat="1" ht="13.5">
      <c r="E391" s="422"/>
      <c r="F391" s="423"/>
      <c r="N391" s="905"/>
    </row>
    <row r="392" spans="5:14" s="406" customFormat="1" ht="13.5">
      <c r="E392" s="422"/>
      <c r="F392" s="423"/>
      <c r="N392" s="905"/>
    </row>
    <row r="393" spans="5:14" s="406" customFormat="1" ht="13.5">
      <c r="E393" s="422"/>
      <c r="F393" s="423"/>
      <c r="N393" s="905"/>
    </row>
    <row r="394" spans="5:14" s="406" customFormat="1" ht="13.5">
      <c r="E394" s="422"/>
      <c r="F394" s="423"/>
      <c r="N394" s="905"/>
    </row>
    <row r="395" spans="5:14" s="406" customFormat="1" ht="13.5">
      <c r="E395" s="422"/>
      <c r="F395" s="423"/>
      <c r="N395" s="905"/>
    </row>
    <row r="396" spans="5:14" s="406" customFormat="1" ht="13.5">
      <c r="E396" s="422"/>
      <c r="F396" s="423"/>
      <c r="N396" s="905"/>
    </row>
    <row r="397" spans="5:14" s="406" customFormat="1" ht="13.5">
      <c r="E397" s="422"/>
      <c r="F397" s="423"/>
      <c r="N397" s="905"/>
    </row>
    <row r="398" spans="5:14" s="406" customFormat="1" ht="13.5">
      <c r="E398" s="422"/>
      <c r="F398" s="423"/>
      <c r="N398" s="905"/>
    </row>
    <row r="399" spans="5:14" s="406" customFormat="1" ht="13.5">
      <c r="E399" s="422"/>
      <c r="F399" s="423"/>
      <c r="N399" s="905"/>
    </row>
    <row r="400" spans="5:14" s="406" customFormat="1" ht="13.5">
      <c r="E400" s="422"/>
      <c r="F400" s="423"/>
      <c r="N400" s="905"/>
    </row>
    <row r="401" spans="5:14" s="406" customFormat="1" ht="13.5">
      <c r="E401" s="422"/>
      <c r="F401" s="423"/>
      <c r="N401" s="905"/>
    </row>
    <row r="402" spans="5:14" s="406" customFormat="1" ht="13.5">
      <c r="E402" s="422"/>
      <c r="F402" s="423"/>
      <c r="N402" s="905"/>
    </row>
    <row r="403" spans="5:14" s="406" customFormat="1" ht="13.5">
      <c r="E403" s="422"/>
      <c r="F403" s="423"/>
      <c r="N403" s="905"/>
    </row>
    <row r="404" spans="5:14" s="406" customFormat="1" ht="13.5">
      <c r="E404" s="422"/>
      <c r="F404" s="423"/>
      <c r="N404" s="905"/>
    </row>
    <row r="405" spans="5:14" s="406" customFormat="1" ht="13.5">
      <c r="E405" s="422"/>
      <c r="F405" s="423"/>
      <c r="N405" s="905"/>
    </row>
    <row r="406" spans="5:14" s="406" customFormat="1" ht="13.5">
      <c r="E406" s="422"/>
      <c r="F406" s="423"/>
      <c r="N406" s="905"/>
    </row>
    <row r="407" spans="5:14" s="406" customFormat="1" ht="13.5">
      <c r="E407" s="422"/>
      <c r="F407" s="423"/>
      <c r="N407" s="905"/>
    </row>
    <row r="408" spans="5:14" s="406" customFormat="1" ht="13.5">
      <c r="E408" s="422"/>
      <c r="F408" s="423"/>
      <c r="N408" s="905"/>
    </row>
    <row r="409" spans="5:14" s="406" customFormat="1" ht="13.5">
      <c r="E409" s="422"/>
      <c r="F409" s="423"/>
      <c r="N409" s="905"/>
    </row>
    <row r="410" spans="5:14" s="406" customFormat="1" ht="13.5">
      <c r="E410" s="422"/>
      <c r="F410" s="423"/>
      <c r="N410" s="905"/>
    </row>
    <row r="411" spans="5:14" s="406" customFormat="1" ht="13.5">
      <c r="E411" s="422"/>
      <c r="F411" s="423"/>
      <c r="N411" s="905"/>
    </row>
    <row r="412" spans="5:14" s="406" customFormat="1" ht="13.5">
      <c r="E412" s="422"/>
      <c r="F412" s="423"/>
      <c r="N412" s="905"/>
    </row>
    <row r="413" spans="5:14" s="406" customFormat="1" ht="13.5">
      <c r="E413" s="422"/>
      <c r="F413" s="423"/>
      <c r="N413" s="905"/>
    </row>
    <row r="414" spans="5:14" s="406" customFormat="1" ht="13.5">
      <c r="E414" s="422"/>
      <c r="F414" s="423"/>
      <c r="N414" s="905"/>
    </row>
    <row r="415" spans="5:14" s="406" customFormat="1" ht="13.5">
      <c r="E415" s="422"/>
      <c r="F415" s="423"/>
      <c r="N415" s="905"/>
    </row>
    <row r="416" spans="5:14" s="406" customFormat="1" ht="13.5">
      <c r="E416" s="422"/>
      <c r="F416" s="423"/>
      <c r="N416" s="905"/>
    </row>
    <row r="417" spans="5:14" s="406" customFormat="1" ht="13.5">
      <c r="E417" s="422"/>
      <c r="F417" s="423"/>
      <c r="N417" s="905"/>
    </row>
    <row r="418" spans="5:14" s="406" customFormat="1" ht="13.5">
      <c r="E418" s="422"/>
      <c r="F418" s="423"/>
      <c r="N418" s="905"/>
    </row>
    <row r="419" spans="5:14" s="406" customFormat="1" ht="13.5">
      <c r="E419" s="422"/>
      <c r="F419" s="423"/>
      <c r="N419" s="905"/>
    </row>
    <row r="420" spans="5:14" s="406" customFormat="1" ht="13.5">
      <c r="E420" s="422"/>
      <c r="F420" s="423"/>
      <c r="N420" s="905"/>
    </row>
    <row r="421" spans="5:14" s="406" customFormat="1" ht="13.5">
      <c r="E421" s="422"/>
      <c r="F421" s="423"/>
      <c r="N421" s="905"/>
    </row>
    <row r="422" spans="5:14" s="406" customFormat="1" ht="13.5">
      <c r="E422" s="422"/>
      <c r="F422" s="423"/>
      <c r="N422" s="905"/>
    </row>
    <row r="423" spans="5:14" s="406" customFormat="1" ht="13.5">
      <c r="E423" s="422"/>
      <c r="F423" s="423"/>
      <c r="N423" s="905"/>
    </row>
    <row r="424" spans="5:14" s="406" customFormat="1" ht="13.5">
      <c r="E424" s="422"/>
      <c r="F424" s="423"/>
      <c r="N424" s="905"/>
    </row>
    <row r="425" spans="5:14" s="406" customFormat="1" ht="13.5">
      <c r="E425" s="422"/>
      <c r="F425" s="423"/>
      <c r="N425" s="905"/>
    </row>
    <row r="426" spans="5:14" s="406" customFormat="1" ht="13.5">
      <c r="E426" s="422"/>
      <c r="F426" s="423"/>
      <c r="N426" s="905"/>
    </row>
    <row r="427" spans="5:14" s="406" customFormat="1" ht="13.5">
      <c r="E427" s="422"/>
      <c r="F427" s="423"/>
      <c r="N427" s="905"/>
    </row>
    <row r="428" spans="5:14" s="406" customFormat="1" ht="13.5">
      <c r="E428" s="422"/>
      <c r="F428" s="423"/>
      <c r="N428" s="905"/>
    </row>
    <row r="429" spans="5:14" s="406" customFormat="1" ht="13.5">
      <c r="E429" s="422"/>
      <c r="F429" s="423"/>
      <c r="N429" s="905"/>
    </row>
    <row r="430" spans="5:14" s="406" customFormat="1" ht="13.5">
      <c r="E430" s="422"/>
      <c r="F430" s="423"/>
      <c r="N430" s="905"/>
    </row>
    <row r="431" spans="5:14" s="406" customFormat="1" ht="13.5">
      <c r="E431" s="422"/>
      <c r="F431" s="423"/>
      <c r="N431" s="905"/>
    </row>
    <row r="432" spans="5:14" s="406" customFormat="1" ht="13.5">
      <c r="E432" s="422"/>
      <c r="F432" s="423"/>
      <c r="N432" s="905"/>
    </row>
    <row r="433" spans="5:14" s="406" customFormat="1" ht="13.5">
      <c r="E433" s="422"/>
      <c r="F433" s="423"/>
      <c r="N433" s="905"/>
    </row>
    <row r="434" spans="5:14" s="406" customFormat="1" ht="13.5">
      <c r="E434" s="422"/>
      <c r="F434" s="423"/>
      <c r="N434" s="905"/>
    </row>
    <row r="435" spans="5:14" s="406" customFormat="1" ht="13.5">
      <c r="E435" s="422"/>
      <c r="F435" s="423"/>
      <c r="N435" s="905"/>
    </row>
    <row r="436" spans="5:14" s="406" customFormat="1" ht="13.5">
      <c r="E436" s="422"/>
      <c r="F436" s="423"/>
      <c r="N436" s="905"/>
    </row>
    <row r="437" spans="5:14" s="406" customFormat="1" ht="13.5">
      <c r="E437" s="422"/>
      <c r="F437" s="423"/>
      <c r="N437" s="905"/>
    </row>
    <row r="438" spans="5:14" s="406" customFormat="1" ht="13.5">
      <c r="E438" s="422"/>
      <c r="F438" s="423"/>
      <c r="N438" s="905"/>
    </row>
    <row r="439" spans="5:14" s="406" customFormat="1" ht="13.5">
      <c r="E439" s="422"/>
      <c r="F439" s="423"/>
      <c r="N439" s="905"/>
    </row>
    <row r="440" spans="5:14" s="406" customFormat="1" ht="13.5">
      <c r="E440" s="422"/>
      <c r="F440" s="423"/>
      <c r="N440" s="905"/>
    </row>
    <row r="441" spans="5:14" s="406" customFormat="1" ht="13.5">
      <c r="E441" s="422"/>
      <c r="F441" s="423"/>
      <c r="N441" s="905"/>
    </row>
    <row r="442" spans="5:14" s="406" customFormat="1" ht="13.5">
      <c r="E442" s="422"/>
      <c r="F442" s="423"/>
      <c r="N442" s="905"/>
    </row>
    <row r="443" spans="5:14" s="406" customFormat="1" ht="13.5">
      <c r="E443" s="422"/>
      <c r="F443" s="423"/>
      <c r="N443" s="905"/>
    </row>
    <row r="444" spans="5:14" s="406" customFormat="1" ht="13.5">
      <c r="E444" s="422"/>
      <c r="F444" s="423"/>
      <c r="N444" s="905"/>
    </row>
    <row r="445" spans="5:14" s="406" customFormat="1" ht="13.5">
      <c r="E445" s="422"/>
      <c r="F445" s="423"/>
      <c r="N445" s="905"/>
    </row>
    <row r="446" spans="5:14" s="406" customFormat="1" ht="13.5">
      <c r="E446" s="422"/>
      <c r="F446" s="423"/>
      <c r="N446" s="905"/>
    </row>
    <row r="447" spans="5:14" s="406" customFormat="1" ht="13.5">
      <c r="E447" s="422"/>
      <c r="F447" s="423"/>
      <c r="N447" s="905"/>
    </row>
    <row r="448" spans="5:14" s="406" customFormat="1" ht="13.5">
      <c r="E448" s="422"/>
      <c r="F448" s="423"/>
      <c r="N448" s="905"/>
    </row>
    <row r="449" spans="5:14" s="406" customFormat="1" ht="13.5">
      <c r="E449" s="422"/>
      <c r="F449" s="423"/>
      <c r="N449" s="905"/>
    </row>
    <row r="450" spans="5:14" s="406" customFormat="1" ht="13.5">
      <c r="E450" s="422"/>
      <c r="F450" s="423"/>
      <c r="N450" s="905"/>
    </row>
    <row r="451" spans="5:14" s="406" customFormat="1" ht="13.5">
      <c r="E451" s="422"/>
      <c r="F451" s="423"/>
      <c r="N451" s="905"/>
    </row>
    <row r="452" spans="5:14" s="406" customFormat="1" ht="13.5">
      <c r="E452" s="422"/>
      <c r="F452" s="423"/>
      <c r="N452" s="905"/>
    </row>
    <row r="453" spans="5:14" s="406" customFormat="1" ht="13.5">
      <c r="E453" s="422"/>
      <c r="F453" s="423"/>
      <c r="N453" s="905"/>
    </row>
    <row r="454" spans="5:14" s="406" customFormat="1" ht="13.5">
      <c r="E454" s="422"/>
      <c r="F454" s="423"/>
      <c r="N454" s="905"/>
    </row>
    <row r="455" spans="5:14" s="406" customFormat="1" ht="13.5">
      <c r="E455" s="422"/>
      <c r="F455" s="423"/>
      <c r="N455" s="905"/>
    </row>
    <row r="456" spans="5:14" s="406" customFormat="1" ht="13.5">
      <c r="E456" s="422"/>
      <c r="F456" s="423"/>
      <c r="N456" s="905"/>
    </row>
    <row r="457" spans="5:14" s="406" customFormat="1" ht="13.5">
      <c r="E457" s="422"/>
      <c r="F457" s="423"/>
      <c r="N457" s="905"/>
    </row>
    <row r="458" spans="5:14" s="406" customFormat="1" ht="13.5">
      <c r="E458" s="422"/>
      <c r="F458" s="423"/>
      <c r="N458" s="905"/>
    </row>
    <row r="459" spans="5:14" s="406" customFormat="1" ht="13.5">
      <c r="E459" s="422"/>
      <c r="F459" s="423"/>
      <c r="N459" s="905"/>
    </row>
    <row r="460" spans="5:14" s="406" customFormat="1" ht="13.5">
      <c r="E460" s="422"/>
      <c r="F460" s="423"/>
      <c r="N460" s="905"/>
    </row>
    <row r="461" spans="5:14" s="406" customFormat="1" ht="13.5">
      <c r="E461" s="422"/>
      <c r="F461" s="423"/>
      <c r="N461" s="905"/>
    </row>
    <row r="462" spans="5:14" s="406" customFormat="1" ht="13.5">
      <c r="E462" s="422"/>
      <c r="F462" s="423"/>
      <c r="N462" s="905"/>
    </row>
    <row r="463" spans="5:14" s="406" customFormat="1" ht="13.5">
      <c r="E463" s="422"/>
      <c r="F463" s="423"/>
      <c r="N463" s="905"/>
    </row>
    <row r="464" spans="5:14" s="406" customFormat="1" ht="13.5">
      <c r="E464" s="422"/>
      <c r="F464" s="423"/>
      <c r="N464" s="905"/>
    </row>
    <row r="465" spans="5:14" s="406" customFormat="1" ht="13.5">
      <c r="E465" s="422"/>
      <c r="F465" s="423"/>
      <c r="N465" s="905"/>
    </row>
    <row r="466" spans="5:14" s="406" customFormat="1" ht="13.5">
      <c r="E466" s="422"/>
      <c r="F466" s="423"/>
      <c r="N466" s="905"/>
    </row>
    <row r="467" spans="5:14" s="406" customFormat="1" ht="13.5">
      <c r="E467" s="422"/>
      <c r="F467" s="423"/>
      <c r="N467" s="905"/>
    </row>
    <row r="468" spans="5:14" s="406" customFormat="1" ht="13.5">
      <c r="E468" s="422"/>
      <c r="F468" s="423"/>
      <c r="N468" s="905"/>
    </row>
    <row r="469" spans="5:14" s="406" customFormat="1" ht="13.5">
      <c r="E469" s="422"/>
      <c r="F469" s="423"/>
      <c r="N469" s="905"/>
    </row>
    <row r="470" spans="5:14" s="406" customFormat="1" ht="13.5">
      <c r="E470" s="422"/>
      <c r="F470" s="423"/>
      <c r="N470" s="905"/>
    </row>
    <row r="471" spans="5:14" s="406" customFormat="1" ht="13.5">
      <c r="E471" s="422"/>
      <c r="F471" s="423"/>
      <c r="N471" s="905"/>
    </row>
    <row r="472" spans="5:14" s="406" customFormat="1" ht="13.5">
      <c r="E472" s="422"/>
      <c r="F472" s="423"/>
      <c r="N472" s="905"/>
    </row>
    <row r="473" spans="5:14" s="406" customFormat="1" ht="13.5">
      <c r="E473" s="422"/>
      <c r="F473" s="423"/>
      <c r="N473" s="905"/>
    </row>
    <row r="474" spans="5:14" s="406" customFormat="1" ht="13.5">
      <c r="E474" s="422"/>
      <c r="F474" s="423"/>
      <c r="N474" s="905"/>
    </row>
    <row r="475" spans="5:14" s="406" customFormat="1" ht="13.5">
      <c r="E475" s="422"/>
      <c r="F475" s="423"/>
      <c r="N475" s="905"/>
    </row>
    <row r="476" spans="5:14" s="406" customFormat="1" ht="13.5">
      <c r="E476" s="422"/>
      <c r="F476" s="423"/>
      <c r="N476" s="905"/>
    </row>
    <row r="477" spans="5:14" s="406" customFormat="1" ht="13.5">
      <c r="E477" s="422"/>
      <c r="F477" s="423"/>
      <c r="N477" s="905"/>
    </row>
    <row r="478" spans="5:14" s="406" customFormat="1" ht="13.5">
      <c r="E478" s="422"/>
      <c r="F478" s="423"/>
      <c r="N478" s="905"/>
    </row>
    <row r="479" spans="5:14" s="406" customFormat="1" ht="13.5">
      <c r="E479" s="422"/>
      <c r="F479" s="423"/>
      <c r="N479" s="905"/>
    </row>
    <row r="480" spans="5:14" s="406" customFormat="1" ht="13.5">
      <c r="E480" s="422"/>
      <c r="F480" s="423"/>
      <c r="N480" s="905"/>
    </row>
    <row r="481" spans="5:14" s="406" customFormat="1" ht="13.5">
      <c r="E481" s="422"/>
      <c r="F481" s="423"/>
      <c r="N481" s="905"/>
    </row>
    <row r="482" spans="5:14" s="406" customFormat="1" ht="13.5">
      <c r="E482" s="422"/>
      <c r="F482" s="423"/>
      <c r="N482" s="905"/>
    </row>
    <row r="483" spans="5:14" s="406" customFormat="1" ht="13.5">
      <c r="E483" s="422"/>
      <c r="F483" s="423"/>
      <c r="N483" s="905"/>
    </row>
    <row r="484" spans="5:14" s="406" customFormat="1" ht="13.5">
      <c r="E484" s="422"/>
      <c r="F484" s="423"/>
      <c r="N484" s="905"/>
    </row>
    <row r="485" spans="5:14" s="406" customFormat="1" ht="13.5">
      <c r="E485" s="422"/>
      <c r="F485" s="423"/>
      <c r="N485" s="905"/>
    </row>
    <row r="486" spans="5:14" s="406" customFormat="1" ht="13.5">
      <c r="E486" s="422"/>
      <c r="F486" s="423"/>
      <c r="N486" s="905"/>
    </row>
    <row r="487" spans="5:14" s="406" customFormat="1" ht="13.5">
      <c r="E487" s="422"/>
      <c r="F487" s="423"/>
      <c r="N487" s="905"/>
    </row>
    <row r="488" spans="5:14" s="406" customFormat="1" ht="13.5">
      <c r="E488" s="422"/>
      <c r="F488" s="423"/>
      <c r="N488" s="905"/>
    </row>
    <row r="489" spans="5:14" s="406" customFormat="1" ht="13.5">
      <c r="E489" s="422"/>
      <c r="F489" s="423"/>
      <c r="N489" s="905"/>
    </row>
    <row r="490" spans="5:14" s="406" customFormat="1" ht="13.5">
      <c r="E490" s="422"/>
      <c r="F490" s="423"/>
      <c r="N490" s="905"/>
    </row>
    <row r="491" spans="5:14" s="406" customFormat="1" ht="13.5">
      <c r="E491" s="422"/>
      <c r="F491" s="423"/>
      <c r="N491" s="905"/>
    </row>
    <row r="492" spans="5:14" s="406" customFormat="1" ht="13.5">
      <c r="E492" s="422"/>
      <c r="F492" s="423"/>
      <c r="N492" s="905"/>
    </row>
    <row r="493" spans="5:14" s="406" customFormat="1" ht="13.5">
      <c r="E493" s="422"/>
      <c r="F493" s="423"/>
      <c r="N493" s="905"/>
    </row>
    <row r="494" spans="5:14" s="406" customFormat="1" ht="13.5">
      <c r="E494" s="422"/>
      <c r="F494" s="423"/>
      <c r="N494" s="905"/>
    </row>
    <row r="495" spans="5:14" s="406" customFormat="1" ht="13.5">
      <c r="E495" s="422"/>
      <c r="F495" s="423"/>
      <c r="N495" s="905"/>
    </row>
    <row r="496" spans="5:14" s="406" customFormat="1" ht="13.5">
      <c r="E496" s="422"/>
      <c r="F496" s="423"/>
      <c r="N496" s="905"/>
    </row>
    <row r="497" spans="5:14" s="406" customFormat="1" ht="13.5">
      <c r="E497" s="422"/>
      <c r="F497" s="423"/>
      <c r="N497" s="905"/>
    </row>
    <row r="498" spans="5:14" s="406" customFormat="1" ht="13.5">
      <c r="E498" s="422"/>
      <c r="F498" s="423"/>
      <c r="N498" s="905"/>
    </row>
    <row r="499" spans="5:14" s="406" customFormat="1" ht="13.5">
      <c r="E499" s="422"/>
      <c r="F499" s="423"/>
      <c r="N499" s="905"/>
    </row>
    <row r="500" spans="5:14" s="406" customFormat="1" ht="13.5">
      <c r="E500" s="422"/>
      <c r="F500" s="423"/>
      <c r="N500" s="905"/>
    </row>
    <row r="501" spans="5:14" s="406" customFormat="1" ht="13.5">
      <c r="E501" s="422"/>
      <c r="F501" s="423"/>
      <c r="N501" s="905"/>
    </row>
    <row r="502" spans="5:14" s="406" customFormat="1" ht="13.5">
      <c r="E502" s="422"/>
      <c r="F502" s="423"/>
      <c r="N502" s="905"/>
    </row>
    <row r="503" spans="5:14" s="406" customFormat="1" ht="13.5">
      <c r="E503" s="422"/>
      <c r="F503" s="423"/>
      <c r="N503" s="905"/>
    </row>
    <row r="504" spans="5:14" s="406" customFormat="1" ht="13.5">
      <c r="E504" s="422"/>
      <c r="F504" s="423"/>
      <c r="N504" s="905"/>
    </row>
    <row r="505" spans="5:14" s="406" customFormat="1" ht="13.5">
      <c r="E505" s="422"/>
      <c r="F505" s="423"/>
      <c r="N505" s="905"/>
    </row>
    <row r="506" spans="5:14" s="406" customFormat="1" ht="13.5">
      <c r="E506" s="422"/>
      <c r="F506" s="423"/>
      <c r="N506" s="905"/>
    </row>
    <row r="507" spans="5:14" s="406" customFormat="1" ht="13.5">
      <c r="E507" s="422"/>
      <c r="F507" s="423"/>
      <c r="N507" s="905"/>
    </row>
    <row r="508" spans="5:14" s="406" customFormat="1" ht="13.5">
      <c r="E508" s="422"/>
      <c r="F508" s="423"/>
      <c r="N508" s="905"/>
    </row>
    <row r="509" spans="5:14" s="406" customFormat="1" ht="13.5">
      <c r="E509" s="422"/>
      <c r="F509" s="423"/>
      <c r="N509" s="905"/>
    </row>
    <row r="510" spans="5:14" s="406" customFormat="1" ht="13.5">
      <c r="E510" s="422"/>
      <c r="F510" s="423"/>
      <c r="N510" s="905"/>
    </row>
    <row r="511" spans="5:14" s="406" customFormat="1" ht="13.5">
      <c r="E511" s="422"/>
      <c r="F511" s="423"/>
      <c r="N511" s="905"/>
    </row>
    <row r="512" spans="5:14" s="406" customFormat="1" ht="13.5">
      <c r="E512" s="422"/>
      <c r="F512" s="423"/>
      <c r="N512" s="905"/>
    </row>
    <row r="513" spans="5:14" s="406" customFormat="1" ht="13.5">
      <c r="E513" s="422"/>
      <c r="F513" s="423"/>
      <c r="N513" s="905"/>
    </row>
    <row r="514" spans="5:14" s="406" customFormat="1" ht="13.5">
      <c r="E514" s="422"/>
      <c r="F514" s="423"/>
      <c r="N514" s="905"/>
    </row>
    <row r="515" spans="5:14" s="406" customFormat="1" ht="13.5">
      <c r="E515" s="422"/>
      <c r="F515" s="423"/>
      <c r="N515" s="905"/>
    </row>
    <row r="516" spans="5:14" s="406" customFormat="1" ht="13.5">
      <c r="E516" s="422"/>
      <c r="F516" s="423"/>
      <c r="N516" s="905"/>
    </row>
    <row r="517" spans="5:14" s="406" customFormat="1" ht="13.5">
      <c r="E517" s="422"/>
      <c r="F517" s="423"/>
      <c r="N517" s="905"/>
    </row>
    <row r="518" spans="5:14" s="406" customFormat="1" ht="13.5">
      <c r="E518" s="422"/>
      <c r="F518" s="423"/>
      <c r="N518" s="905"/>
    </row>
    <row r="519" spans="5:14" s="406" customFormat="1" ht="13.5">
      <c r="E519" s="422"/>
      <c r="F519" s="423"/>
      <c r="N519" s="905"/>
    </row>
    <row r="520" spans="5:14" s="406" customFormat="1" ht="13.5">
      <c r="E520" s="422"/>
      <c r="F520" s="423"/>
      <c r="N520" s="905"/>
    </row>
    <row r="521" spans="5:14" s="406" customFormat="1" ht="13.5">
      <c r="E521" s="422"/>
      <c r="F521" s="423"/>
      <c r="N521" s="905"/>
    </row>
    <row r="522" spans="5:14" s="406" customFormat="1" ht="13.5">
      <c r="E522" s="422"/>
      <c r="F522" s="423"/>
      <c r="N522" s="905"/>
    </row>
    <row r="523" spans="5:14" s="406" customFormat="1" ht="13.5">
      <c r="E523" s="422"/>
      <c r="F523" s="423"/>
      <c r="N523" s="905"/>
    </row>
    <row r="524" spans="5:14" s="406" customFormat="1" ht="13.5">
      <c r="E524" s="422"/>
      <c r="F524" s="423"/>
      <c r="N524" s="905"/>
    </row>
    <row r="525" spans="5:14" s="406" customFormat="1" ht="13.5">
      <c r="E525" s="422"/>
      <c r="F525" s="423"/>
      <c r="N525" s="905"/>
    </row>
    <row r="526" spans="5:14" s="406" customFormat="1" ht="13.5">
      <c r="E526" s="422"/>
      <c r="F526" s="423"/>
      <c r="N526" s="905"/>
    </row>
    <row r="527" spans="5:14" s="406" customFormat="1" ht="13.5">
      <c r="E527" s="422"/>
      <c r="F527" s="423"/>
      <c r="N527" s="905"/>
    </row>
    <row r="528" spans="5:14" s="406" customFormat="1" ht="13.5">
      <c r="E528" s="422"/>
      <c r="F528" s="423"/>
      <c r="N528" s="905"/>
    </row>
    <row r="529" spans="5:14" s="406" customFormat="1" ht="13.5">
      <c r="E529" s="422"/>
      <c r="F529" s="423"/>
      <c r="N529" s="905"/>
    </row>
    <row r="530" spans="5:14" s="406" customFormat="1" ht="13.5">
      <c r="E530" s="422"/>
      <c r="F530" s="423"/>
      <c r="N530" s="905"/>
    </row>
    <row r="531" spans="5:14" s="406" customFormat="1" ht="13.5">
      <c r="E531" s="422"/>
      <c r="F531" s="423"/>
      <c r="N531" s="905"/>
    </row>
    <row r="532" spans="5:14" s="406" customFormat="1" ht="13.5">
      <c r="E532" s="422"/>
      <c r="F532" s="423"/>
      <c r="N532" s="905"/>
    </row>
    <row r="533" spans="5:14" s="406" customFormat="1" ht="13.5">
      <c r="E533" s="422"/>
      <c r="F533" s="423"/>
      <c r="N533" s="905"/>
    </row>
    <row r="534" spans="5:14" s="406" customFormat="1" ht="13.5">
      <c r="E534" s="422"/>
      <c r="F534" s="423"/>
      <c r="N534" s="905"/>
    </row>
    <row r="535" spans="5:14" s="406" customFormat="1" ht="13.5">
      <c r="E535" s="422"/>
      <c r="F535" s="423"/>
      <c r="N535" s="905"/>
    </row>
    <row r="536" spans="5:14" s="406" customFormat="1" ht="13.5">
      <c r="E536" s="422"/>
      <c r="F536" s="423"/>
      <c r="N536" s="905"/>
    </row>
    <row r="537" spans="5:14" s="406" customFormat="1" ht="13.5">
      <c r="E537" s="422"/>
      <c r="F537" s="423"/>
      <c r="N537" s="905"/>
    </row>
    <row r="538" spans="5:14" s="406" customFormat="1" ht="13.5">
      <c r="E538" s="422"/>
      <c r="F538" s="423"/>
      <c r="N538" s="905"/>
    </row>
    <row r="539" spans="5:14" s="406" customFormat="1" ht="13.5">
      <c r="E539" s="422"/>
      <c r="F539" s="423"/>
      <c r="N539" s="905"/>
    </row>
    <row r="540" spans="5:14" s="406" customFormat="1" ht="13.5">
      <c r="E540" s="422"/>
      <c r="F540" s="423"/>
      <c r="N540" s="905"/>
    </row>
    <row r="541" spans="5:14" s="406" customFormat="1" ht="13.5">
      <c r="E541" s="422"/>
      <c r="F541" s="423"/>
      <c r="N541" s="905"/>
    </row>
    <row r="542" spans="5:14" s="406" customFormat="1" ht="13.5">
      <c r="E542" s="422"/>
      <c r="F542" s="423"/>
      <c r="N542" s="905"/>
    </row>
    <row r="543" spans="5:14" s="406" customFormat="1" ht="13.5">
      <c r="E543" s="422"/>
      <c r="F543" s="423"/>
      <c r="N543" s="905"/>
    </row>
    <row r="544" spans="5:14" s="406" customFormat="1" ht="13.5">
      <c r="E544" s="422"/>
      <c r="F544" s="423"/>
      <c r="N544" s="905"/>
    </row>
    <row r="545" spans="5:14" s="406" customFormat="1" ht="13.5">
      <c r="E545" s="422"/>
      <c r="F545" s="423"/>
      <c r="N545" s="905"/>
    </row>
    <row r="546" spans="2:14" s="406" customFormat="1" ht="13.5">
      <c r="B546" s="434"/>
      <c r="C546" s="434"/>
      <c r="D546" s="434"/>
      <c r="E546" s="435"/>
      <c r="F546" s="436"/>
      <c r="N546" s="905"/>
    </row>
    <row r="547" spans="2:14" s="406" customFormat="1" ht="13.5">
      <c r="B547" s="434"/>
      <c r="C547" s="434"/>
      <c r="D547" s="434"/>
      <c r="E547" s="435"/>
      <c r="F547" s="436"/>
      <c r="N547" s="905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1968503937007874" bottom="0.2755905511811024" header="0.8661417322834646" footer="0.35433070866141736"/>
  <pageSetup horizontalDpi="300" verticalDpi="300" orientation="portrait" paperSize="9" scale="80" r:id="rId1"/>
  <headerFooter alignWithMargins="0">
    <oddHeader>&amp;L                     &amp;R    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tabColor theme="0"/>
  </sheetPr>
  <dimension ref="A2:J564"/>
  <sheetViews>
    <sheetView showGridLines="0" zoomScalePageLayoutView="0" workbookViewId="0" topLeftCell="A1">
      <selection activeCell="H25" sqref="H1:K65536"/>
    </sheetView>
  </sheetViews>
  <sheetFormatPr defaultColWidth="10.7109375" defaultRowHeight="12.75"/>
  <cols>
    <col min="1" max="1" width="6.140625" style="434" customWidth="1"/>
    <col min="2" max="2" width="54.28125" style="434" customWidth="1"/>
    <col min="3" max="3" width="18.140625" style="434" customWidth="1"/>
    <col min="4" max="4" width="17.421875" style="434" customWidth="1"/>
    <col min="5" max="5" width="18.140625" style="434" customWidth="1"/>
    <col min="6" max="6" width="2.421875" style="437" customWidth="1"/>
    <col min="7" max="7" width="0" style="906" hidden="1" customWidth="1"/>
    <col min="8" max="8" width="11.7109375" style="434" hidden="1" customWidth="1"/>
    <col min="9" max="11" width="0" style="434" hidden="1" customWidth="1"/>
    <col min="12" max="16384" width="10.7109375" style="434" customWidth="1"/>
  </cols>
  <sheetData>
    <row r="1" ht="27" customHeight="1"/>
    <row r="2" spans="2:7" s="406" customFormat="1" ht="49.5" customHeight="1">
      <c r="B2" s="1009" t="s">
        <v>131</v>
      </c>
      <c r="C2" s="1010"/>
      <c r="D2" s="1011"/>
      <c r="E2" s="405">
        <f>CPYG!E2</f>
        <v>2017</v>
      </c>
      <c r="F2" s="438"/>
      <c r="G2" s="905"/>
    </row>
    <row r="3" spans="2:7" s="406" customFormat="1" ht="25.5" customHeight="1">
      <c r="B3" s="1017" t="str">
        <f>CPYG!B3</f>
        <v>ENTIDAD: CULTESA</v>
      </c>
      <c r="C3" s="1018"/>
      <c r="D3" s="1018"/>
      <c r="E3" s="405" t="s">
        <v>133</v>
      </c>
      <c r="F3" s="348"/>
      <c r="G3" s="905"/>
    </row>
    <row r="4" spans="2:7" s="406" customFormat="1" ht="24.75" customHeight="1">
      <c r="B4" s="1016" t="s">
        <v>216</v>
      </c>
      <c r="C4" s="1016"/>
      <c r="D4" s="1016"/>
      <c r="E4" s="1016"/>
      <c r="F4" s="407"/>
      <c r="G4" s="905"/>
    </row>
    <row r="5" spans="2:7" s="406" customFormat="1" ht="40.5" customHeight="1">
      <c r="B5" s="408" t="s">
        <v>361</v>
      </c>
      <c r="C5" s="229" t="s">
        <v>426</v>
      </c>
      <c r="D5" s="439" t="s">
        <v>432</v>
      </c>
      <c r="E5" s="439" t="s">
        <v>424</v>
      </c>
      <c r="F5" s="440"/>
      <c r="G5" s="907" t="s">
        <v>816</v>
      </c>
    </row>
    <row r="6" spans="2:7" s="406" customFormat="1" ht="22.5" customHeight="1">
      <c r="B6" s="441" t="s">
        <v>172</v>
      </c>
      <c r="C6" s="485">
        <f>C7+C23+C27</f>
        <v>1703327.6800000002</v>
      </c>
      <c r="D6" s="485">
        <f>D7+D23+D27</f>
        <v>1779449.7500000002</v>
      </c>
      <c r="E6" s="485">
        <f>E7+E23+E27</f>
        <v>1797969.04</v>
      </c>
      <c r="F6" s="413"/>
      <c r="G6" s="909">
        <f>+E6-D6</f>
        <v>18519.289999999804</v>
      </c>
    </row>
    <row r="7" spans="2:7" s="406" customFormat="1" ht="19.5" customHeight="1">
      <c r="B7" s="442" t="s">
        <v>173</v>
      </c>
      <c r="C7" s="522">
        <f>+C8+C11+C12+C15+C16+C19+C20+C21+C22</f>
        <v>1696049.6</v>
      </c>
      <c r="D7" s="522">
        <f>+D8+D11+D12+D15+D16+D19+D20+D21+D22</f>
        <v>1772921.6700000002</v>
      </c>
      <c r="E7" s="522">
        <f>+E8+E11+E12+E15+E16+E19+E20+E21+E22</f>
        <v>1782190.96</v>
      </c>
      <c r="F7" s="432"/>
      <c r="G7" s="908">
        <f>+E7-D7</f>
        <v>9269.289999999804</v>
      </c>
    </row>
    <row r="8" spans="2:7" s="406" customFormat="1" ht="19.5" customHeight="1">
      <c r="B8" s="442" t="s">
        <v>174</v>
      </c>
      <c r="C8" s="523">
        <f>SUM(C9:C10)</f>
        <v>300506.05</v>
      </c>
      <c r="D8" s="523">
        <f>SUM(D9:D10)</f>
        <v>300506.05</v>
      </c>
      <c r="E8" s="523">
        <f>SUM(E9:E10)</f>
        <v>300506.05</v>
      </c>
      <c r="F8" s="425"/>
      <c r="G8" s="905"/>
    </row>
    <row r="9" spans="2:7" s="406" customFormat="1" ht="19.5" customHeight="1">
      <c r="B9" s="443" t="s">
        <v>36</v>
      </c>
      <c r="C9" s="517">
        <v>300506.05</v>
      </c>
      <c r="D9" s="517">
        <v>300506.05</v>
      </c>
      <c r="E9" s="517">
        <v>300506.05</v>
      </c>
      <c r="F9" s="425"/>
      <c r="G9" s="905"/>
    </row>
    <row r="10" spans="2:7" s="406" customFormat="1" ht="19.5" customHeight="1">
      <c r="B10" s="443" t="s">
        <v>37</v>
      </c>
      <c r="C10" s="517"/>
      <c r="D10" s="517"/>
      <c r="E10" s="517"/>
      <c r="F10" s="425"/>
      <c r="G10" s="905"/>
    </row>
    <row r="11" spans="2:7" s="406" customFormat="1" ht="19.5" customHeight="1">
      <c r="B11" s="442" t="s">
        <v>134</v>
      </c>
      <c r="C11" s="517"/>
      <c r="D11" s="517"/>
      <c r="E11" s="517"/>
      <c r="F11" s="425"/>
      <c r="G11" s="905"/>
    </row>
    <row r="12" spans="2:7" s="406" customFormat="1" ht="19.5" customHeight="1">
      <c r="B12" s="442" t="s">
        <v>175</v>
      </c>
      <c r="C12" s="523">
        <f>SUM(C13:C14)</f>
        <v>1375272.06</v>
      </c>
      <c r="D12" s="523">
        <f>SUM(D13:D14)</f>
        <v>1376545.32</v>
      </c>
      <c r="E12" s="523">
        <f>SUM(E13:E14)</f>
        <v>1453417.3900000001</v>
      </c>
      <c r="F12" s="425"/>
      <c r="G12" s="908">
        <f>+E12-D12</f>
        <v>76872.07000000007</v>
      </c>
    </row>
    <row r="13" spans="2:7" s="406" customFormat="1" ht="19.5" customHeight="1">
      <c r="B13" s="443" t="s">
        <v>38</v>
      </c>
      <c r="C13" s="517">
        <v>66888.04</v>
      </c>
      <c r="D13" s="517">
        <v>66888.04</v>
      </c>
      <c r="E13" s="517">
        <v>66888.04</v>
      </c>
      <c r="F13" s="425"/>
      <c r="G13" s="905"/>
    </row>
    <row r="14" spans="2:7" s="406" customFormat="1" ht="19.5" customHeight="1">
      <c r="B14" s="443" t="s">
        <v>39</v>
      </c>
      <c r="C14" s="517">
        <v>1308384.02</v>
      </c>
      <c r="D14" s="517">
        <v>1309657.28</v>
      </c>
      <c r="E14" s="517">
        <v>1386529.35</v>
      </c>
      <c r="F14" s="425"/>
      <c r="G14" s="905"/>
    </row>
    <row r="15" spans="2:7" s="406" customFormat="1" ht="19.5" customHeight="1">
      <c r="B15" s="442" t="s">
        <v>40</v>
      </c>
      <c r="C15" s="517"/>
      <c r="D15" s="517"/>
      <c r="E15" s="517"/>
      <c r="F15" s="425"/>
      <c r="G15" s="905"/>
    </row>
    <row r="16" spans="2:7" s="406" customFormat="1" ht="19.5" customHeight="1">
      <c r="B16" s="442" t="s">
        <v>135</v>
      </c>
      <c r="C16" s="523">
        <f>SUM(C17:C18)</f>
        <v>0</v>
      </c>
      <c r="D16" s="523">
        <f>SUM(D17:D18)</f>
        <v>0</v>
      </c>
      <c r="E16" s="523">
        <f>SUM(E17:E18)</f>
        <v>0</v>
      </c>
      <c r="F16" s="425"/>
      <c r="G16" s="905"/>
    </row>
    <row r="17" spans="2:7" s="406" customFormat="1" ht="19.5" customHeight="1">
      <c r="B17" s="443" t="s">
        <v>41</v>
      </c>
      <c r="C17" s="517"/>
      <c r="D17" s="517"/>
      <c r="E17" s="517"/>
      <c r="F17" s="425"/>
      <c r="G17" s="905"/>
    </row>
    <row r="18" spans="2:7" s="406" customFormat="1" ht="19.5" customHeight="1">
      <c r="B18" s="443" t="s">
        <v>176</v>
      </c>
      <c r="C18" s="517">
        <v>0</v>
      </c>
      <c r="D18" s="518"/>
      <c r="E18" s="518"/>
      <c r="F18" s="425"/>
      <c r="G18" s="905"/>
    </row>
    <row r="19" spans="2:7" s="406" customFormat="1" ht="19.5" customHeight="1">
      <c r="B19" s="442" t="s">
        <v>44</v>
      </c>
      <c r="C19" s="518">
        <v>18998.23</v>
      </c>
      <c r="D19" s="518">
        <v>18998.23</v>
      </c>
      <c r="E19" s="518">
        <v>18998.23</v>
      </c>
      <c r="F19" s="425"/>
      <c r="G19" s="905"/>
    </row>
    <row r="20" spans="2:7" s="406" customFormat="1" ht="19.5" customHeight="1">
      <c r="B20" s="442" t="s">
        <v>45</v>
      </c>
      <c r="C20" s="519">
        <f>CPYG!C94</f>
        <v>1273.2599999999134</v>
      </c>
      <c r="D20" s="520">
        <f>CPYG!D94</f>
        <v>76872.06999999998</v>
      </c>
      <c r="E20" s="520">
        <f>CPYG!E94</f>
        <v>9269.289999999863</v>
      </c>
      <c r="F20" s="444"/>
      <c r="G20" s="905"/>
    </row>
    <row r="21" spans="2:7" s="406" customFormat="1" ht="19.5" customHeight="1">
      <c r="B21" s="442" t="s">
        <v>46</v>
      </c>
      <c r="C21" s="517"/>
      <c r="D21" s="517"/>
      <c r="E21" s="517"/>
      <c r="F21" s="425"/>
      <c r="G21" s="905"/>
    </row>
    <row r="22" spans="2:7" s="406" customFormat="1" ht="19.5" customHeight="1">
      <c r="B22" s="442" t="s">
        <v>47</v>
      </c>
      <c r="C22" s="517"/>
      <c r="D22" s="517"/>
      <c r="E22" s="517"/>
      <c r="F22" s="425"/>
      <c r="G22" s="905"/>
    </row>
    <row r="23" spans="2:7" s="406" customFormat="1" ht="19.5" customHeight="1">
      <c r="B23" s="442" t="s">
        <v>48</v>
      </c>
      <c r="C23" s="522">
        <f>SUM(C24:C26)</f>
        <v>0</v>
      </c>
      <c r="D23" s="522">
        <f>SUM(D24:D26)</f>
        <v>0</v>
      </c>
      <c r="E23" s="522">
        <f>SUM(E24:E26)</f>
        <v>0</v>
      </c>
      <c r="F23" s="432"/>
      <c r="G23" s="905"/>
    </row>
    <row r="24" spans="2:7" s="406" customFormat="1" ht="19.5" customHeight="1">
      <c r="B24" s="442" t="s">
        <v>49</v>
      </c>
      <c r="C24" s="517"/>
      <c r="D24" s="517"/>
      <c r="E24" s="517"/>
      <c r="F24" s="425"/>
      <c r="G24" s="905"/>
    </row>
    <row r="25" spans="2:7" s="406" customFormat="1" ht="19.5" customHeight="1">
      <c r="B25" s="442" t="s">
        <v>50</v>
      </c>
      <c r="C25" s="517"/>
      <c r="D25" s="517"/>
      <c r="E25" s="517"/>
      <c r="F25" s="425"/>
      <c r="G25" s="905"/>
    </row>
    <row r="26" spans="2:7" s="406" customFormat="1" ht="19.5" customHeight="1">
      <c r="B26" s="442" t="s">
        <v>51</v>
      </c>
      <c r="C26" s="517"/>
      <c r="D26" s="518"/>
      <c r="E26" s="518"/>
      <c r="F26" s="425"/>
      <c r="G26" s="905"/>
    </row>
    <row r="27" spans="1:10" s="406" customFormat="1" ht="19.5" customHeight="1">
      <c r="A27" s="417"/>
      <c r="B27" s="442" t="s">
        <v>52</v>
      </c>
      <c r="C27" s="517">
        <v>7278.08</v>
      </c>
      <c r="D27" s="518">
        <v>6528.08</v>
      </c>
      <c r="E27" s="518">
        <f>'Transf. y subv.'!F19</f>
        <v>15778.080000000002</v>
      </c>
      <c r="F27" s="425"/>
      <c r="G27" s="908">
        <f>+E27-D27</f>
        <v>9250.000000000002</v>
      </c>
      <c r="H27" s="416"/>
      <c r="J27" s="406">
        <f>'Transf. y subv.'!$F$19</f>
        <v>15778.080000000002</v>
      </c>
    </row>
    <row r="28" spans="2:7" s="406" customFormat="1" ht="19.5" customHeight="1">
      <c r="B28" s="441" t="s">
        <v>177</v>
      </c>
      <c r="C28" s="522">
        <f>C29+C33+C38+C39+C40+C41+C4+C42</f>
        <v>2426.03</v>
      </c>
      <c r="D28" s="522">
        <f>D29+D33+D38+D39+D40+D41+D4+D42</f>
        <v>2176.03</v>
      </c>
      <c r="E28" s="522">
        <f>E29+E33+E38+E39+E40+E41+E4+E42</f>
        <v>1926.03</v>
      </c>
      <c r="F28" s="432"/>
      <c r="G28" s="909">
        <f>+E28-D28</f>
        <v>-250.00000000000023</v>
      </c>
    </row>
    <row r="29" spans="2:7" s="406" customFormat="1" ht="19.5" customHeight="1">
      <c r="B29" s="412" t="s">
        <v>53</v>
      </c>
      <c r="C29" s="524">
        <f>SUM(C30:C32)</f>
        <v>0</v>
      </c>
      <c r="D29" s="524">
        <f>SUM(D30:D32)</f>
        <v>0</v>
      </c>
      <c r="E29" s="524">
        <f>SUM(E30:E32)</f>
        <v>0</v>
      </c>
      <c r="F29" s="425"/>
      <c r="G29" s="908">
        <f>+E29-D29</f>
        <v>0</v>
      </c>
    </row>
    <row r="30" spans="2:7" s="406" customFormat="1" ht="19.5" customHeight="1">
      <c r="B30" s="415" t="s">
        <v>364</v>
      </c>
      <c r="C30" s="518"/>
      <c r="D30" s="518"/>
      <c r="E30" s="518"/>
      <c r="F30" s="425"/>
      <c r="G30" s="905"/>
    </row>
    <row r="31" spans="2:7" s="406" customFormat="1" ht="28.5" customHeight="1">
      <c r="B31" s="445" t="s">
        <v>365</v>
      </c>
      <c r="C31" s="518"/>
      <c r="D31" s="518"/>
      <c r="E31" s="518"/>
      <c r="F31" s="425"/>
      <c r="G31" s="905"/>
    </row>
    <row r="32" spans="2:7" s="406" customFormat="1" ht="19.5" customHeight="1">
      <c r="B32" s="415" t="s">
        <v>366</v>
      </c>
      <c r="C32" s="521"/>
      <c r="D32" s="521"/>
      <c r="E32" s="521"/>
      <c r="F32" s="432"/>
      <c r="G32" s="905"/>
    </row>
    <row r="33" spans="2:7" s="406" customFormat="1" ht="19.5" customHeight="1">
      <c r="B33" s="412" t="s">
        <v>54</v>
      </c>
      <c r="C33" s="524">
        <f>SUM(C34:C37)</f>
        <v>0</v>
      </c>
      <c r="D33" s="524">
        <f>SUM(D34:D37)</f>
        <v>0</v>
      </c>
      <c r="E33" s="524">
        <f>SUM(E34:E37)</f>
        <v>0</v>
      </c>
      <c r="F33" s="425"/>
      <c r="G33" s="908">
        <f>+E33-D33</f>
        <v>0</v>
      </c>
    </row>
    <row r="34" spans="2:7" s="406" customFormat="1" ht="19.5" customHeight="1">
      <c r="B34" s="415" t="s">
        <v>56</v>
      </c>
      <c r="C34" s="521"/>
      <c r="D34" s="521"/>
      <c r="E34" s="521"/>
      <c r="F34" s="432"/>
      <c r="G34" s="905"/>
    </row>
    <row r="35" spans="2:7" s="406" customFormat="1" ht="19.5" customHeight="1">
      <c r="B35" s="415" t="s">
        <v>67</v>
      </c>
      <c r="C35" s="518"/>
      <c r="D35" s="518"/>
      <c r="E35" s="518"/>
      <c r="F35" s="425"/>
      <c r="G35" s="905"/>
    </row>
    <row r="36" spans="2:7" s="406" customFormat="1" ht="19.5" customHeight="1">
      <c r="B36" s="415" t="s">
        <v>57</v>
      </c>
      <c r="C36" s="518"/>
      <c r="D36" s="518"/>
      <c r="E36" s="518"/>
      <c r="F36" s="425"/>
      <c r="G36" s="905"/>
    </row>
    <row r="37" spans="2:7" s="406" customFormat="1" ht="19.5" customHeight="1">
      <c r="B37" s="415" t="s">
        <v>367</v>
      </c>
      <c r="C37" s="518"/>
      <c r="D37" s="518"/>
      <c r="E37" s="518"/>
      <c r="F37" s="425"/>
      <c r="G37" s="905"/>
    </row>
    <row r="38" spans="2:7" s="406" customFormat="1" ht="19.5" customHeight="1">
      <c r="B38" s="412" t="s">
        <v>58</v>
      </c>
      <c r="C38" s="521"/>
      <c r="D38" s="521"/>
      <c r="E38" s="521"/>
      <c r="F38" s="425"/>
      <c r="G38" s="908">
        <f aca="true" t="shared" si="0" ref="G38:G43">+E38-D38</f>
        <v>0</v>
      </c>
    </row>
    <row r="39" spans="1:7" s="406" customFormat="1" ht="19.5" customHeight="1">
      <c r="A39" s="417"/>
      <c r="B39" s="412" t="s">
        <v>59</v>
      </c>
      <c r="C39" s="521">
        <v>2426.03</v>
      </c>
      <c r="D39" s="521">
        <v>2176.03</v>
      </c>
      <c r="E39" s="521">
        <v>1926.03</v>
      </c>
      <c r="F39" s="425"/>
      <c r="G39" s="908">
        <f t="shared" si="0"/>
        <v>-250.00000000000023</v>
      </c>
    </row>
    <row r="40" spans="2:7" s="406" customFormat="1" ht="19.5" customHeight="1">
      <c r="B40" s="412" t="s">
        <v>60</v>
      </c>
      <c r="C40" s="521"/>
      <c r="D40" s="521"/>
      <c r="E40" s="521"/>
      <c r="F40" s="432"/>
      <c r="G40" s="908">
        <f t="shared" si="0"/>
        <v>0</v>
      </c>
    </row>
    <row r="41" spans="2:7" s="406" customFormat="1" ht="19.5" customHeight="1">
      <c r="B41" s="412" t="s">
        <v>368</v>
      </c>
      <c r="C41" s="521"/>
      <c r="D41" s="521"/>
      <c r="E41" s="521"/>
      <c r="F41" s="432"/>
      <c r="G41" s="908">
        <f t="shared" si="0"/>
        <v>0</v>
      </c>
    </row>
    <row r="42" spans="2:7" s="406" customFormat="1" ht="19.5" customHeight="1">
      <c r="B42" s="412" t="s">
        <v>369</v>
      </c>
      <c r="C42" s="521"/>
      <c r="D42" s="521"/>
      <c r="E42" s="521"/>
      <c r="F42" s="432"/>
      <c r="G42" s="908">
        <f t="shared" si="0"/>
        <v>0</v>
      </c>
    </row>
    <row r="43" spans="2:7" s="406" customFormat="1" ht="19.5" customHeight="1">
      <c r="B43" s="441" t="s">
        <v>129</v>
      </c>
      <c r="C43" s="524">
        <f>+C44+C45+C49+C54+C55+C58+C59</f>
        <v>165007.40999999997</v>
      </c>
      <c r="D43" s="524">
        <f>+D44+D45+D49+D54+D55+D58+D59</f>
        <v>139669.5</v>
      </c>
      <c r="E43" s="524">
        <f>+E44+E45+E49+E54+E55+E58+E59</f>
        <v>139205.9</v>
      </c>
      <c r="F43" s="432"/>
      <c r="G43" s="908">
        <f t="shared" si="0"/>
        <v>-463.6000000000058</v>
      </c>
    </row>
    <row r="44" spans="2:7" s="406" customFormat="1" ht="30" customHeight="1">
      <c r="B44" s="446" t="s">
        <v>64</v>
      </c>
      <c r="C44" s="521"/>
      <c r="D44" s="521"/>
      <c r="E44" s="521"/>
      <c r="F44" s="432"/>
      <c r="G44" s="905"/>
    </row>
    <row r="45" spans="2:7" s="406" customFormat="1" ht="19.5" customHeight="1">
      <c r="B45" s="412" t="s">
        <v>65</v>
      </c>
      <c r="C45" s="524">
        <f>+C46+C47+C48</f>
        <v>0</v>
      </c>
      <c r="D45" s="524">
        <f>+D46+D47+D48</f>
        <v>0</v>
      </c>
      <c r="E45" s="524">
        <f>+E46+E47+E48</f>
        <v>0</v>
      </c>
      <c r="F45" s="432"/>
      <c r="G45" s="908">
        <f>+E45-D45</f>
        <v>0</v>
      </c>
    </row>
    <row r="46" spans="2:7" s="406" customFormat="1" ht="19.5" customHeight="1">
      <c r="B46" s="415" t="s">
        <v>364</v>
      </c>
      <c r="C46" s="521"/>
      <c r="D46" s="521"/>
      <c r="E46" s="521"/>
      <c r="F46" s="432"/>
      <c r="G46" s="905"/>
    </row>
    <row r="47" spans="2:8" s="406" customFormat="1" ht="28.5" customHeight="1">
      <c r="B47" s="445" t="s">
        <v>365</v>
      </c>
      <c r="C47" s="521"/>
      <c r="D47" s="521"/>
      <c r="E47" s="521"/>
      <c r="F47" s="432"/>
      <c r="G47" s="905"/>
      <c r="H47" s="909">
        <f>+G43+G28</f>
        <v>-713.600000000006</v>
      </c>
    </row>
    <row r="48" spans="2:7" s="406" customFormat="1" ht="19.5" customHeight="1">
      <c r="B48" s="415" t="s">
        <v>366</v>
      </c>
      <c r="C48" s="521"/>
      <c r="D48" s="521"/>
      <c r="E48" s="521"/>
      <c r="F48" s="432"/>
      <c r="G48" s="905"/>
    </row>
    <row r="49" spans="2:7" s="406" customFormat="1" ht="19.5" customHeight="1">
      <c r="B49" s="412" t="s">
        <v>66</v>
      </c>
      <c r="C49" s="524">
        <f>SUM(C50:C53)</f>
        <v>21027.14</v>
      </c>
      <c r="D49" s="524">
        <f>SUM(D50:D53)</f>
        <v>10691.73</v>
      </c>
      <c r="E49" s="524">
        <f>SUM(E50:E53)</f>
        <v>2272.75</v>
      </c>
      <c r="F49" s="425"/>
      <c r="G49" s="908">
        <f>+E49-D49</f>
        <v>-8418.98</v>
      </c>
    </row>
    <row r="50" spans="2:7" s="406" customFormat="1" ht="19.5" customHeight="1">
      <c r="B50" s="415" t="s">
        <v>56</v>
      </c>
      <c r="C50" s="518"/>
      <c r="D50" s="518"/>
      <c r="E50" s="518"/>
      <c r="F50" s="425"/>
      <c r="G50" s="905"/>
    </row>
    <row r="51" spans="2:7" s="406" customFormat="1" ht="19.5" customHeight="1">
      <c r="B51" s="415" t="s">
        <v>67</v>
      </c>
      <c r="C51" s="518"/>
      <c r="D51" s="518"/>
      <c r="E51" s="518"/>
      <c r="G51" s="905"/>
    </row>
    <row r="52" spans="2:7" s="406" customFormat="1" ht="19.5" customHeight="1">
      <c r="B52" s="415" t="s">
        <v>57</v>
      </c>
      <c r="C52" s="521"/>
      <c r="D52" s="521"/>
      <c r="E52" s="521"/>
      <c r="F52" s="432"/>
      <c r="G52" s="905"/>
    </row>
    <row r="53" spans="2:7" s="406" customFormat="1" ht="19.5" customHeight="1">
      <c r="B53" s="415" t="s">
        <v>370</v>
      </c>
      <c r="C53" s="518">
        <v>21027.14</v>
      </c>
      <c r="D53" s="518">
        <v>10691.73</v>
      </c>
      <c r="E53" s="518">
        <v>2272.75</v>
      </c>
      <c r="F53" s="432"/>
      <c r="G53" s="908"/>
    </row>
    <row r="54" spans="2:7" s="406" customFormat="1" ht="19.5" customHeight="1">
      <c r="B54" s="412" t="s">
        <v>68</v>
      </c>
      <c r="C54" s="521"/>
      <c r="D54" s="521"/>
      <c r="E54" s="521"/>
      <c r="F54" s="432"/>
      <c r="G54" s="905"/>
    </row>
    <row r="55" spans="2:7" s="406" customFormat="1" ht="19.5" customHeight="1">
      <c r="B55" s="412" t="s">
        <v>69</v>
      </c>
      <c r="C55" s="524">
        <f>SUM(C56:C57)</f>
        <v>143980.27</v>
      </c>
      <c r="D55" s="524">
        <f>SUM(D56:D57)</f>
        <v>128977.77</v>
      </c>
      <c r="E55" s="524">
        <f>SUM(E56:E57)</f>
        <v>136933.15</v>
      </c>
      <c r="F55" s="425"/>
      <c r="G55" s="908">
        <f>+E55-D55</f>
        <v>7955.37999999999</v>
      </c>
    </row>
    <row r="56" spans="2:7" s="406" customFormat="1" ht="19.5" customHeight="1">
      <c r="B56" s="415" t="s">
        <v>70</v>
      </c>
      <c r="C56" s="518">
        <v>61495.67</v>
      </c>
      <c r="D56" s="518">
        <v>49544.31</v>
      </c>
      <c r="E56" s="518">
        <v>54498.75</v>
      </c>
      <c r="F56" s="425"/>
      <c r="G56" s="905"/>
    </row>
    <row r="57" spans="2:7" s="406" customFormat="1" ht="19.5" customHeight="1">
      <c r="B57" s="415" t="s">
        <v>371</v>
      </c>
      <c r="C57" s="518">
        <v>82484.59999999999</v>
      </c>
      <c r="D57" s="518">
        <v>79433.46</v>
      </c>
      <c r="E57" s="518">
        <v>82434.4</v>
      </c>
      <c r="F57" s="425"/>
      <c r="G57" s="905"/>
    </row>
    <row r="58" spans="1:7" s="406" customFormat="1" ht="19.5" customHeight="1">
      <c r="A58" s="417"/>
      <c r="B58" s="412" t="s">
        <v>91</v>
      </c>
      <c r="C58" s="521"/>
      <c r="D58" s="521"/>
      <c r="E58" s="521"/>
      <c r="F58" s="432"/>
      <c r="G58" s="905"/>
    </row>
    <row r="59" spans="1:7" s="406" customFormat="1" ht="19.5" customHeight="1">
      <c r="A59" s="417"/>
      <c r="B59" s="412" t="s">
        <v>372</v>
      </c>
      <c r="C59" s="521"/>
      <c r="D59" s="521"/>
      <c r="E59" s="521"/>
      <c r="F59" s="432"/>
      <c r="G59" s="905"/>
    </row>
    <row r="60" spans="2:7" s="406" customFormat="1" ht="30" customHeight="1">
      <c r="B60" s="418" t="s">
        <v>130</v>
      </c>
      <c r="C60" s="525">
        <f>C43+C28+C6</f>
        <v>1870761.12</v>
      </c>
      <c r="D60" s="525">
        <f>D43+D28+D6</f>
        <v>1921295.2800000003</v>
      </c>
      <c r="E60" s="525">
        <f>E43+E28+E6</f>
        <v>1939100.97</v>
      </c>
      <c r="F60" s="413"/>
      <c r="G60" s="908">
        <f>+E60-D60</f>
        <v>17805.68999999971</v>
      </c>
    </row>
    <row r="61" spans="3:7" s="406" customFormat="1" ht="13.5">
      <c r="C61" s="416"/>
      <c r="D61" s="416"/>
      <c r="E61" s="416"/>
      <c r="F61" s="447"/>
      <c r="G61" s="905"/>
    </row>
    <row r="62" spans="3:7" s="406" customFormat="1" ht="13.5">
      <c r="C62" s="416"/>
      <c r="D62" s="416"/>
      <c r="E62" s="416"/>
      <c r="F62" s="447"/>
      <c r="G62" s="905"/>
    </row>
    <row r="63" spans="2:7" s="406" customFormat="1" ht="13.5" hidden="1">
      <c r="B63" s="421" t="s">
        <v>71</v>
      </c>
      <c r="C63" s="416"/>
      <c r="D63" s="416"/>
      <c r="E63" s="416"/>
      <c r="F63" s="447"/>
      <c r="G63" s="905"/>
    </row>
    <row r="64" spans="6:7" s="406" customFormat="1" ht="13.5">
      <c r="F64" s="417"/>
      <c r="G64" s="905"/>
    </row>
    <row r="65" spans="3:7" s="406" customFormat="1" ht="13.5">
      <c r="C65" s="416"/>
      <c r="D65" s="416"/>
      <c r="E65" s="416"/>
      <c r="F65" s="447"/>
      <c r="G65" s="905"/>
    </row>
    <row r="66" spans="3:7" s="406" customFormat="1" ht="13.5" hidden="1">
      <c r="C66" s="416"/>
      <c r="D66" s="416"/>
      <c r="E66" s="416"/>
      <c r="F66" s="447"/>
      <c r="G66" s="905"/>
    </row>
    <row r="67" spans="2:7" s="406" customFormat="1" ht="13.5" hidden="1">
      <c r="B67" s="406" t="s">
        <v>92</v>
      </c>
      <c r="C67" s="416">
        <f>+ACTIVO!C43</f>
        <v>1870761.1199999996</v>
      </c>
      <c r="D67" s="416">
        <f>+ACTIVO!D43</f>
        <v>1921295.2799999998</v>
      </c>
      <c r="E67" s="416">
        <f>+ACTIVO!E43</f>
        <v>1939100.97</v>
      </c>
      <c r="F67" s="447"/>
      <c r="G67" s="905"/>
    </row>
    <row r="68" spans="2:7" s="406" customFormat="1" ht="13.5" hidden="1">
      <c r="B68" s="417" t="s">
        <v>90</v>
      </c>
      <c r="C68" s="427">
        <f>+C60-C67</f>
        <v>0</v>
      </c>
      <c r="D68" s="427">
        <f>+D60-D67</f>
        <v>0</v>
      </c>
      <c r="E68" s="427">
        <f>+E60-E67</f>
        <v>0</v>
      </c>
      <c r="F68" s="425"/>
      <c r="G68" s="905"/>
    </row>
    <row r="69" spans="6:7" s="406" customFormat="1" ht="13.5" hidden="1">
      <c r="F69" s="417"/>
      <c r="G69" s="905"/>
    </row>
    <row r="70" spans="5:7" s="406" customFormat="1" ht="13.5" hidden="1">
      <c r="E70" s="416"/>
      <c r="F70" s="447"/>
      <c r="G70" s="905"/>
    </row>
    <row r="71" spans="6:7" s="406" customFormat="1" ht="13.5">
      <c r="F71" s="417"/>
      <c r="G71" s="905"/>
    </row>
    <row r="72" spans="6:7" s="406" customFormat="1" ht="13.5">
      <c r="F72" s="417"/>
      <c r="G72" s="905"/>
    </row>
    <row r="73" spans="6:7" s="406" customFormat="1" ht="13.5">
      <c r="F73" s="417"/>
      <c r="G73" s="905"/>
    </row>
    <row r="74" spans="6:7" s="406" customFormat="1" ht="13.5">
      <c r="F74" s="417"/>
      <c r="G74" s="905"/>
    </row>
    <row r="75" spans="6:7" s="406" customFormat="1" ht="13.5">
      <c r="F75" s="417"/>
      <c r="G75" s="905"/>
    </row>
    <row r="76" spans="6:7" s="406" customFormat="1" ht="13.5">
      <c r="F76" s="417"/>
      <c r="G76" s="905"/>
    </row>
    <row r="77" spans="6:7" s="406" customFormat="1" ht="13.5">
      <c r="F77" s="417"/>
      <c r="G77" s="905"/>
    </row>
    <row r="78" spans="6:7" s="406" customFormat="1" ht="13.5">
      <c r="F78" s="417"/>
      <c r="G78" s="905"/>
    </row>
    <row r="79" spans="6:7" s="406" customFormat="1" ht="13.5">
      <c r="F79" s="417"/>
      <c r="G79" s="905"/>
    </row>
    <row r="80" spans="6:7" s="406" customFormat="1" ht="13.5">
      <c r="F80" s="417"/>
      <c r="G80" s="905"/>
    </row>
    <row r="81" spans="6:7" s="406" customFormat="1" ht="13.5">
      <c r="F81" s="417"/>
      <c r="G81" s="905"/>
    </row>
    <row r="82" spans="6:7" s="406" customFormat="1" ht="13.5">
      <c r="F82" s="417"/>
      <c r="G82" s="905"/>
    </row>
    <row r="83" spans="6:7" s="406" customFormat="1" ht="13.5">
      <c r="F83" s="417"/>
      <c r="G83" s="905"/>
    </row>
    <row r="84" spans="6:7" s="406" customFormat="1" ht="13.5">
      <c r="F84" s="417"/>
      <c r="G84" s="905"/>
    </row>
    <row r="85" spans="6:7" s="406" customFormat="1" ht="13.5">
      <c r="F85" s="417"/>
      <c r="G85" s="905"/>
    </row>
    <row r="86" spans="6:7" s="406" customFormat="1" ht="13.5">
      <c r="F86" s="417"/>
      <c r="G86" s="905"/>
    </row>
    <row r="87" spans="6:7" s="406" customFormat="1" ht="13.5">
      <c r="F87" s="417"/>
      <c r="G87" s="905"/>
    </row>
    <row r="88" spans="6:7" s="406" customFormat="1" ht="13.5">
      <c r="F88" s="417"/>
      <c r="G88" s="905"/>
    </row>
    <row r="89" spans="6:7" s="406" customFormat="1" ht="13.5">
      <c r="F89" s="417"/>
      <c r="G89" s="905"/>
    </row>
    <row r="90" spans="6:7" s="406" customFormat="1" ht="13.5">
      <c r="F90" s="417"/>
      <c r="G90" s="905"/>
    </row>
    <row r="91" spans="6:7" s="406" customFormat="1" ht="13.5">
      <c r="F91" s="417"/>
      <c r="G91" s="905"/>
    </row>
    <row r="92" spans="6:7" s="406" customFormat="1" ht="13.5">
      <c r="F92" s="417"/>
      <c r="G92" s="905"/>
    </row>
    <row r="93" spans="6:7" s="406" customFormat="1" ht="13.5">
      <c r="F93" s="417"/>
      <c r="G93" s="905"/>
    </row>
    <row r="94" spans="6:7" s="406" customFormat="1" ht="13.5">
      <c r="F94" s="417"/>
      <c r="G94" s="905"/>
    </row>
    <row r="95" spans="6:7" s="406" customFormat="1" ht="13.5">
      <c r="F95" s="417"/>
      <c r="G95" s="905"/>
    </row>
    <row r="96" spans="6:7" s="406" customFormat="1" ht="13.5">
      <c r="F96" s="417"/>
      <c r="G96" s="905"/>
    </row>
    <row r="97" spans="6:7" s="406" customFormat="1" ht="13.5">
      <c r="F97" s="417"/>
      <c r="G97" s="905"/>
    </row>
    <row r="98" spans="6:7" s="406" customFormat="1" ht="13.5">
      <c r="F98" s="417"/>
      <c r="G98" s="905"/>
    </row>
    <row r="99" spans="6:7" s="406" customFormat="1" ht="13.5">
      <c r="F99" s="417"/>
      <c r="G99" s="905"/>
    </row>
    <row r="100" spans="6:7" s="406" customFormat="1" ht="13.5">
      <c r="F100" s="417"/>
      <c r="G100" s="905"/>
    </row>
    <row r="101" spans="6:7" s="406" customFormat="1" ht="13.5">
      <c r="F101" s="417"/>
      <c r="G101" s="905"/>
    </row>
    <row r="102" spans="6:7" s="406" customFormat="1" ht="13.5">
      <c r="F102" s="417"/>
      <c r="G102" s="905"/>
    </row>
    <row r="103" spans="6:7" s="406" customFormat="1" ht="13.5">
      <c r="F103" s="417"/>
      <c r="G103" s="905"/>
    </row>
    <row r="104" spans="6:7" s="406" customFormat="1" ht="13.5">
      <c r="F104" s="417"/>
      <c r="G104" s="905"/>
    </row>
    <row r="105" spans="6:7" s="406" customFormat="1" ht="13.5">
      <c r="F105" s="417"/>
      <c r="G105" s="905"/>
    </row>
    <row r="106" spans="6:7" s="406" customFormat="1" ht="13.5">
      <c r="F106" s="417"/>
      <c r="G106" s="905"/>
    </row>
    <row r="107" spans="6:7" s="406" customFormat="1" ht="13.5">
      <c r="F107" s="417"/>
      <c r="G107" s="905"/>
    </row>
    <row r="108" spans="6:7" s="406" customFormat="1" ht="13.5">
      <c r="F108" s="417"/>
      <c r="G108" s="905"/>
    </row>
    <row r="109" spans="6:7" s="406" customFormat="1" ht="13.5">
      <c r="F109" s="417"/>
      <c r="G109" s="905"/>
    </row>
    <row r="110" spans="6:7" s="406" customFormat="1" ht="13.5">
      <c r="F110" s="417"/>
      <c r="G110" s="905"/>
    </row>
    <row r="111" spans="6:7" s="406" customFormat="1" ht="13.5">
      <c r="F111" s="417"/>
      <c r="G111" s="905"/>
    </row>
    <row r="112" spans="6:7" s="406" customFormat="1" ht="13.5">
      <c r="F112" s="417"/>
      <c r="G112" s="905"/>
    </row>
    <row r="113" spans="6:7" s="406" customFormat="1" ht="13.5">
      <c r="F113" s="417"/>
      <c r="G113" s="905"/>
    </row>
    <row r="114" spans="6:7" s="406" customFormat="1" ht="13.5">
      <c r="F114" s="417"/>
      <c r="G114" s="905"/>
    </row>
    <row r="115" spans="6:7" s="406" customFormat="1" ht="13.5">
      <c r="F115" s="417"/>
      <c r="G115" s="905"/>
    </row>
    <row r="116" spans="6:7" s="406" customFormat="1" ht="13.5">
      <c r="F116" s="417"/>
      <c r="G116" s="905"/>
    </row>
    <row r="117" spans="6:7" s="406" customFormat="1" ht="13.5">
      <c r="F117" s="417"/>
      <c r="G117" s="905"/>
    </row>
    <row r="118" spans="6:7" s="406" customFormat="1" ht="13.5">
      <c r="F118" s="417"/>
      <c r="G118" s="905"/>
    </row>
    <row r="119" spans="6:7" s="406" customFormat="1" ht="13.5">
      <c r="F119" s="417"/>
      <c r="G119" s="905"/>
    </row>
    <row r="120" spans="6:7" s="406" customFormat="1" ht="13.5">
      <c r="F120" s="417"/>
      <c r="G120" s="905"/>
    </row>
    <row r="121" spans="6:7" s="406" customFormat="1" ht="13.5">
      <c r="F121" s="417"/>
      <c r="G121" s="905"/>
    </row>
    <row r="122" spans="6:7" s="406" customFormat="1" ht="13.5">
      <c r="F122" s="417"/>
      <c r="G122" s="905"/>
    </row>
    <row r="123" spans="6:7" s="406" customFormat="1" ht="13.5">
      <c r="F123" s="417"/>
      <c r="G123" s="905"/>
    </row>
    <row r="124" spans="6:7" s="406" customFormat="1" ht="13.5">
      <c r="F124" s="417"/>
      <c r="G124" s="905"/>
    </row>
    <row r="125" spans="6:7" s="406" customFormat="1" ht="13.5">
      <c r="F125" s="417"/>
      <c r="G125" s="905"/>
    </row>
    <row r="126" spans="6:7" s="406" customFormat="1" ht="13.5">
      <c r="F126" s="417"/>
      <c r="G126" s="905"/>
    </row>
    <row r="127" spans="6:7" s="406" customFormat="1" ht="13.5">
      <c r="F127" s="417"/>
      <c r="G127" s="905"/>
    </row>
    <row r="128" spans="6:7" s="406" customFormat="1" ht="13.5">
      <c r="F128" s="417"/>
      <c r="G128" s="905"/>
    </row>
    <row r="129" spans="6:7" s="406" customFormat="1" ht="13.5">
      <c r="F129" s="417"/>
      <c r="G129" s="905"/>
    </row>
    <row r="130" spans="6:7" s="406" customFormat="1" ht="13.5">
      <c r="F130" s="417"/>
      <c r="G130" s="905"/>
    </row>
    <row r="131" spans="6:7" s="406" customFormat="1" ht="13.5">
      <c r="F131" s="417"/>
      <c r="G131" s="905"/>
    </row>
    <row r="132" spans="6:7" s="406" customFormat="1" ht="13.5">
      <c r="F132" s="417"/>
      <c r="G132" s="905"/>
    </row>
    <row r="133" spans="6:7" s="406" customFormat="1" ht="13.5">
      <c r="F133" s="417"/>
      <c r="G133" s="905"/>
    </row>
    <row r="134" spans="6:7" s="406" customFormat="1" ht="13.5">
      <c r="F134" s="417"/>
      <c r="G134" s="905"/>
    </row>
    <row r="135" spans="6:7" s="406" customFormat="1" ht="13.5">
      <c r="F135" s="417"/>
      <c r="G135" s="905"/>
    </row>
    <row r="136" spans="6:7" s="406" customFormat="1" ht="13.5">
      <c r="F136" s="417"/>
      <c r="G136" s="905"/>
    </row>
    <row r="137" spans="6:7" s="406" customFormat="1" ht="13.5">
      <c r="F137" s="417"/>
      <c r="G137" s="905"/>
    </row>
    <row r="138" spans="6:7" s="406" customFormat="1" ht="13.5">
      <c r="F138" s="417"/>
      <c r="G138" s="905"/>
    </row>
    <row r="139" spans="6:7" s="406" customFormat="1" ht="13.5">
      <c r="F139" s="417"/>
      <c r="G139" s="905"/>
    </row>
    <row r="140" spans="6:7" s="406" customFormat="1" ht="13.5">
      <c r="F140" s="417"/>
      <c r="G140" s="905"/>
    </row>
    <row r="141" spans="6:7" s="406" customFormat="1" ht="13.5">
      <c r="F141" s="417"/>
      <c r="G141" s="905"/>
    </row>
    <row r="142" spans="6:7" s="406" customFormat="1" ht="13.5">
      <c r="F142" s="417"/>
      <c r="G142" s="905"/>
    </row>
    <row r="143" spans="6:7" s="406" customFormat="1" ht="13.5">
      <c r="F143" s="417"/>
      <c r="G143" s="905"/>
    </row>
    <row r="144" spans="6:7" s="406" customFormat="1" ht="13.5">
      <c r="F144" s="417"/>
      <c r="G144" s="905"/>
    </row>
    <row r="145" spans="6:7" s="406" customFormat="1" ht="13.5">
      <c r="F145" s="417"/>
      <c r="G145" s="905"/>
    </row>
    <row r="146" spans="6:7" s="406" customFormat="1" ht="13.5">
      <c r="F146" s="417"/>
      <c r="G146" s="905"/>
    </row>
    <row r="147" spans="6:7" s="406" customFormat="1" ht="13.5">
      <c r="F147" s="417"/>
      <c r="G147" s="905"/>
    </row>
    <row r="148" spans="6:7" s="406" customFormat="1" ht="13.5">
      <c r="F148" s="417"/>
      <c r="G148" s="905"/>
    </row>
    <row r="149" spans="6:7" s="406" customFormat="1" ht="13.5">
      <c r="F149" s="417"/>
      <c r="G149" s="905"/>
    </row>
    <row r="150" spans="6:7" s="406" customFormat="1" ht="13.5">
      <c r="F150" s="417"/>
      <c r="G150" s="905"/>
    </row>
    <row r="151" spans="6:7" s="406" customFormat="1" ht="13.5">
      <c r="F151" s="417"/>
      <c r="G151" s="905"/>
    </row>
    <row r="152" spans="6:7" s="406" customFormat="1" ht="13.5">
      <c r="F152" s="417"/>
      <c r="G152" s="905"/>
    </row>
    <row r="153" spans="6:7" s="406" customFormat="1" ht="13.5">
      <c r="F153" s="417"/>
      <c r="G153" s="905"/>
    </row>
    <row r="154" spans="6:7" s="406" customFormat="1" ht="13.5">
      <c r="F154" s="417"/>
      <c r="G154" s="905"/>
    </row>
    <row r="155" spans="6:7" s="406" customFormat="1" ht="13.5">
      <c r="F155" s="417"/>
      <c r="G155" s="905"/>
    </row>
    <row r="156" spans="6:7" s="406" customFormat="1" ht="13.5">
      <c r="F156" s="417"/>
      <c r="G156" s="905"/>
    </row>
    <row r="157" spans="6:7" s="406" customFormat="1" ht="13.5">
      <c r="F157" s="417"/>
      <c r="G157" s="905"/>
    </row>
    <row r="158" spans="6:7" s="406" customFormat="1" ht="13.5">
      <c r="F158" s="417"/>
      <c r="G158" s="905"/>
    </row>
    <row r="159" spans="6:7" s="406" customFormat="1" ht="13.5">
      <c r="F159" s="417"/>
      <c r="G159" s="905"/>
    </row>
    <row r="160" spans="6:7" s="406" customFormat="1" ht="13.5">
      <c r="F160" s="417"/>
      <c r="G160" s="905"/>
    </row>
    <row r="161" spans="6:7" s="406" customFormat="1" ht="13.5">
      <c r="F161" s="417"/>
      <c r="G161" s="905"/>
    </row>
    <row r="162" spans="6:7" s="406" customFormat="1" ht="13.5">
      <c r="F162" s="417"/>
      <c r="G162" s="905"/>
    </row>
    <row r="163" spans="6:7" s="406" customFormat="1" ht="13.5">
      <c r="F163" s="417"/>
      <c r="G163" s="905"/>
    </row>
    <row r="164" spans="6:7" s="406" customFormat="1" ht="13.5">
      <c r="F164" s="417"/>
      <c r="G164" s="905"/>
    </row>
    <row r="165" spans="6:7" s="406" customFormat="1" ht="13.5">
      <c r="F165" s="417"/>
      <c r="G165" s="905"/>
    </row>
    <row r="166" spans="6:7" s="406" customFormat="1" ht="13.5">
      <c r="F166" s="417"/>
      <c r="G166" s="905"/>
    </row>
    <row r="167" spans="6:7" s="406" customFormat="1" ht="13.5">
      <c r="F167" s="417"/>
      <c r="G167" s="905"/>
    </row>
    <row r="168" spans="6:7" s="406" customFormat="1" ht="13.5">
      <c r="F168" s="417"/>
      <c r="G168" s="905"/>
    </row>
    <row r="169" spans="6:7" s="406" customFormat="1" ht="13.5">
      <c r="F169" s="417"/>
      <c r="G169" s="905"/>
    </row>
    <row r="170" spans="6:7" s="406" customFormat="1" ht="13.5">
      <c r="F170" s="417"/>
      <c r="G170" s="905"/>
    </row>
    <row r="171" spans="6:7" s="406" customFormat="1" ht="13.5">
      <c r="F171" s="417"/>
      <c r="G171" s="905"/>
    </row>
    <row r="172" spans="6:7" s="406" customFormat="1" ht="13.5">
      <c r="F172" s="417"/>
      <c r="G172" s="905"/>
    </row>
    <row r="173" spans="6:7" s="406" customFormat="1" ht="13.5">
      <c r="F173" s="417"/>
      <c r="G173" s="905"/>
    </row>
    <row r="174" spans="6:7" s="406" customFormat="1" ht="13.5">
      <c r="F174" s="417"/>
      <c r="G174" s="905"/>
    </row>
    <row r="175" spans="6:7" s="406" customFormat="1" ht="13.5">
      <c r="F175" s="417"/>
      <c r="G175" s="905"/>
    </row>
    <row r="176" spans="6:7" s="406" customFormat="1" ht="13.5">
      <c r="F176" s="417"/>
      <c r="G176" s="905"/>
    </row>
    <row r="177" spans="6:7" s="406" customFormat="1" ht="13.5">
      <c r="F177" s="417"/>
      <c r="G177" s="905"/>
    </row>
    <row r="178" spans="6:7" s="406" customFormat="1" ht="13.5">
      <c r="F178" s="417"/>
      <c r="G178" s="905"/>
    </row>
    <row r="179" spans="6:7" s="406" customFormat="1" ht="13.5">
      <c r="F179" s="417"/>
      <c r="G179" s="905"/>
    </row>
    <row r="180" spans="6:7" s="406" customFormat="1" ht="13.5">
      <c r="F180" s="417"/>
      <c r="G180" s="905"/>
    </row>
    <row r="181" spans="6:7" s="406" customFormat="1" ht="13.5">
      <c r="F181" s="417"/>
      <c r="G181" s="905"/>
    </row>
    <row r="182" spans="6:7" s="406" customFormat="1" ht="13.5">
      <c r="F182" s="417"/>
      <c r="G182" s="905"/>
    </row>
    <row r="183" spans="6:7" s="406" customFormat="1" ht="13.5">
      <c r="F183" s="417"/>
      <c r="G183" s="905"/>
    </row>
    <row r="184" spans="6:7" s="406" customFormat="1" ht="13.5">
      <c r="F184" s="417"/>
      <c r="G184" s="905"/>
    </row>
    <row r="185" spans="6:7" s="406" customFormat="1" ht="13.5">
      <c r="F185" s="417"/>
      <c r="G185" s="905"/>
    </row>
    <row r="186" spans="6:7" s="406" customFormat="1" ht="13.5">
      <c r="F186" s="417"/>
      <c r="G186" s="905"/>
    </row>
    <row r="187" spans="6:7" s="406" customFormat="1" ht="13.5">
      <c r="F187" s="417"/>
      <c r="G187" s="905"/>
    </row>
    <row r="188" spans="6:7" s="406" customFormat="1" ht="13.5">
      <c r="F188" s="417"/>
      <c r="G188" s="905"/>
    </row>
    <row r="189" spans="6:7" s="406" customFormat="1" ht="13.5">
      <c r="F189" s="417"/>
      <c r="G189" s="905"/>
    </row>
    <row r="190" spans="6:7" s="406" customFormat="1" ht="13.5">
      <c r="F190" s="417"/>
      <c r="G190" s="905"/>
    </row>
    <row r="191" spans="6:7" s="406" customFormat="1" ht="13.5">
      <c r="F191" s="417"/>
      <c r="G191" s="905"/>
    </row>
    <row r="192" spans="6:7" s="406" customFormat="1" ht="13.5">
      <c r="F192" s="417"/>
      <c r="G192" s="905"/>
    </row>
    <row r="193" spans="6:7" s="406" customFormat="1" ht="13.5">
      <c r="F193" s="417"/>
      <c r="G193" s="905"/>
    </row>
    <row r="194" spans="6:7" s="406" customFormat="1" ht="13.5">
      <c r="F194" s="417"/>
      <c r="G194" s="905"/>
    </row>
    <row r="195" spans="6:7" s="406" customFormat="1" ht="13.5">
      <c r="F195" s="417"/>
      <c r="G195" s="905"/>
    </row>
    <row r="196" spans="6:7" s="406" customFormat="1" ht="13.5">
      <c r="F196" s="417"/>
      <c r="G196" s="905"/>
    </row>
    <row r="197" spans="6:7" s="406" customFormat="1" ht="13.5">
      <c r="F197" s="417"/>
      <c r="G197" s="905"/>
    </row>
    <row r="198" spans="6:7" s="406" customFormat="1" ht="13.5">
      <c r="F198" s="417"/>
      <c r="G198" s="905"/>
    </row>
    <row r="199" spans="6:7" s="406" customFormat="1" ht="13.5">
      <c r="F199" s="417"/>
      <c r="G199" s="905"/>
    </row>
    <row r="200" spans="6:7" s="406" customFormat="1" ht="13.5">
      <c r="F200" s="417"/>
      <c r="G200" s="905"/>
    </row>
    <row r="201" spans="6:7" s="406" customFormat="1" ht="13.5">
      <c r="F201" s="417"/>
      <c r="G201" s="905"/>
    </row>
    <row r="202" spans="6:7" s="406" customFormat="1" ht="13.5">
      <c r="F202" s="417"/>
      <c r="G202" s="905"/>
    </row>
    <row r="203" spans="6:7" s="406" customFormat="1" ht="13.5">
      <c r="F203" s="417"/>
      <c r="G203" s="905"/>
    </row>
    <row r="204" spans="6:7" s="406" customFormat="1" ht="13.5">
      <c r="F204" s="417"/>
      <c r="G204" s="905"/>
    </row>
    <row r="205" spans="6:7" s="406" customFormat="1" ht="13.5">
      <c r="F205" s="417"/>
      <c r="G205" s="905"/>
    </row>
    <row r="206" spans="6:7" s="406" customFormat="1" ht="13.5">
      <c r="F206" s="417"/>
      <c r="G206" s="905"/>
    </row>
    <row r="207" spans="6:7" s="406" customFormat="1" ht="13.5">
      <c r="F207" s="417"/>
      <c r="G207" s="905"/>
    </row>
    <row r="208" spans="6:7" s="406" customFormat="1" ht="13.5">
      <c r="F208" s="417"/>
      <c r="G208" s="905"/>
    </row>
    <row r="209" spans="6:7" s="406" customFormat="1" ht="13.5">
      <c r="F209" s="417"/>
      <c r="G209" s="905"/>
    </row>
    <row r="210" spans="6:7" s="406" customFormat="1" ht="13.5">
      <c r="F210" s="417"/>
      <c r="G210" s="905"/>
    </row>
    <row r="211" spans="6:7" s="406" customFormat="1" ht="13.5">
      <c r="F211" s="417"/>
      <c r="G211" s="905"/>
    </row>
    <row r="212" spans="6:7" s="406" customFormat="1" ht="13.5">
      <c r="F212" s="417"/>
      <c r="G212" s="905"/>
    </row>
    <row r="213" spans="6:7" s="406" customFormat="1" ht="13.5">
      <c r="F213" s="417"/>
      <c r="G213" s="905"/>
    </row>
    <row r="214" spans="6:7" s="406" customFormat="1" ht="13.5">
      <c r="F214" s="417"/>
      <c r="G214" s="905"/>
    </row>
    <row r="215" spans="6:7" s="406" customFormat="1" ht="13.5">
      <c r="F215" s="417"/>
      <c r="G215" s="905"/>
    </row>
    <row r="216" spans="6:7" s="406" customFormat="1" ht="13.5">
      <c r="F216" s="417"/>
      <c r="G216" s="905"/>
    </row>
    <row r="217" spans="6:7" s="406" customFormat="1" ht="13.5">
      <c r="F217" s="417"/>
      <c r="G217" s="905"/>
    </row>
    <row r="218" spans="6:7" s="406" customFormat="1" ht="13.5">
      <c r="F218" s="417"/>
      <c r="G218" s="905"/>
    </row>
    <row r="219" spans="6:7" s="406" customFormat="1" ht="13.5">
      <c r="F219" s="417"/>
      <c r="G219" s="905"/>
    </row>
    <row r="220" spans="6:7" s="406" customFormat="1" ht="13.5">
      <c r="F220" s="417"/>
      <c r="G220" s="905"/>
    </row>
    <row r="221" spans="6:7" s="406" customFormat="1" ht="13.5">
      <c r="F221" s="417"/>
      <c r="G221" s="905"/>
    </row>
    <row r="222" spans="6:7" s="406" customFormat="1" ht="13.5">
      <c r="F222" s="417"/>
      <c r="G222" s="905"/>
    </row>
    <row r="223" spans="6:7" s="406" customFormat="1" ht="13.5">
      <c r="F223" s="417"/>
      <c r="G223" s="905"/>
    </row>
    <row r="224" spans="6:7" s="406" customFormat="1" ht="13.5">
      <c r="F224" s="417"/>
      <c r="G224" s="905"/>
    </row>
    <row r="225" spans="6:7" s="406" customFormat="1" ht="13.5">
      <c r="F225" s="417"/>
      <c r="G225" s="905"/>
    </row>
    <row r="226" spans="6:7" s="406" customFormat="1" ht="13.5">
      <c r="F226" s="417"/>
      <c r="G226" s="905"/>
    </row>
    <row r="227" spans="6:7" s="406" customFormat="1" ht="13.5">
      <c r="F227" s="417"/>
      <c r="G227" s="905"/>
    </row>
    <row r="228" spans="6:7" s="406" customFormat="1" ht="13.5">
      <c r="F228" s="417"/>
      <c r="G228" s="905"/>
    </row>
    <row r="229" spans="6:7" s="406" customFormat="1" ht="13.5">
      <c r="F229" s="417"/>
      <c r="G229" s="905"/>
    </row>
    <row r="230" spans="6:7" s="406" customFormat="1" ht="13.5">
      <c r="F230" s="417"/>
      <c r="G230" s="905"/>
    </row>
    <row r="231" spans="6:7" s="406" customFormat="1" ht="13.5">
      <c r="F231" s="417"/>
      <c r="G231" s="905"/>
    </row>
    <row r="232" spans="6:7" s="406" customFormat="1" ht="13.5">
      <c r="F232" s="417"/>
      <c r="G232" s="905"/>
    </row>
    <row r="233" spans="6:7" s="406" customFormat="1" ht="13.5">
      <c r="F233" s="417"/>
      <c r="G233" s="905"/>
    </row>
    <row r="234" spans="6:7" s="406" customFormat="1" ht="13.5">
      <c r="F234" s="417"/>
      <c r="G234" s="905"/>
    </row>
    <row r="235" spans="6:7" s="406" customFormat="1" ht="13.5">
      <c r="F235" s="417"/>
      <c r="G235" s="905"/>
    </row>
    <row r="236" spans="6:7" s="406" customFormat="1" ht="13.5">
      <c r="F236" s="417"/>
      <c r="G236" s="905"/>
    </row>
    <row r="237" spans="6:7" s="406" customFormat="1" ht="13.5">
      <c r="F237" s="417"/>
      <c r="G237" s="905"/>
    </row>
    <row r="238" spans="6:7" s="406" customFormat="1" ht="13.5">
      <c r="F238" s="417"/>
      <c r="G238" s="905"/>
    </row>
    <row r="239" spans="6:7" s="406" customFormat="1" ht="13.5">
      <c r="F239" s="417"/>
      <c r="G239" s="905"/>
    </row>
    <row r="240" spans="6:7" s="406" customFormat="1" ht="13.5">
      <c r="F240" s="417"/>
      <c r="G240" s="905"/>
    </row>
    <row r="241" spans="6:7" s="406" customFormat="1" ht="13.5">
      <c r="F241" s="417"/>
      <c r="G241" s="905"/>
    </row>
    <row r="242" spans="6:7" s="406" customFormat="1" ht="13.5">
      <c r="F242" s="417"/>
      <c r="G242" s="905"/>
    </row>
    <row r="243" spans="6:7" s="406" customFormat="1" ht="13.5">
      <c r="F243" s="417"/>
      <c r="G243" s="905"/>
    </row>
    <row r="244" spans="6:7" s="406" customFormat="1" ht="13.5">
      <c r="F244" s="417"/>
      <c r="G244" s="905"/>
    </row>
    <row r="245" spans="6:7" s="406" customFormat="1" ht="13.5">
      <c r="F245" s="417"/>
      <c r="G245" s="905"/>
    </row>
    <row r="246" spans="6:7" s="406" customFormat="1" ht="13.5">
      <c r="F246" s="417"/>
      <c r="G246" s="905"/>
    </row>
    <row r="247" spans="6:7" s="406" customFormat="1" ht="13.5">
      <c r="F247" s="417"/>
      <c r="G247" s="905"/>
    </row>
    <row r="248" spans="6:7" s="406" customFormat="1" ht="13.5">
      <c r="F248" s="417"/>
      <c r="G248" s="905"/>
    </row>
    <row r="249" spans="6:7" s="406" customFormat="1" ht="13.5">
      <c r="F249" s="417"/>
      <c r="G249" s="905"/>
    </row>
    <row r="250" spans="6:7" s="406" customFormat="1" ht="13.5">
      <c r="F250" s="417"/>
      <c r="G250" s="905"/>
    </row>
    <row r="251" spans="6:7" s="406" customFormat="1" ht="13.5">
      <c r="F251" s="417"/>
      <c r="G251" s="905"/>
    </row>
    <row r="252" spans="6:7" s="406" customFormat="1" ht="13.5">
      <c r="F252" s="417"/>
      <c r="G252" s="905"/>
    </row>
    <row r="253" spans="6:7" s="406" customFormat="1" ht="13.5">
      <c r="F253" s="417"/>
      <c r="G253" s="905"/>
    </row>
    <row r="254" spans="6:7" s="406" customFormat="1" ht="13.5">
      <c r="F254" s="417"/>
      <c r="G254" s="905"/>
    </row>
    <row r="255" spans="6:7" s="406" customFormat="1" ht="13.5">
      <c r="F255" s="417"/>
      <c r="G255" s="905"/>
    </row>
    <row r="256" spans="6:7" s="406" customFormat="1" ht="13.5">
      <c r="F256" s="417"/>
      <c r="G256" s="905"/>
    </row>
    <row r="257" spans="6:7" s="406" customFormat="1" ht="13.5">
      <c r="F257" s="417"/>
      <c r="G257" s="905"/>
    </row>
    <row r="258" spans="6:7" s="406" customFormat="1" ht="13.5">
      <c r="F258" s="417"/>
      <c r="G258" s="905"/>
    </row>
    <row r="259" spans="6:7" s="406" customFormat="1" ht="13.5">
      <c r="F259" s="417"/>
      <c r="G259" s="905"/>
    </row>
    <row r="260" spans="6:7" s="406" customFormat="1" ht="13.5">
      <c r="F260" s="417"/>
      <c r="G260" s="905"/>
    </row>
    <row r="261" spans="6:7" s="406" customFormat="1" ht="13.5">
      <c r="F261" s="417"/>
      <c r="G261" s="905"/>
    </row>
    <row r="262" spans="6:7" s="406" customFormat="1" ht="13.5">
      <c r="F262" s="417"/>
      <c r="G262" s="905"/>
    </row>
    <row r="263" spans="6:7" s="406" customFormat="1" ht="13.5">
      <c r="F263" s="417"/>
      <c r="G263" s="905"/>
    </row>
    <row r="264" spans="6:7" s="406" customFormat="1" ht="13.5">
      <c r="F264" s="417"/>
      <c r="G264" s="905"/>
    </row>
    <row r="265" spans="6:7" s="406" customFormat="1" ht="13.5">
      <c r="F265" s="417"/>
      <c r="G265" s="905"/>
    </row>
    <row r="266" spans="6:7" s="406" customFormat="1" ht="13.5">
      <c r="F266" s="417"/>
      <c r="G266" s="905"/>
    </row>
    <row r="267" spans="6:7" s="406" customFormat="1" ht="13.5">
      <c r="F267" s="417"/>
      <c r="G267" s="905"/>
    </row>
    <row r="268" spans="6:7" s="406" customFormat="1" ht="13.5">
      <c r="F268" s="417"/>
      <c r="G268" s="905"/>
    </row>
    <row r="269" spans="6:7" s="406" customFormat="1" ht="13.5">
      <c r="F269" s="417"/>
      <c r="G269" s="905"/>
    </row>
    <row r="270" spans="6:7" s="406" customFormat="1" ht="13.5">
      <c r="F270" s="417"/>
      <c r="G270" s="905"/>
    </row>
    <row r="271" spans="6:7" s="406" customFormat="1" ht="13.5">
      <c r="F271" s="417"/>
      <c r="G271" s="905"/>
    </row>
    <row r="272" spans="6:7" s="406" customFormat="1" ht="13.5">
      <c r="F272" s="417"/>
      <c r="G272" s="905"/>
    </row>
    <row r="273" spans="6:7" s="406" customFormat="1" ht="13.5">
      <c r="F273" s="417"/>
      <c r="G273" s="905"/>
    </row>
    <row r="274" spans="6:7" s="406" customFormat="1" ht="13.5">
      <c r="F274" s="417"/>
      <c r="G274" s="905"/>
    </row>
    <row r="275" spans="6:7" s="406" customFormat="1" ht="13.5">
      <c r="F275" s="417"/>
      <c r="G275" s="905"/>
    </row>
    <row r="276" spans="6:7" s="406" customFormat="1" ht="13.5">
      <c r="F276" s="417"/>
      <c r="G276" s="905"/>
    </row>
    <row r="277" spans="6:7" s="406" customFormat="1" ht="13.5">
      <c r="F277" s="417"/>
      <c r="G277" s="905"/>
    </row>
    <row r="278" spans="6:7" s="406" customFormat="1" ht="13.5">
      <c r="F278" s="417"/>
      <c r="G278" s="905"/>
    </row>
    <row r="279" spans="6:7" s="406" customFormat="1" ht="13.5">
      <c r="F279" s="417"/>
      <c r="G279" s="905"/>
    </row>
    <row r="280" spans="6:7" s="406" customFormat="1" ht="13.5">
      <c r="F280" s="417"/>
      <c r="G280" s="905"/>
    </row>
    <row r="281" spans="6:7" s="406" customFormat="1" ht="13.5">
      <c r="F281" s="417"/>
      <c r="G281" s="905"/>
    </row>
    <row r="282" spans="6:7" s="406" customFormat="1" ht="13.5">
      <c r="F282" s="417"/>
      <c r="G282" s="905"/>
    </row>
    <row r="283" spans="6:7" s="406" customFormat="1" ht="13.5">
      <c r="F283" s="417"/>
      <c r="G283" s="905"/>
    </row>
    <row r="284" spans="6:7" s="406" customFormat="1" ht="13.5">
      <c r="F284" s="417"/>
      <c r="G284" s="905"/>
    </row>
    <row r="285" spans="6:7" s="406" customFormat="1" ht="13.5">
      <c r="F285" s="417"/>
      <c r="G285" s="905"/>
    </row>
    <row r="286" spans="6:7" s="406" customFormat="1" ht="13.5">
      <c r="F286" s="417"/>
      <c r="G286" s="905"/>
    </row>
    <row r="287" spans="6:7" s="406" customFormat="1" ht="13.5">
      <c r="F287" s="417"/>
      <c r="G287" s="905"/>
    </row>
    <row r="288" spans="6:7" s="406" customFormat="1" ht="13.5">
      <c r="F288" s="417"/>
      <c r="G288" s="905"/>
    </row>
    <row r="289" spans="6:7" s="406" customFormat="1" ht="13.5">
      <c r="F289" s="417"/>
      <c r="G289" s="905"/>
    </row>
    <row r="290" spans="6:7" s="406" customFormat="1" ht="13.5">
      <c r="F290" s="417"/>
      <c r="G290" s="905"/>
    </row>
    <row r="291" spans="6:7" s="406" customFormat="1" ht="13.5">
      <c r="F291" s="417"/>
      <c r="G291" s="905"/>
    </row>
    <row r="292" spans="6:7" s="406" customFormat="1" ht="13.5">
      <c r="F292" s="417"/>
      <c r="G292" s="905"/>
    </row>
    <row r="293" spans="6:7" s="406" customFormat="1" ht="13.5">
      <c r="F293" s="417"/>
      <c r="G293" s="905"/>
    </row>
    <row r="294" spans="6:7" s="406" customFormat="1" ht="13.5">
      <c r="F294" s="417"/>
      <c r="G294" s="905"/>
    </row>
    <row r="295" spans="6:7" s="406" customFormat="1" ht="13.5">
      <c r="F295" s="417"/>
      <c r="G295" s="905"/>
    </row>
    <row r="296" spans="6:7" s="406" customFormat="1" ht="13.5">
      <c r="F296" s="417"/>
      <c r="G296" s="905"/>
    </row>
    <row r="297" spans="6:7" s="406" customFormat="1" ht="13.5">
      <c r="F297" s="417"/>
      <c r="G297" s="905"/>
    </row>
    <row r="298" spans="6:7" s="406" customFormat="1" ht="13.5">
      <c r="F298" s="417"/>
      <c r="G298" s="905"/>
    </row>
    <row r="299" spans="6:7" s="406" customFormat="1" ht="13.5">
      <c r="F299" s="417"/>
      <c r="G299" s="905"/>
    </row>
    <row r="300" spans="6:7" s="406" customFormat="1" ht="13.5">
      <c r="F300" s="417"/>
      <c r="G300" s="905"/>
    </row>
    <row r="301" spans="6:7" s="406" customFormat="1" ht="13.5">
      <c r="F301" s="417"/>
      <c r="G301" s="905"/>
    </row>
    <row r="302" spans="6:7" s="406" customFormat="1" ht="13.5">
      <c r="F302" s="417"/>
      <c r="G302" s="905"/>
    </row>
    <row r="303" spans="6:7" s="406" customFormat="1" ht="13.5">
      <c r="F303" s="417"/>
      <c r="G303" s="905"/>
    </row>
    <row r="304" spans="6:7" s="406" customFormat="1" ht="13.5">
      <c r="F304" s="417"/>
      <c r="G304" s="905"/>
    </row>
    <row r="305" spans="6:7" s="406" customFormat="1" ht="13.5">
      <c r="F305" s="417"/>
      <c r="G305" s="905"/>
    </row>
    <row r="306" spans="6:7" s="406" customFormat="1" ht="13.5">
      <c r="F306" s="417"/>
      <c r="G306" s="905"/>
    </row>
    <row r="307" spans="6:7" s="406" customFormat="1" ht="13.5">
      <c r="F307" s="417"/>
      <c r="G307" s="905"/>
    </row>
    <row r="308" spans="6:7" s="406" customFormat="1" ht="13.5">
      <c r="F308" s="417"/>
      <c r="G308" s="905"/>
    </row>
    <row r="309" spans="6:7" s="406" customFormat="1" ht="13.5">
      <c r="F309" s="417"/>
      <c r="G309" s="905"/>
    </row>
    <row r="310" spans="6:7" s="406" customFormat="1" ht="13.5">
      <c r="F310" s="417"/>
      <c r="G310" s="905"/>
    </row>
    <row r="311" spans="6:7" s="406" customFormat="1" ht="13.5">
      <c r="F311" s="417"/>
      <c r="G311" s="905"/>
    </row>
    <row r="312" spans="6:7" s="406" customFormat="1" ht="13.5">
      <c r="F312" s="417"/>
      <c r="G312" s="905"/>
    </row>
    <row r="313" spans="6:7" s="406" customFormat="1" ht="13.5">
      <c r="F313" s="417"/>
      <c r="G313" s="905"/>
    </row>
    <row r="314" spans="6:7" s="406" customFormat="1" ht="13.5">
      <c r="F314" s="417"/>
      <c r="G314" s="905"/>
    </row>
    <row r="315" spans="6:7" s="406" customFormat="1" ht="13.5">
      <c r="F315" s="417"/>
      <c r="G315" s="905"/>
    </row>
    <row r="316" spans="6:7" s="406" customFormat="1" ht="13.5">
      <c r="F316" s="417"/>
      <c r="G316" s="905"/>
    </row>
    <row r="317" spans="6:7" s="406" customFormat="1" ht="13.5">
      <c r="F317" s="417"/>
      <c r="G317" s="905"/>
    </row>
    <row r="318" spans="6:7" s="406" customFormat="1" ht="13.5">
      <c r="F318" s="417"/>
      <c r="G318" s="905"/>
    </row>
    <row r="319" spans="6:7" s="406" customFormat="1" ht="13.5">
      <c r="F319" s="417"/>
      <c r="G319" s="905"/>
    </row>
    <row r="320" spans="6:7" s="406" customFormat="1" ht="13.5">
      <c r="F320" s="417"/>
      <c r="G320" s="905"/>
    </row>
    <row r="321" spans="6:7" s="406" customFormat="1" ht="13.5">
      <c r="F321" s="417"/>
      <c r="G321" s="905"/>
    </row>
    <row r="322" spans="6:7" s="406" customFormat="1" ht="13.5">
      <c r="F322" s="417"/>
      <c r="G322" s="905"/>
    </row>
    <row r="323" spans="6:7" s="406" customFormat="1" ht="13.5">
      <c r="F323" s="417"/>
      <c r="G323" s="905"/>
    </row>
    <row r="324" spans="6:7" s="406" customFormat="1" ht="13.5">
      <c r="F324" s="417"/>
      <c r="G324" s="905"/>
    </row>
    <row r="325" spans="6:7" s="406" customFormat="1" ht="13.5">
      <c r="F325" s="417"/>
      <c r="G325" s="905"/>
    </row>
    <row r="326" spans="6:7" s="406" customFormat="1" ht="13.5">
      <c r="F326" s="417"/>
      <c r="G326" s="905"/>
    </row>
    <row r="327" spans="6:7" s="406" customFormat="1" ht="13.5">
      <c r="F327" s="417"/>
      <c r="G327" s="905"/>
    </row>
    <row r="328" spans="6:7" s="406" customFormat="1" ht="13.5">
      <c r="F328" s="417"/>
      <c r="G328" s="905"/>
    </row>
    <row r="329" spans="6:7" s="406" customFormat="1" ht="13.5">
      <c r="F329" s="417"/>
      <c r="G329" s="905"/>
    </row>
    <row r="330" spans="6:7" s="406" customFormat="1" ht="13.5">
      <c r="F330" s="417"/>
      <c r="G330" s="905"/>
    </row>
    <row r="331" spans="6:7" s="406" customFormat="1" ht="13.5">
      <c r="F331" s="417"/>
      <c r="G331" s="905"/>
    </row>
    <row r="332" spans="6:7" s="406" customFormat="1" ht="13.5">
      <c r="F332" s="417"/>
      <c r="G332" s="905"/>
    </row>
    <row r="333" spans="6:7" s="406" customFormat="1" ht="13.5">
      <c r="F333" s="417"/>
      <c r="G333" s="905"/>
    </row>
    <row r="334" spans="6:7" s="406" customFormat="1" ht="13.5">
      <c r="F334" s="417"/>
      <c r="G334" s="905"/>
    </row>
    <row r="335" spans="6:7" s="406" customFormat="1" ht="13.5">
      <c r="F335" s="417"/>
      <c r="G335" s="905"/>
    </row>
    <row r="336" spans="6:7" s="406" customFormat="1" ht="13.5">
      <c r="F336" s="417"/>
      <c r="G336" s="905"/>
    </row>
    <row r="337" spans="6:7" s="406" customFormat="1" ht="13.5">
      <c r="F337" s="417"/>
      <c r="G337" s="905"/>
    </row>
    <row r="338" spans="6:7" s="406" customFormat="1" ht="13.5">
      <c r="F338" s="417"/>
      <c r="G338" s="905"/>
    </row>
    <row r="339" spans="6:7" s="406" customFormat="1" ht="13.5">
      <c r="F339" s="417"/>
      <c r="G339" s="905"/>
    </row>
    <row r="340" spans="6:7" s="406" customFormat="1" ht="13.5">
      <c r="F340" s="417"/>
      <c r="G340" s="905"/>
    </row>
    <row r="341" spans="6:7" s="406" customFormat="1" ht="13.5">
      <c r="F341" s="417"/>
      <c r="G341" s="905"/>
    </row>
    <row r="342" spans="6:7" s="406" customFormat="1" ht="13.5">
      <c r="F342" s="417"/>
      <c r="G342" s="905"/>
    </row>
    <row r="343" spans="6:7" s="406" customFormat="1" ht="13.5">
      <c r="F343" s="417"/>
      <c r="G343" s="905"/>
    </row>
    <row r="344" spans="6:7" s="406" customFormat="1" ht="13.5">
      <c r="F344" s="417"/>
      <c r="G344" s="905"/>
    </row>
    <row r="345" spans="6:7" s="406" customFormat="1" ht="13.5">
      <c r="F345" s="417"/>
      <c r="G345" s="905"/>
    </row>
    <row r="346" spans="6:7" s="406" customFormat="1" ht="13.5">
      <c r="F346" s="417"/>
      <c r="G346" s="905"/>
    </row>
    <row r="347" spans="6:7" s="406" customFormat="1" ht="13.5">
      <c r="F347" s="417"/>
      <c r="G347" s="905"/>
    </row>
    <row r="348" spans="6:7" s="406" customFormat="1" ht="13.5">
      <c r="F348" s="417"/>
      <c r="G348" s="905"/>
    </row>
    <row r="349" spans="6:7" s="406" customFormat="1" ht="13.5">
      <c r="F349" s="417"/>
      <c r="G349" s="905"/>
    </row>
    <row r="350" spans="6:7" s="406" customFormat="1" ht="13.5">
      <c r="F350" s="417"/>
      <c r="G350" s="905"/>
    </row>
    <row r="351" spans="6:7" s="406" customFormat="1" ht="13.5">
      <c r="F351" s="417"/>
      <c r="G351" s="905"/>
    </row>
    <row r="352" spans="6:7" s="406" customFormat="1" ht="13.5">
      <c r="F352" s="417"/>
      <c r="G352" s="905"/>
    </row>
    <row r="353" spans="6:7" s="406" customFormat="1" ht="13.5">
      <c r="F353" s="417"/>
      <c r="G353" s="905"/>
    </row>
    <row r="354" spans="6:7" s="406" customFormat="1" ht="13.5">
      <c r="F354" s="417"/>
      <c r="G354" s="905"/>
    </row>
    <row r="355" spans="6:7" s="406" customFormat="1" ht="13.5">
      <c r="F355" s="417"/>
      <c r="G355" s="905"/>
    </row>
    <row r="356" spans="6:7" s="406" customFormat="1" ht="13.5">
      <c r="F356" s="417"/>
      <c r="G356" s="905"/>
    </row>
    <row r="357" spans="6:7" s="406" customFormat="1" ht="13.5">
      <c r="F357" s="417"/>
      <c r="G357" s="905"/>
    </row>
    <row r="358" spans="6:7" s="406" customFormat="1" ht="13.5">
      <c r="F358" s="417"/>
      <c r="G358" s="905"/>
    </row>
    <row r="359" spans="6:7" s="406" customFormat="1" ht="13.5">
      <c r="F359" s="417"/>
      <c r="G359" s="905"/>
    </row>
    <row r="360" spans="6:7" s="406" customFormat="1" ht="13.5">
      <c r="F360" s="417"/>
      <c r="G360" s="905"/>
    </row>
    <row r="361" spans="6:7" s="406" customFormat="1" ht="13.5">
      <c r="F361" s="417"/>
      <c r="G361" s="905"/>
    </row>
    <row r="362" spans="6:7" s="406" customFormat="1" ht="13.5">
      <c r="F362" s="417"/>
      <c r="G362" s="905"/>
    </row>
    <row r="363" spans="6:7" s="406" customFormat="1" ht="13.5">
      <c r="F363" s="417"/>
      <c r="G363" s="905"/>
    </row>
    <row r="364" spans="6:7" s="406" customFormat="1" ht="13.5">
      <c r="F364" s="417"/>
      <c r="G364" s="905"/>
    </row>
    <row r="365" spans="6:7" s="406" customFormat="1" ht="13.5">
      <c r="F365" s="417"/>
      <c r="G365" s="905"/>
    </row>
    <row r="366" spans="6:7" s="406" customFormat="1" ht="13.5">
      <c r="F366" s="417"/>
      <c r="G366" s="905"/>
    </row>
    <row r="367" spans="6:7" s="406" customFormat="1" ht="13.5">
      <c r="F367" s="417"/>
      <c r="G367" s="905"/>
    </row>
    <row r="368" spans="6:7" s="406" customFormat="1" ht="13.5">
      <c r="F368" s="417"/>
      <c r="G368" s="905"/>
    </row>
    <row r="369" spans="6:7" s="406" customFormat="1" ht="13.5">
      <c r="F369" s="417"/>
      <c r="G369" s="905"/>
    </row>
    <row r="370" spans="6:7" s="406" customFormat="1" ht="13.5">
      <c r="F370" s="417"/>
      <c r="G370" s="905"/>
    </row>
    <row r="371" spans="6:7" s="406" customFormat="1" ht="13.5">
      <c r="F371" s="417"/>
      <c r="G371" s="905"/>
    </row>
    <row r="372" spans="6:7" s="406" customFormat="1" ht="13.5">
      <c r="F372" s="417"/>
      <c r="G372" s="905"/>
    </row>
    <row r="373" spans="6:7" s="406" customFormat="1" ht="13.5">
      <c r="F373" s="417"/>
      <c r="G373" s="905"/>
    </row>
    <row r="374" spans="6:7" s="406" customFormat="1" ht="13.5">
      <c r="F374" s="417"/>
      <c r="G374" s="905"/>
    </row>
    <row r="375" spans="6:7" s="406" customFormat="1" ht="13.5">
      <c r="F375" s="417"/>
      <c r="G375" s="905"/>
    </row>
    <row r="376" spans="6:7" s="406" customFormat="1" ht="13.5">
      <c r="F376" s="417"/>
      <c r="G376" s="905"/>
    </row>
    <row r="377" spans="6:7" s="406" customFormat="1" ht="13.5">
      <c r="F377" s="417"/>
      <c r="G377" s="905"/>
    </row>
    <row r="378" spans="6:7" s="406" customFormat="1" ht="13.5">
      <c r="F378" s="417"/>
      <c r="G378" s="905"/>
    </row>
    <row r="379" spans="6:7" s="406" customFormat="1" ht="13.5">
      <c r="F379" s="417"/>
      <c r="G379" s="905"/>
    </row>
    <row r="380" spans="6:7" s="406" customFormat="1" ht="13.5">
      <c r="F380" s="417"/>
      <c r="G380" s="905"/>
    </row>
    <row r="381" spans="6:7" s="406" customFormat="1" ht="13.5">
      <c r="F381" s="417"/>
      <c r="G381" s="905"/>
    </row>
    <row r="382" spans="6:7" s="406" customFormat="1" ht="13.5">
      <c r="F382" s="417"/>
      <c r="G382" s="905"/>
    </row>
    <row r="383" spans="6:7" s="406" customFormat="1" ht="13.5">
      <c r="F383" s="417"/>
      <c r="G383" s="905"/>
    </row>
    <row r="384" spans="6:7" s="406" customFormat="1" ht="13.5">
      <c r="F384" s="417"/>
      <c r="G384" s="905"/>
    </row>
    <row r="385" spans="6:7" s="406" customFormat="1" ht="13.5">
      <c r="F385" s="417"/>
      <c r="G385" s="905"/>
    </row>
    <row r="386" spans="6:7" s="406" customFormat="1" ht="13.5">
      <c r="F386" s="417"/>
      <c r="G386" s="905"/>
    </row>
    <row r="387" spans="6:7" s="406" customFormat="1" ht="13.5">
      <c r="F387" s="417"/>
      <c r="G387" s="905"/>
    </row>
    <row r="388" spans="6:7" s="406" customFormat="1" ht="13.5">
      <c r="F388" s="417"/>
      <c r="G388" s="905"/>
    </row>
    <row r="389" spans="6:7" s="406" customFormat="1" ht="13.5">
      <c r="F389" s="417"/>
      <c r="G389" s="905"/>
    </row>
    <row r="390" spans="6:7" s="406" customFormat="1" ht="13.5">
      <c r="F390" s="417"/>
      <c r="G390" s="905"/>
    </row>
    <row r="391" spans="6:7" s="406" customFormat="1" ht="13.5">
      <c r="F391" s="417"/>
      <c r="G391" s="905"/>
    </row>
    <row r="392" spans="6:7" s="406" customFormat="1" ht="13.5">
      <c r="F392" s="417"/>
      <c r="G392" s="905"/>
    </row>
    <row r="393" spans="6:7" s="406" customFormat="1" ht="13.5">
      <c r="F393" s="417"/>
      <c r="G393" s="905"/>
    </row>
    <row r="394" spans="6:7" s="406" customFormat="1" ht="13.5">
      <c r="F394" s="417"/>
      <c r="G394" s="905"/>
    </row>
    <row r="395" spans="6:7" s="406" customFormat="1" ht="13.5">
      <c r="F395" s="417"/>
      <c r="G395" s="905"/>
    </row>
    <row r="396" spans="6:7" s="406" customFormat="1" ht="13.5">
      <c r="F396" s="417"/>
      <c r="G396" s="905"/>
    </row>
    <row r="397" spans="6:7" s="406" customFormat="1" ht="13.5">
      <c r="F397" s="417"/>
      <c r="G397" s="905"/>
    </row>
    <row r="398" spans="6:7" s="406" customFormat="1" ht="13.5">
      <c r="F398" s="417"/>
      <c r="G398" s="905"/>
    </row>
    <row r="399" spans="6:7" s="406" customFormat="1" ht="13.5">
      <c r="F399" s="417"/>
      <c r="G399" s="905"/>
    </row>
    <row r="400" spans="6:7" s="406" customFormat="1" ht="13.5">
      <c r="F400" s="417"/>
      <c r="G400" s="905"/>
    </row>
    <row r="401" spans="6:7" s="406" customFormat="1" ht="13.5">
      <c r="F401" s="417"/>
      <c r="G401" s="905"/>
    </row>
    <row r="402" spans="6:7" s="406" customFormat="1" ht="13.5">
      <c r="F402" s="417"/>
      <c r="G402" s="905"/>
    </row>
    <row r="403" spans="6:7" s="406" customFormat="1" ht="13.5">
      <c r="F403" s="417"/>
      <c r="G403" s="905"/>
    </row>
    <row r="404" spans="6:7" s="406" customFormat="1" ht="13.5">
      <c r="F404" s="417"/>
      <c r="G404" s="905"/>
    </row>
    <row r="405" spans="6:7" s="406" customFormat="1" ht="13.5">
      <c r="F405" s="417"/>
      <c r="G405" s="905"/>
    </row>
    <row r="406" spans="6:7" s="406" customFormat="1" ht="13.5">
      <c r="F406" s="417"/>
      <c r="G406" s="905"/>
    </row>
    <row r="407" spans="6:7" s="406" customFormat="1" ht="13.5">
      <c r="F407" s="417"/>
      <c r="G407" s="905"/>
    </row>
    <row r="408" spans="6:7" s="406" customFormat="1" ht="13.5">
      <c r="F408" s="417"/>
      <c r="G408" s="905"/>
    </row>
    <row r="409" spans="6:7" s="406" customFormat="1" ht="13.5">
      <c r="F409" s="417"/>
      <c r="G409" s="905"/>
    </row>
    <row r="410" spans="6:7" s="406" customFormat="1" ht="13.5">
      <c r="F410" s="417"/>
      <c r="G410" s="905"/>
    </row>
    <row r="411" spans="6:7" s="406" customFormat="1" ht="13.5">
      <c r="F411" s="417"/>
      <c r="G411" s="905"/>
    </row>
    <row r="412" spans="6:7" s="406" customFormat="1" ht="13.5">
      <c r="F412" s="417"/>
      <c r="G412" s="905"/>
    </row>
    <row r="413" spans="6:7" s="406" customFormat="1" ht="13.5">
      <c r="F413" s="417"/>
      <c r="G413" s="905"/>
    </row>
    <row r="414" spans="6:7" s="406" customFormat="1" ht="13.5">
      <c r="F414" s="417"/>
      <c r="G414" s="905"/>
    </row>
    <row r="415" spans="6:7" s="406" customFormat="1" ht="13.5">
      <c r="F415" s="417"/>
      <c r="G415" s="905"/>
    </row>
    <row r="416" spans="6:7" s="406" customFormat="1" ht="13.5">
      <c r="F416" s="417"/>
      <c r="G416" s="905"/>
    </row>
    <row r="417" spans="6:7" s="406" customFormat="1" ht="13.5">
      <c r="F417" s="417"/>
      <c r="G417" s="905"/>
    </row>
    <row r="418" spans="6:7" s="406" customFormat="1" ht="13.5">
      <c r="F418" s="417"/>
      <c r="G418" s="905"/>
    </row>
    <row r="419" spans="6:7" s="406" customFormat="1" ht="13.5">
      <c r="F419" s="417"/>
      <c r="G419" s="905"/>
    </row>
    <row r="420" spans="6:7" s="406" customFormat="1" ht="13.5">
      <c r="F420" s="417"/>
      <c r="G420" s="905"/>
    </row>
    <row r="421" spans="6:7" s="406" customFormat="1" ht="13.5">
      <c r="F421" s="417"/>
      <c r="G421" s="905"/>
    </row>
    <row r="422" spans="6:7" s="406" customFormat="1" ht="13.5">
      <c r="F422" s="417"/>
      <c r="G422" s="905"/>
    </row>
    <row r="423" spans="6:7" s="406" customFormat="1" ht="13.5">
      <c r="F423" s="417"/>
      <c r="G423" s="905"/>
    </row>
    <row r="424" spans="6:7" s="406" customFormat="1" ht="13.5">
      <c r="F424" s="417"/>
      <c r="G424" s="905"/>
    </row>
    <row r="425" spans="6:7" s="406" customFormat="1" ht="13.5">
      <c r="F425" s="417"/>
      <c r="G425" s="905"/>
    </row>
    <row r="426" spans="6:7" s="406" customFormat="1" ht="13.5">
      <c r="F426" s="417"/>
      <c r="G426" s="905"/>
    </row>
    <row r="427" spans="6:7" s="406" customFormat="1" ht="13.5">
      <c r="F427" s="417"/>
      <c r="G427" s="905"/>
    </row>
    <row r="428" spans="6:7" s="406" customFormat="1" ht="13.5">
      <c r="F428" s="417"/>
      <c r="G428" s="905"/>
    </row>
    <row r="429" spans="6:7" s="406" customFormat="1" ht="13.5">
      <c r="F429" s="417"/>
      <c r="G429" s="905"/>
    </row>
    <row r="430" spans="6:7" s="406" customFormat="1" ht="13.5">
      <c r="F430" s="417"/>
      <c r="G430" s="905"/>
    </row>
    <row r="431" spans="6:7" s="406" customFormat="1" ht="13.5">
      <c r="F431" s="417"/>
      <c r="G431" s="905"/>
    </row>
    <row r="432" spans="6:7" s="406" customFormat="1" ht="13.5">
      <c r="F432" s="417"/>
      <c r="G432" s="905"/>
    </row>
    <row r="433" spans="6:7" s="406" customFormat="1" ht="13.5">
      <c r="F433" s="417"/>
      <c r="G433" s="905"/>
    </row>
    <row r="434" spans="6:7" s="406" customFormat="1" ht="13.5">
      <c r="F434" s="417"/>
      <c r="G434" s="905"/>
    </row>
    <row r="435" spans="6:7" s="406" customFormat="1" ht="13.5">
      <c r="F435" s="417"/>
      <c r="G435" s="905"/>
    </row>
    <row r="436" spans="6:7" s="406" customFormat="1" ht="13.5">
      <c r="F436" s="417"/>
      <c r="G436" s="905"/>
    </row>
    <row r="437" spans="6:7" s="406" customFormat="1" ht="13.5">
      <c r="F437" s="417"/>
      <c r="G437" s="905"/>
    </row>
    <row r="438" spans="6:7" s="406" customFormat="1" ht="13.5">
      <c r="F438" s="417"/>
      <c r="G438" s="905"/>
    </row>
    <row r="439" spans="6:7" s="406" customFormat="1" ht="13.5">
      <c r="F439" s="417"/>
      <c r="G439" s="905"/>
    </row>
    <row r="440" spans="6:7" s="406" customFormat="1" ht="13.5">
      <c r="F440" s="417"/>
      <c r="G440" s="905"/>
    </row>
    <row r="441" spans="6:7" s="406" customFormat="1" ht="13.5">
      <c r="F441" s="417"/>
      <c r="G441" s="905"/>
    </row>
    <row r="442" spans="6:7" s="406" customFormat="1" ht="13.5">
      <c r="F442" s="417"/>
      <c r="G442" s="905"/>
    </row>
    <row r="443" spans="6:7" s="406" customFormat="1" ht="13.5">
      <c r="F443" s="417"/>
      <c r="G443" s="905"/>
    </row>
    <row r="444" spans="6:7" s="406" customFormat="1" ht="13.5">
      <c r="F444" s="417"/>
      <c r="G444" s="905"/>
    </row>
    <row r="445" spans="6:7" s="406" customFormat="1" ht="13.5">
      <c r="F445" s="417"/>
      <c r="G445" s="905"/>
    </row>
    <row r="446" spans="6:7" s="406" customFormat="1" ht="13.5">
      <c r="F446" s="417"/>
      <c r="G446" s="905"/>
    </row>
    <row r="447" spans="6:7" s="406" customFormat="1" ht="13.5">
      <c r="F447" s="417"/>
      <c r="G447" s="905"/>
    </row>
    <row r="448" spans="6:7" s="406" customFormat="1" ht="13.5">
      <c r="F448" s="417"/>
      <c r="G448" s="905"/>
    </row>
    <row r="449" spans="6:7" s="406" customFormat="1" ht="13.5">
      <c r="F449" s="417"/>
      <c r="G449" s="905"/>
    </row>
    <row r="450" spans="6:7" s="406" customFormat="1" ht="13.5">
      <c r="F450" s="417"/>
      <c r="G450" s="905"/>
    </row>
    <row r="451" spans="6:7" s="406" customFormat="1" ht="13.5">
      <c r="F451" s="417"/>
      <c r="G451" s="905"/>
    </row>
    <row r="452" spans="6:7" s="406" customFormat="1" ht="13.5">
      <c r="F452" s="417"/>
      <c r="G452" s="905"/>
    </row>
    <row r="453" spans="6:7" s="406" customFormat="1" ht="13.5">
      <c r="F453" s="417"/>
      <c r="G453" s="905"/>
    </row>
    <row r="454" spans="6:7" s="406" customFormat="1" ht="13.5">
      <c r="F454" s="417"/>
      <c r="G454" s="905"/>
    </row>
    <row r="455" spans="6:7" s="406" customFormat="1" ht="13.5">
      <c r="F455" s="417"/>
      <c r="G455" s="905"/>
    </row>
    <row r="456" spans="6:7" s="406" customFormat="1" ht="13.5">
      <c r="F456" s="417"/>
      <c r="G456" s="905"/>
    </row>
    <row r="457" spans="6:7" s="406" customFormat="1" ht="13.5">
      <c r="F457" s="417"/>
      <c r="G457" s="905"/>
    </row>
    <row r="458" spans="6:7" s="406" customFormat="1" ht="13.5">
      <c r="F458" s="417"/>
      <c r="G458" s="905"/>
    </row>
    <row r="459" spans="6:7" s="406" customFormat="1" ht="13.5">
      <c r="F459" s="417"/>
      <c r="G459" s="905"/>
    </row>
    <row r="460" spans="6:7" s="406" customFormat="1" ht="13.5">
      <c r="F460" s="417"/>
      <c r="G460" s="905"/>
    </row>
    <row r="461" spans="6:7" s="406" customFormat="1" ht="13.5">
      <c r="F461" s="417"/>
      <c r="G461" s="905"/>
    </row>
    <row r="462" spans="6:7" s="406" customFormat="1" ht="13.5">
      <c r="F462" s="417"/>
      <c r="G462" s="905"/>
    </row>
    <row r="463" spans="6:7" s="406" customFormat="1" ht="13.5">
      <c r="F463" s="417"/>
      <c r="G463" s="905"/>
    </row>
    <row r="464" spans="6:7" s="406" customFormat="1" ht="13.5">
      <c r="F464" s="417"/>
      <c r="G464" s="905"/>
    </row>
    <row r="465" spans="6:7" s="406" customFormat="1" ht="13.5">
      <c r="F465" s="417"/>
      <c r="G465" s="905"/>
    </row>
    <row r="466" spans="6:7" s="406" customFormat="1" ht="13.5">
      <c r="F466" s="417"/>
      <c r="G466" s="905"/>
    </row>
    <row r="467" spans="6:7" s="406" customFormat="1" ht="13.5">
      <c r="F467" s="417"/>
      <c r="G467" s="905"/>
    </row>
    <row r="468" spans="6:7" s="406" customFormat="1" ht="13.5">
      <c r="F468" s="417"/>
      <c r="G468" s="905"/>
    </row>
    <row r="469" spans="6:7" s="406" customFormat="1" ht="13.5">
      <c r="F469" s="417"/>
      <c r="G469" s="905"/>
    </row>
    <row r="470" spans="6:7" s="406" customFormat="1" ht="13.5">
      <c r="F470" s="417"/>
      <c r="G470" s="905"/>
    </row>
    <row r="471" spans="6:7" s="406" customFormat="1" ht="13.5">
      <c r="F471" s="417"/>
      <c r="G471" s="905"/>
    </row>
    <row r="472" spans="6:7" s="406" customFormat="1" ht="13.5">
      <c r="F472" s="417"/>
      <c r="G472" s="905"/>
    </row>
    <row r="473" spans="6:7" s="406" customFormat="1" ht="13.5">
      <c r="F473" s="417"/>
      <c r="G473" s="905"/>
    </row>
    <row r="474" spans="6:7" s="406" customFormat="1" ht="13.5">
      <c r="F474" s="417"/>
      <c r="G474" s="905"/>
    </row>
    <row r="475" spans="6:7" s="406" customFormat="1" ht="13.5">
      <c r="F475" s="417"/>
      <c r="G475" s="905"/>
    </row>
    <row r="476" spans="6:7" s="406" customFormat="1" ht="13.5">
      <c r="F476" s="417"/>
      <c r="G476" s="905"/>
    </row>
    <row r="477" spans="6:7" s="406" customFormat="1" ht="13.5">
      <c r="F477" s="417"/>
      <c r="G477" s="905"/>
    </row>
    <row r="478" spans="6:7" s="406" customFormat="1" ht="13.5">
      <c r="F478" s="417"/>
      <c r="G478" s="905"/>
    </row>
    <row r="479" spans="6:7" s="406" customFormat="1" ht="13.5">
      <c r="F479" s="417"/>
      <c r="G479" s="905"/>
    </row>
    <row r="480" spans="6:7" s="406" customFormat="1" ht="13.5">
      <c r="F480" s="417"/>
      <c r="G480" s="905"/>
    </row>
    <row r="481" spans="6:7" s="406" customFormat="1" ht="13.5">
      <c r="F481" s="417"/>
      <c r="G481" s="905"/>
    </row>
    <row r="482" spans="6:7" s="406" customFormat="1" ht="13.5">
      <c r="F482" s="417"/>
      <c r="G482" s="905"/>
    </row>
    <row r="483" spans="6:7" s="406" customFormat="1" ht="13.5">
      <c r="F483" s="417"/>
      <c r="G483" s="905"/>
    </row>
    <row r="484" spans="6:7" s="406" customFormat="1" ht="13.5">
      <c r="F484" s="417"/>
      <c r="G484" s="905"/>
    </row>
    <row r="485" spans="6:7" s="406" customFormat="1" ht="13.5">
      <c r="F485" s="417"/>
      <c r="G485" s="905"/>
    </row>
    <row r="486" spans="6:7" s="406" customFormat="1" ht="13.5">
      <c r="F486" s="417"/>
      <c r="G486" s="905"/>
    </row>
    <row r="487" spans="6:7" s="406" customFormat="1" ht="13.5">
      <c r="F487" s="417"/>
      <c r="G487" s="905"/>
    </row>
    <row r="488" spans="6:7" s="406" customFormat="1" ht="13.5">
      <c r="F488" s="417"/>
      <c r="G488" s="905"/>
    </row>
    <row r="489" spans="6:7" s="406" customFormat="1" ht="13.5">
      <c r="F489" s="417"/>
      <c r="G489" s="905"/>
    </row>
    <row r="490" spans="6:7" s="406" customFormat="1" ht="13.5">
      <c r="F490" s="417"/>
      <c r="G490" s="905"/>
    </row>
    <row r="491" spans="6:7" s="406" customFormat="1" ht="13.5">
      <c r="F491" s="417"/>
      <c r="G491" s="905"/>
    </row>
    <row r="492" spans="6:7" s="406" customFormat="1" ht="13.5">
      <c r="F492" s="417"/>
      <c r="G492" s="905"/>
    </row>
    <row r="493" spans="6:7" s="406" customFormat="1" ht="13.5">
      <c r="F493" s="417"/>
      <c r="G493" s="905"/>
    </row>
    <row r="494" spans="6:7" s="406" customFormat="1" ht="13.5">
      <c r="F494" s="417"/>
      <c r="G494" s="905"/>
    </row>
    <row r="495" spans="6:7" s="406" customFormat="1" ht="13.5">
      <c r="F495" s="417"/>
      <c r="G495" s="905"/>
    </row>
    <row r="496" spans="6:7" s="406" customFormat="1" ht="13.5">
      <c r="F496" s="417"/>
      <c r="G496" s="905"/>
    </row>
    <row r="497" spans="6:7" s="406" customFormat="1" ht="13.5">
      <c r="F497" s="417"/>
      <c r="G497" s="905"/>
    </row>
    <row r="498" spans="6:7" s="406" customFormat="1" ht="13.5">
      <c r="F498" s="417"/>
      <c r="G498" s="905"/>
    </row>
    <row r="499" spans="6:7" s="406" customFormat="1" ht="13.5">
      <c r="F499" s="417"/>
      <c r="G499" s="905"/>
    </row>
    <row r="500" spans="6:7" s="406" customFormat="1" ht="13.5">
      <c r="F500" s="417"/>
      <c r="G500" s="905"/>
    </row>
    <row r="501" spans="6:7" s="406" customFormat="1" ht="13.5">
      <c r="F501" s="417"/>
      <c r="G501" s="905"/>
    </row>
    <row r="502" spans="6:7" s="406" customFormat="1" ht="13.5">
      <c r="F502" s="417"/>
      <c r="G502" s="905"/>
    </row>
    <row r="503" spans="6:7" s="406" customFormat="1" ht="13.5">
      <c r="F503" s="417"/>
      <c r="G503" s="905"/>
    </row>
    <row r="504" spans="6:7" s="406" customFormat="1" ht="13.5">
      <c r="F504" s="417"/>
      <c r="G504" s="905"/>
    </row>
    <row r="505" spans="6:7" s="406" customFormat="1" ht="13.5">
      <c r="F505" s="417"/>
      <c r="G505" s="905"/>
    </row>
    <row r="506" spans="6:7" s="406" customFormat="1" ht="13.5">
      <c r="F506" s="417"/>
      <c r="G506" s="905"/>
    </row>
    <row r="507" spans="6:7" s="406" customFormat="1" ht="13.5">
      <c r="F507" s="417"/>
      <c r="G507" s="905"/>
    </row>
    <row r="508" spans="6:7" s="406" customFormat="1" ht="13.5">
      <c r="F508" s="417"/>
      <c r="G508" s="905"/>
    </row>
    <row r="509" spans="6:7" s="406" customFormat="1" ht="13.5">
      <c r="F509" s="417"/>
      <c r="G509" s="905"/>
    </row>
    <row r="510" spans="6:7" s="406" customFormat="1" ht="13.5">
      <c r="F510" s="417"/>
      <c r="G510" s="905"/>
    </row>
    <row r="511" spans="6:7" s="406" customFormat="1" ht="13.5">
      <c r="F511" s="417"/>
      <c r="G511" s="905"/>
    </row>
    <row r="512" spans="6:7" s="406" customFormat="1" ht="13.5">
      <c r="F512" s="417"/>
      <c r="G512" s="905"/>
    </row>
    <row r="513" spans="6:7" s="406" customFormat="1" ht="13.5">
      <c r="F513" s="417"/>
      <c r="G513" s="905"/>
    </row>
    <row r="514" spans="6:7" s="406" customFormat="1" ht="13.5">
      <c r="F514" s="417"/>
      <c r="G514" s="905"/>
    </row>
    <row r="515" spans="6:7" s="406" customFormat="1" ht="13.5">
      <c r="F515" s="417"/>
      <c r="G515" s="905"/>
    </row>
    <row r="516" spans="6:7" s="406" customFormat="1" ht="13.5">
      <c r="F516" s="417"/>
      <c r="G516" s="905"/>
    </row>
    <row r="517" spans="6:7" s="406" customFormat="1" ht="13.5">
      <c r="F517" s="417"/>
      <c r="G517" s="905"/>
    </row>
    <row r="518" spans="6:7" s="406" customFormat="1" ht="13.5">
      <c r="F518" s="417"/>
      <c r="G518" s="905"/>
    </row>
    <row r="519" spans="6:7" s="406" customFormat="1" ht="13.5">
      <c r="F519" s="417"/>
      <c r="G519" s="905"/>
    </row>
    <row r="520" spans="6:7" s="406" customFormat="1" ht="13.5">
      <c r="F520" s="417"/>
      <c r="G520" s="905"/>
    </row>
    <row r="521" spans="6:7" s="406" customFormat="1" ht="13.5">
      <c r="F521" s="417"/>
      <c r="G521" s="905"/>
    </row>
    <row r="522" spans="6:7" s="406" customFormat="1" ht="13.5">
      <c r="F522" s="417"/>
      <c r="G522" s="905"/>
    </row>
    <row r="523" spans="6:7" s="406" customFormat="1" ht="13.5">
      <c r="F523" s="417"/>
      <c r="G523" s="905"/>
    </row>
    <row r="524" spans="6:7" s="406" customFormat="1" ht="13.5">
      <c r="F524" s="417"/>
      <c r="G524" s="905"/>
    </row>
    <row r="525" spans="6:7" s="406" customFormat="1" ht="13.5">
      <c r="F525" s="417"/>
      <c r="G525" s="905"/>
    </row>
    <row r="526" spans="6:7" s="406" customFormat="1" ht="13.5">
      <c r="F526" s="417"/>
      <c r="G526" s="905"/>
    </row>
    <row r="527" spans="6:7" s="406" customFormat="1" ht="13.5">
      <c r="F527" s="417"/>
      <c r="G527" s="905"/>
    </row>
    <row r="528" spans="6:7" s="406" customFormat="1" ht="13.5">
      <c r="F528" s="417"/>
      <c r="G528" s="905"/>
    </row>
    <row r="529" spans="6:7" s="406" customFormat="1" ht="13.5">
      <c r="F529" s="417"/>
      <c r="G529" s="905"/>
    </row>
    <row r="530" spans="6:7" s="406" customFormat="1" ht="13.5">
      <c r="F530" s="417"/>
      <c r="G530" s="905"/>
    </row>
    <row r="531" spans="6:7" s="406" customFormat="1" ht="13.5">
      <c r="F531" s="417"/>
      <c r="G531" s="905"/>
    </row>
    <row r="532" spans="6:7" s="406" customFormat="1" ht="13.5">
      <c r="F532" s="417"/>
      <c r="G532" s="905"/>
    </row>
    <row r="533" spans="6:7" s="406" customFormat="1" ht="13.5">
      <c r="F533" s="417"/>
      <c r="G533" s="905"/>
    </row>
    <row r="534" spans="6:7" s="406" customFormat="1" ht="13.5">
      <c r="F534" s="417"/>
      <c r="G534" s="905"/>
    </row>
    <row r="535" spans="6:7" s="406" customFormat="1" ht="13.5">
      <c r="F535" s="417"/>
      <c r="G535" s="905"/>
    </row>
    <row r="536" spans="6:7" s="406" customFormat="1" ht="13.5">
      <c r="F536" s="417"/>
      <c r="G536" s="905"/>
    </row>
    <row r="537" spans="6:7" s="406" customFormat="1" ht="13.5">
      <c r="F537" s="417"/>
      <c r="G537" s="905"/>
    </row>
    <row r="538" spans="6:7" s="406" customFormat="1" ht="13.5">
      <c r="F538" s="417"/>
      <c r="G538" s="905"/>
    </row>
    <row r="539" spans="6:7" s="406" customFormat="1" ht="13.5">
      <c r="F539" s="417"/>
      <c r="G539" s="905"/>
    </row>
    <row r="540" spans="6:7" s="406" customFormat="1" ht="13.5">
      <c r="F540" s="417"/>
      <c r="G540" s="905"/>
    </row>
    <row r="541" spans="6:7" s="406" customFormat="1" ht="13.5">
      <c r="F541" s="417"/>
      <c r="G541" s="905"/>
    </row>
    <row r="542" spans="6:7" s="406" customFormat="1" ht="13.5">
      <c r="F542" s="417"/>
      <c r="G542" s="905"/>
    </row>
    <row r="543" spans="6:7" s="406" customFormat="1" ht="13.5">
      <c r="F543" s="417"/>
      <c r="G543" s="905"/>
    </row>
    <row r="544" spans="6:7" s="406" customFormat="1" ht="13.5">
      <c r="F544" s="417"/>
      <c r="G544" s="905"/>
    </row>
    <row r="545" spans="6:7" s="406" customFormat="1" ht="13.5">
      <c r="F545" s="417"/>
      <c r="G545" s="905"/>
    </row>
    <row r="546" spans="6:7" s="406" customFormat="1" ht="13.5">
      <c r="F546" s="417"/>
      <c r="G546" s="905"/>
    </row>
    <row r="547" spans="6:7" s="406" customFormat="1" ht="13.5">
      <c r="F547" s="417"/>
      <c r="G547" s="905"/>
    </row>
    <row r="548" spans="6:7" s="406" customFormat="1" ht="13.5">
      <c r="F548" s="417"/>
      <c r="G548" s="905"/>
    </row>
    <row r="549" spans="6:7" s="406" customFormat="1" ht="13.5">
      <c r="F549" s="417"/>
      <c r="G549" s="905"/>
    </row>
    <row r="550" spans="6:7" s="406" customFormat="1" ht="13.5">
      <c r="F550" s="417"/>
      <c r="G550" s="905"/>
    </row>
    <row r="551" spans="6:7" s="406" customFormat="1" ht="13.5">
      <c r="F551" s="417"/>
      <c r="G551" s="905"/>
    </row>
    <row r="552" spans="6:7" s="406" customFormat="1" ht="13.5">
      <c r="F552" s="417"/>
      <c r="G552" s="905"/>
    </row>
    <row r="553" spans="6:7" s="406" customFormat="1" ht="13.5">
      <c r="F553" s="417"/>
      <c r="G553" s="905"/>
    </row>
    <row r="554" spans="6:7" s="406" customFormat="1" ht="13.5">
      <c r="F554" s="417"/>
      <c r="G554" s="905"/>
    </row>
    <row r="555" spans="6:7" s="406" customFormat="1" ht="13.5">
      <c r="F555" s="417"/>
      <c r="G555" s="905"/>
    </row>
    <row r="556" spans="6:7" s="406" customFormat="1" ht="13.5">
      <c r="F556" s="417"/>
      <c r="G556" s="905"/>
    </row>
    <row r="557" spans="6:7" s="406" customFormat="1" ht="13.5">
      <c r="F557" s="417"/>
      <c r="G557" s="905"/>
    </row>
    <row r="558" spans="6:7" s="406" customFormat="1" ht="13.5">
      <c r="F558" s="417"/>
      <c r="G558" s="905"/>
    </row>
    <row r="559" spans="6:7" s="406" customFormat="1" ht="13.5">
      <c r="F559" s="417"/>
      <c r="G559" s="905"/>
    </row>
    <row r="560" spans="6:7" s="406" customFormat="1" ht="13.5">
      <c r="F560" s="417"/>
      <c r="G560" s="905"/>
    </row>
    <row r="561" spans="6:7" s="406" customFormat="1" ht="13.5">
      <c r="F561" s="417"/>
      <c r="G561" s="905"/>
    </row>
    <row r="562" spans="6:7" s="406" customFormat="1" ht="13.5">
      <c r="F562" s="417"/>
      <c r="G562" s="905"/>
    </row>
    <row r="563" spans="6:7" s="406" customFormat="1" ht="13.5">
      <c r="F563" s="417"/>
      <c r="G563" s="905"/>
    </row>
    <row r="564" spans="2:6" ht="14.25">
      <c r="B564" s="406"/>
      <c r="C564" s="406"/>
      <c r="D564" s="406"/>
      <c r="E564" s="406"/>
      <c r="F564" s="417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4724409448818898" bottom="0.31496062992125984" header="0.67" footer="0.5118110236220472"/>
  <pageSetup horizontalDpi="300" verticalDpi="300" orientation="portrait" paperSize="9" scale="60" r:id="rId1"/>
  <headerFooter alignWithMargins="0">
    <oddHeader>&amp;L                     &amp;R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P52"/>
  <sheetViews>
    <sheetView zoomScale="80" zoomScaleNormal="80" zoomScalePageLayoutView="0" workbookViewId="0" topLeftCell="A1">
      <selection activeCell="H20" sqref="H20"/>
    </sheetView>
  </sheetViews>
  <sheetFormatPr defaultColWidth="11.421875" defaultRowHeight="12.75"/>
  <cols>
    <col min="1" max="1" width="11.421875" style="725" customWidth="1"/>
    <col min="2" max="2" width="2.7109375" style="725" customWidth="1"/>
    <col min="3" max="3" width="23.57421875" style="725" customWidth="1"/>
    <col min="4" max="4" width="29.28125" style="725" customWidth="1"/>
    <col min="5" max="5" width="20.28125" style="725" customWidth="1"/>
    <col min="6" max="6" width="20.7109375" style="725" customWidth="1"/>
    <col min="7" max="7" width="19.421875" style="725" customWidth="1"/>
    <col min="8" max="8" width="15.8515625" style="725" customWidth="1"/>
    <col min="9" max="9" width="18.00390625" style="725" customWidth="1"/>
    <col min="10" max="10" width="16.421875" style="725" customWidth="1"/>
    <col min="11" max="11" width="15.7109375" style="725" customWidth="1"/>
    <col min="12" max="12" width="15.28125" style="725" customWidth="1"/>
    <col min="13" max="13" width="19.00390625" style="725" customWidth="1"/>
    <col min="14" max="14" width="11.421875" style="725" customWidth="1"/>
    <col min="15" max="16" width="5.00390625" style="725" hidden="1" customWidth="1"/>
    <col min="17" max="17" width="11.421875" style="725" hidden="1" customWidth="1"/>
    <col min="18" max="16384" width="11.421875" style="725" customWidth="1"/>
  </cols>
  <sheetData>
    <row r="1" ht="25.5" customHeight="1" thickBot="1"/>
    <row r="2" spans="2:13" ht="44.25" customHeight="1">
      <c r="B2" s="1055" t="s">
        <v>215</v>
      </c>
      <c r="C2" s="1056"/>
      <c r="D2" s="1056"/>
      <c r="E2" s="1056"/>
      <c r="F2" s="1056"/>
      <c r="G2" s="1056"/>
      <c r="H2" s="1056"/>
      <c r="I2" s="1056"/>
      <c r="J2" s="1056"/>
      <c r="K2" s="1056"/>
      <c r="L2" s="1057"/>
      <c r="M2" s="726">
        <f>CPYG!E2</f>
        <v>2017</v>
      </c>
    </row>
    <row r="3" spans="2:13" ht="24" customHeight="1">
      <c r="B3" s="1062" t="str">
        <f>'ORGANOS DE GOBIERNO'!B4:I4</f>
        <v>ENTIDAD: CULTESA</v>
      </c>
      <c r="C3" s="1063"/>
      <c r="D3" s="1063"/>
      <c r="E3" s="1063"/>
      <c r="F3" s="1063"/>
      <c r="G3" s="1063"/>
      <c r="H3" s="1063"/>
      <c r="I3" s="1063"/>
      <c r="J3" s="1063"/>
      <c r="K3" s="1063"/>
      <c r="L3" s="1064"/>
      <c r="M3" s="237" t="s">
        <v>203</v>
      </c>
    </row>
    <row r="4" spans="2:13" ht="23.25" customHeight="1" thickBot="1">
      <c r="B4" s="1058" t="s">
        <v>391</v>
      </c>
      <c r="C4" s="1059"/>
      <c r="D4" s="1059"/>
      <c r="E4" s="1059"/>
      <c r="F4" s="1059"/>
      <c r="G4" s="1059"/>
      <c r="H4" s="1060"/>
      <c r="I4" s="1060"/>
      <c r="J4" s="1060"/>
      <c r="K4" s="1060"/>
      <c r="L4" s="1060"/>
      <c r="M4" s="1061"/>
    </row>
    <row r="5" spans="2:13" ht="28.5" customHeight="1">
      <c r="B5" s="1065" t="s">
        <v>419</v>
      </c>
      <c r="C5" s="1066"/>
      <c r="D5" s="1066"/>
      <c r="E5" s="1066" t="s">
        <v>427</v>
      </c>
      <c r="F5" s="1066"/>
      <c r="G5" s="1069"/>
      <c r="H5" s="1066" t="s">
        <v>392</v>
      </c>
      <c r="I5" s="1066"/>
      <c r="J5" s="1069"/>
      <c r="K5" s="1065" t="s">
        <v>393</v>
      </c>
      <c r="L5" s="1066"/>
      <c r="M5" s="1069"/>
    </row>
    <row r="6" spans="2:13" ht="28.5" customHeight="1" thickBot="1">
      <c r="B6" s="1067"/>
      <c r="C6" s="1068"/>
      <c r="D6" s="1068"/>
      <c r="E6" s="728" t="s">
        <v>394</v>
      </c>
      <c r="F6" s="728" t="s">
        <v>395</v>
      </c>
      <c r="G6" s="729" t="s">
        <v>489</v>
      </c>
      <c r="H6" s="728" t="s">
        <v>394</v>
      </c>
      <c r="I6" s="728" t="s">
        <v>395</v>
      </c>
      <c r="J6" s="729" t="s">
        <v>489</v>
      </c>
      <c r="K6" s="727" t="s">
        <v>394</v>
      </c>
      <c r="L6" s="728" t="s">
        <v>395</v>
      </c>
      <c r="M6" s="729" t="s">
        <v>489</v>
      </c>
    </row>
    <row r="7" spans="2:13" ht="28.5" customHeight="1">
      <c r="B7" s="730" t="s">
        <v>396</v>
      </c>
      <c r="C7" s="731"/>
      <c r="D7" s="732"/>
      <c r="E7" s="922">
        <f>+E8+E9</f>
        <v>9164.64</v>
      </c>
      <c r="F7" s="922">
        <f>+F8+F9</f>
        <v>26.52</v>
      </c>
      <c r="G7" s="923"/>
      <c r="H7" s="922">
        <f>+H8+H9</f>
        <v>1477.16</v>
      </c>
      <c r="I7" s="922">
        <f>+I8+I9</f>
        <v>21.81</v>
      </c>
      <c r="J7" s="923"/>
      <c r="K7" s="924">
        <f>+K8+K9</f>
        <v>0</v>
      </c>
      <c r="L7" s="922">
        <f>+L8+L9</f>
        <v>0</v>
      </c>
      <c r="M7" s="923"/>
    </row>
    <row r="8" spans="2:13" ht="18" customHeight="1">
      <c r="B8" s="733"/>
      <c r="C8" s="734"/>
      <c r="D8" s="735" t="s">
        <v>397</v>
      </c>
      <c r="E8" s="925">
        <v>9164.64</v>
      </c>
      <c r="F8" s="925">
        <v>26.52</v>
      </c>
      <c r="G8" s="923"/>
      <c r="H8" s="925">
        <v>1477.16</v>
      </c>
      <c r="I8" s="925">
        <v>21.81</v>
      </c>
      <c r="J8" s="923"/>
      <c r="K8" s="926"/>
      <c r="L8" s="925"/>
      <c r="M8" s="923"/>
    </row>
    <row r="9" spans="2:13" ht="25.5" customHeight="1">
      <c r="B9" s="733"/>
      <c r="C9" s="734"/>
      <c r="D9" s="735" t="s">
        <v>398</v>
      </c>
      <c r="E9" s="925"/>
      <c r="F9" s="925"/>
      <c r="G9" s="923"/>
      <c r="H9" s="925"/>
      <c r="I9" s="925"/>
      <c r="J9" s="923"/>
      <c r="K9" s="926"/>
      <c r="L9" s="925"/>
      <c r="M9" s="923"/>
    </row>
    <row r="10" spans="2:13" ht="28.5" customHeight="1">
      <c r="B10" s="730" t="s">
        <v>399</v>
      </c>
      <c r="C10" s="734"/>
      <c r="D10" s="736"/>
      <c r="E10" s="922">
        <f>+E11+E15</f>
        <v>0</v>
      </c>
      <c r="F10" s="922">
        <f>+F11+F15</f>
        <v>0</v>
      </c>
      <c r="G10" s="923"/>
      <c r="H10" s="922">
        <f>+H11+H15</f>
        <v>0</v>
      </c>
      <c r="I10" s="922">
        <f>+I11+I15</f>
        <v>0</v>
      </c>
      <c r="J10" s="923"/>
      <c r="K10" s="924">
        <f>+K11+K15</f>
        <v>0</v>
      </c>
      <c r="L10" s="922">
        <f>+L11+L15</f>
        <v>0</v>
      </c>
      <c r="M10" s="923"/>
    </row>
    <row r="11" spans="2:13" ht="30" customHeight="1">
      <c r="B11" s="733"/>
      <c r="C11" s="737" t="s">
        <v>400</v>
      </c>
      <c r="D11" s="735" t="s">
        <v>401</v>
      </c>
      <c r="E11" s="927">
        <f>+E12+E13+E14</f>
        <v>0</v>
      </c>
      <c r="F11" s="927">
        <f>+F12+F13+F14</f>
        <v>0</v>
      </c>
      <c r="G11" s="923"/>
      <c r="H11" s="927">
        <f>+H12+H13+H14</f>
        <v>0</v>
      </c>
      <c r="I11" s="927">
        <f>+I12+I13+I14</f>
        <v>0</v>
      </c>
      <c r="J11" s="923"/>
      <c r="K11" s="928">
        <f>+K12+K13+K14</f>
        <v>0</v>
      </c>
      <c r="L11" s="927">
        <f>+L12+L13+L14</f>
        <v>0</v>
      </c>
      <c r="M11" s="923"/>
    </row>
    <row r="12" spans="2:13" ht="18" customHeight="1">
      <c r="B12" s="733"/>
      <c r="C12" s="738"/>
      <c r="D12" s="735"/>
      <c r="E12" s="925"/>
      <c r="F12" s="925"/>
      <c r="G12" s="923"/>
      <c r="H12" s="925"/>
      <c r="I12" s="925"/>
      <c r="J12" s="923"/>
      <c r="K12" s="926"/>
      <c r="L12" s="925"/>
      <c r="M12" s="923"/>
    </row>
    <row r="13" spans="2:13" ht="18" customHeight="1">
      <c r="B13" s="733"/>
      <c r="C13" s="738"/>
      <c r="D13" s="735"/>
      <c r="E13" s="925"/>
      <c r="F13" s="925"/>
      <c r="G13" s="923"/>
      <c r="H13" s="925"/>
      <c r="I13" s="925"/>
      <c r="J13" s="923"/>
      <c r="K13" s="926"/>
      <c r="L13" s="925"/>
      <c r="M13" s="923"/>
    </row>
    <row r="14" spans="2:13" ht="18" customHeight="1">
      <c r="B14" s="733"/>
      <c r="C14" s="738"/>
      <c r="D14" s="735"/>
      <c r="E14" s="925"/>
      <c r="F14" s="925"/>
      <c r="G14" s="923"/>
      <c r="H14" s="925"/>
      <c r="I14" s="925"/>
      <c r="J14" s="923"/>
      <c r="K14" s="926"/>
      <c r="L14" s="925"/>
      <c r="M14" s="923"/>
    </row>
    <row r="15" spans="2:13" ht="26.25" customHeight="1">
      <c r="B15" s="733"/>
      <c r="C15" s="737" t="s">
        <v>400</v>
      </c>
      <c r="D15" s="735" t="s">
        <v>402</v>
      </c>
      <c r="E15" s="927">
        <f>+E16+E17+E18</f>
        <v>0</v>
      </c>
      <c r="F15" s="927">
        <f>+F16+F17+F18</f>
        <v>0</v>
      </c>
      <c r="G15" s="923"/>
      <c r="H15" s="927">
        <f>+H16+H17+H18</f>
        <v>0</v>
      </c>
      <c r="I15" s="927">
        <f>+I16+I17+I18</f>
        <v>0</v>
      </c>
      <c r="J15" s="923"/>
      <c r="K15" s="928">
        <f>+K16+K17+K18</f>
        <v>0</v>
      </c>
      <c r="L15" s="927">
        <f>+L16+L17+L18</f>
        <v>0</v>
      </c>
      <c r="M15" s="923"/>
    </row>
    <row r="16" spans="2:13" ht="18" customHeight="1">
      <c r="B16" s="733"/>
      <c r="C16" s="738"/>
      <c r="D16" s="735"/>
      <c r="E16" s="925"/>
      <c r="F16" s="925"/>
      <c r="G16" s="923"/>
      <c r="H16" s="925"/>
      <c r="I16" s="925"/>
      <c r="J16" s="923"/>
      <c r="K16" s="926"/>
      <c r="L16" s="925"/>
      <c r="M16" s="923"/>
    </row>
    <row r="17" spans="2:13" ht="18" customHeight="1">
      <c r="B17" s="733"/>
      <c r="C17" s="738"/>
      <c r="D17" s="735"/>
      <c r="E17" s="925"/>
      <c r="F17" s="925"/>
      <c r="G17" s="923"/>
      <c r="H17" s="925"/>
      <c r="I17" s="925"/>
      <c r="J17" s="923"/>
      <c r="K17" s="926"/>
      <c r="L17" s="925"/>
      <c r="M17" s="923"/>
    </row>
    <row r="18" spans="2:13" ht="18" customHeight="1">
      <c r="B18" s="733"/>
      <c r="C18" s="734"/>
      <c r="D18" s="736"/>
      <c r="E18" s="925"/>
      <c r="F18" s="925"/>
      <c r="G18" s="923"/>
      <c r="H18" s="925"/>
      <c r="I18" s="925"/>
      <c r="J18" s="923"/>
      <c r="K18" s="926"/>
      <c r="L18" s="925"/>
      <c r="M18" s="923"/>
    </row>
    <row r="19" spans="2:13" ht="18" customHeight="1">
      <c r="B19" s="730" t="s">
        <v>403</v>
      </c>
      <c r="C19" s="734"/>
      <c r="D19" s="736"/>
      <c r="E19" s="922">
        <f>+E20+E24+E28+E29</f>
        <v>1331411.52</v>
      </c>
      <c r="F19" s="922">
        <f>+F20+F24+F28+F29</f>
        <v>36819.25</v>
      </c>
      <c r="G19" s="923"/>
      <c r="H19" s="922">
        <f>+H20+H24+H28+H29</f>
        <v>1580872.24</v>
      </c>
      <c r="I19" s="922">
        <f>+I20+I24+I28+I29</f>
        <v>42338.12</v>
      </c>
      <c r="J19" s="923"/>
      <c r="K19" s="924">
        <f>+K20+K24+K28+K29</f>
        <v>1492968.18</v>
      </c>
      <c r="L19" s="922">
        <f>+L20+L24+L28+L29</f>
        <v>42258.79</v>
      </c>
      <c r="M19" s="923"/>
    </row>
    <row r="20" spans="2:13" ht="20.25" customHeight="1">
      <c r="B20" s="730"/>
      <c r="C20" s="738" t="s">
        <v>404</v>
      </c>
      <c r="D20" s="735" t="s">
        <v>405</v>
      </c>
      <c r="E20" s="927">
        <f>+E21+E22+E23</f>
        <v>0</v>
      </c>
      <c r="F20" s="927">
        <f>+F21+F22+F23</f>
        <v>0</v>
      </c>
      <c r="G20" s="923"/>
      <c r="H20" s="927">
        <f>+H21+H22+H23</f>
        <v>2751.76</v>
      </c>
      <c r="I20" s="927">
        <f>+I21+I22+I23</f>
        <v>82.55</v>
      </c>
      <c r="J20" s="923"/>
      <c r="K20" s="928">
        <f>+K21+K22+K23</f>
        <v>0</v>
      </c>
      <c r="L20" s="927">
        <f>+L21+L22+L23</f>
        <v>0</v>
      </c>
      <c r="M20" s="923"/>
    </row>
    <row r="21" spans="2:13" ht="18" customHeight="1">
      <c r="B21" s="730"/>
      <c r="C21" s="734"/>
      <c r="D21" s="736"/>
      <c r="E21" s="925"/>
      <c r="F21" s="925"/>
      <c r="G21" s="923"/>
      <c r="H21" s="925">
        <v>2751.76</v>
      </c>
      <c r="I21" s="925">
        <v>82.55</v>
      </c>
      <c r="J21" s="923"/>
      <c r="K21" s="926"/>
      <c r="L21" s="925"/>
      <c r="M21" s="923"/>
    </row>
    <row r="22" spans="2:13" ht="18" customHeight="1">
      <c r="B22" s="730"/>
      <c r="C22" s="734"/>
      <c r="D22" s="736"/>
      <c r="E22" s="925"/>
      <c r="F22" s="925"/>
      <c r="G22" s="923"/>
      <c r="H22" s="925"/>
      <c r="I22" s="925"/>
      <c r="J22" s="923"/>
      <c r="K22" s="926"/>
      <c r="L22" s="925"/>
      <c r="M22" s="923"/>
    </row>
    <row r="23" spans="2:13" ht="18" customHeight="1">
      <c r="B23" s="730"/>
      <c r="C23" s="734"/>
      <c r="D23" s="736"/>
      <c r="E23" s="925"/>
      <c r="F23" s="925"/>
      <c r="G23" s="923"/>
      <c r="H23" s="925"/>
      <c r="I23" s="925"/>
      <c r="J23" s="923"/>
      <c r="K23" s="926"/>
      <c r="L23" s="925"/>
      <c r="M23" s="923"/>
    </row>
    <row r="24" spans="2:13" ht="25.5" customHeight="1">
      <c r="B24" s="730"/>
      <c r="C24" s="738" t="s">
        <v>404</v>
      </c>
      <c r="D24" s="735" t="s">
        <v>406</v>
      </c>
      <c r="E24" s="927">
        <f>+E25+E26+E27</f>
        <v>0</v>
      </c>
      <c r="F24" s="927">
        <f>+F25+F26+F27</f>
        <v>0</v>
      </c>
      <c r="G24" s="923"/>
      <c r="H24" s="927">
        <f>+H25+H26+H27</f>
        <v>0</v>
      </c>
      <c r="I24" s="927">
        <f>+I25+I26+I27</f>
        <v>0</v>
      </c>
      <c r="J24" s="923"/>
      <c r="K24" s="928">
        <f>+K25+K26+K27</f>
        <v>0</v>
      </c>
      <c r="L24" s="927">
        <f>+L25+L26+L27</f>
        <v>0</v>
      </c>
      <c r="M24" s="923"/>
    </row>
    <row r="25" spans="2:13" ht="18" customHeight="1">
      <c r="B25" s="730"/>
      <c r="C25" s="734"/>
      <c r="D25" s="736"/>
      <c r="E25" s="925"/>
      <c r="F25" s="925"/>
      <c r="G25" s="923"/>
      <c r="H25" s="925"/>
      <c r="I25" s="925"/>
      <c r="J25" s="923"/>
      <c r="K25" s="926"/>
      <c r="L25" s="925"/>
      <c r="M25" s="923"/>
    </row>
    <row r="26" spans="2:13" ht="18" customHeight="1">
      <c r="B26" s="730"/>
      <c r="C26" s="734"/>
      <c r="D26" s="736"/>
      <c r="E26" s="925"/>
      <c r="F26" s="925"/>
      <c r="G26" s="923"/>
      <c r="H26" s="925"/>
      <c r="I26" s="925"/>
      <c r="J26" s="923"/>
      <c r="K26" s="926"/>
      <c r="L26" s="925"/>
      <c r="M26" s="923"/>
    </row>
    <row r="27" spans="2:13" ht="18" customHeight="1">
      <c r="B27" s="730"/>
      <c r="C27" s="734"/>
      <c r="D27" s="736"/>
      <c r="E27" s="925"/>
      <c r="F27" s="925"/>
      <c r="G27" s="923"/>
      <c r="H27" s="925"/>
      <c r="I27" s="925"/>
      <c r="J27" s="923"/>
      <c r="K27" s="926"/>
      <c r="L27" s="925"/>
      <c r="M27" s="923"/>
    </row>
    <row r="28" spans="2:13" ht="18" customHeight="1">
      <c r="B28" s="730"/>
      <c r="C28" s="738" t="s">
        <v>407</v>
      </c>
      <c r="D28" s="735" t="s">
        <v>408</v>
      </c>
      <c r="E28" s="925">
        <f>1338642.12-7230.6</f>
        <v>1331411.52</v>
      </c>
      <c r="F28" s="925">
        <v>36819.25</v>
      </c>
      <c r="G28" s="923"/>
      <c r="H28" s="925">
        <v>1578120.48</v>
      </c>
      <c r="I28" s="925">
        <v>42255.57</v>
      </c>
      <c r="J28" s="923"/>
      <c r="K28" s="926">
        <v>1492968.18</v>
      </c>
      <c r="L28" s="925">
        <v>42258.79</v>
      </c>
      <c r="M28" s="923"/>
    </row>
    <row r="29" spans="2:13" ht="28.5" customHeight="1">
      <c r="B29" s="730"/>
      <c r="C29" s="738"/>
      <c r="D29" s="735" t="s">
        <v>409</v>
      </c>
      <c r="E29" s="925"/>
      <c r="F29" s="925"/>
      <c r="G29" s="923"/>
      <c r="H29" s="925"/>
      <c r="I29" s="925"/>
      <c r="J29" s="923"/>
      <c r="K29" s="926"/>
      <c r="L29" s="925"/>
      <c r="M29" s="923"/>
    </row>
    <row r="30" spans="2:16" s="739" customFormat="1" ht="22.5" customHeight="1" thickBot="1">
      <c r="B30" s="1047" t="s">
        <v>410</v>
      </c>
      <c r="C30" s="1048"/>
      <c r="D30" s="1048"/>
      <c r="E30" s="929">
        <f>+E19+E10+E7</f>
        <v>1340576.16</v>
      </c>
      <c r="F30" s="929">
        <f>+F19+F10+F7</f>
        <v>36845.77</v>
      </c>
      <c r="G30" s="930"/>
      <c r="H30" s="929">
        <f>+H19+H10+H7</f>
        <v>1582349.4</v>
      </c>
      <c r="I30" s="929">
        <f>+I19+I10+I7</f>
        <v>42359.93</v>
      </c>
      <c r="J30" s="930"/>
      <c r="K30" s="931">
        <f>+K19+K10+K7</f>
        <v>1492968.18</v>
      </c>
      <c r="L30" s="929">
        <f>+L19+L10+L7</f>
        <v>42258.79</v>
      </c>
      <c r="M30" s="932"/>
      <c r="O30" s="740">
        <f>+I30-CPYG!D7</f>
        <v>-1539989.47</v>
      </c>
      <c r="P30" s="740">
        <f>+L30-CPYG!E7</f>
        <v>-1450709.39</v>
      </c>
    </row>
    <row r="31" spans="2:12" ht="9" customHeight="1">
      <c r="B31" s="1046"/>
      <c r="C31" s="1046"/>
      <c r="D31" s="1046"/>
      <c r="E31" s="1046"/>
      <c r="F31" s="1046"/>
      <c r="G31" s="1046"/>
      <c r="H31" s="1046"/>
      <c r="I31" s="1046"/>
      <c r="J31" s="1046"/>
      <c r="K31" s="1046"/>
      <c r="L31" s="1046"/>
    </row>
    <row r="32" spans="2:13" ht="33" customHeight="1" thickBot="1">
      <c r="B32" s="1049" t="s">
        <v>411</v>
      </c>
      <c r="C32" s="1050"/>
      <c r="D32" s="1050"/>
      <c r="E32" s="1050"/>
      <c r="F32" s="1051"/>
      <c r="G32" s="729" t="s">
        <v>427</v>
      </c>
      <c r="H32" s="729" t="s">
        <v>392</v>
      </c>
      <c r="I32" s="759" t="s">
        <v>393</v>
      </c>
      <c r="J32" s="1025" t="s">
        <v>489</v>
      </c>
      <c r="K32" s="1026"/>
      <c r="L32" s="1026"/>
      <c r="M32" s="1027"/>
    </row>
    <row r="33" spans="2:13" ht="15" customHeight="1">
      <c r="B33" s="1052" t="s">
        <v>420</v>
      </c>
      <c r="C33" s="1053"/>
      <c r="D33" s="1053"/>
      <c r="E33" s="1053"/>
      <c r="F33" s="1054"/>
      <c r="G33" s="751">
        <f>SUM(G34:G36)</f>
        <v>1512.86</v>
      </c>
      <c r="H33" s="751">
        <f>SUM(H34:H36)</f>
        <v>0</v>
      </c>
      <c r="I33" s="751">
        <f>SUM(I34:I36)</f>
        <v>0</v>
      </c>
      <c r="J33" s="1028"/>
      <c r="K33" s="1029"/>
      <c r="L33" s="1029"/>
      <c r="M33" s="1030"/>
    </row>
    <row r="34" spans="2:13" ht="15" customHeight="1">
      <c r="B34" s="1019" t="s">
        <v>761</v>
      </c>
      <c r="C34" s="1020"/>
      <c r="D34" s="1020"/>
      <c r="E34" s="1020"/>
      <c r="F34" s="1021"/>
      <c r="G34" s="760">
        <v>1512.86</v>
      </c>
      <c r="H34" s="752"/>
      <c r="I34" s="752"/>
      <c r="J34" s="1022"/>
      <c r="K34" s="1023"/>
      <c r="L34" s="1023"/>
      <c r="M34" s="1024"/>
    </row>
    <row r="35" spans="2:13" ht="15" customHeight="1">
      <c r="B35" s="1040"/>
      <c r="C35" s="1041"/>
      <c r="D35" s="1041"/>
      <c r="E35" s="1041"/>
      <c r="F35" s="1042"/>
      <c r="G35" s="761"/>
      <c r="H35" s="753"/>
      <c r="I35" s="753"/>
      <c r="J35" s="1031"/>
      <c r="K35" s="1032"/>
      <c r="L35" s="1032"/>
      <c r="M35" s="1033"/>
    </row>
    <row r="36" spans="2:13" ht="15" customHeight="1">
      <c r="B36" s="1043"/>
      <c r="C36" s="1044"/>
      <c r="D36" s="1044"/>
      <c r="E36" s="1044"/>
      <c r="F36" s="1045"/>
      <c r="G36" s="762"/>
      <c r="H36" s="754"/>
      <c r="I36" s="754"/>
      <c r="J36" s="1034"/>
      <c r="K36" s="1035"/>
      <c r="L36" s="1035"/>
      <c r="M36" s="1036"/>
    </row>
    <row r="37" spans="2:13" ht="15" customHeight="1">
      <c r="B37" s="1037" t="s">
        <v>421</v>
      </c>
      <c r="C37" s="1038"/>
      <c r="D37" s="1038"/>
      <c r="E37" s="1038"/>
      <c r="F37" s="1039"/>
      <c r="G37" s="751">
        <f>+G38+G39+G40</f>
        <v>0</v>
      </c>
      <c r="H37" s="751">
        <f>+H38+H39+H40</f>
        <v>-1852.56</v>
      </c>
      <c r="I37" s="758">
        <f>+I38+I39+I40</f>
        <v>0</v>
      </c>
      <c r="J37" s="1028"/>
      <c r="K37" s="1029"/>
      <c r="L37" s="1029"/>
      <c r="M37" s="1030"/>
    </row>
    <row r="38" spans="2:13" ht="15" customHeight="1">
      <c r="B38" s="1019" t="s">
        <v>762</v>
      </c>
      <c r="C38" s="1020"/>
      <c r="D38" s="1020"/>
      <c r="E38" s="1020"/>
      <c r="F38" s="1021"/>
      <c r="G38" s="760"/>
      <c r="H38" s="752">
        <v>-1852.56</v>
      </c>
      <c r="I38" s="752"/>
      <c r="J38" s="1022"/>
      <c r="K38" s="1023"/>
      <c r="L38" s="1023"/>
      <c r="M38" s="1024"/>
    </row>
    <row r="39" spans="2:13" ht="15" customHeight="1">
      <c r="B39" s="1040"/>
      <c r="C39" s="1041"/>
      <c r="D39" s="1041"/>
      <c r="E39" s="1041"/>
      <c r="F39" s="1042"/>
      <c r="G39" s="761"/>
      <c r="H39" s="753"/>
      <c r="I39" s="753"/>
      <c r="J39" s="1031"/>
      <c r="K39" s="1032"/>
      <c r="L39" s="1032"/>
      <c r="M39" s="1033"/>
    </row>
    <row r="40" spans="2:13" ht="15" customHeight="1">
      <c r="B40" s="1043"/>
      <c r="C40" s="1044"/>
      <c r="D40" s="1044"/>
      <c r="E40" s="1044"/>
      <c r="F40" s="1045"/>
      <c r="G40" s="762"/>
      <c r="H40" s="754"/>
      <c r="I40" s="754"/>
      <c r="J40" s="1034"/>
      <c r="K40" s="1035"/>
      <c r="L40" s="1035"/>
      <c r="M40" s="1036"/>
    </row>
    <row r="41" spans="2:10" ht="6" customHeight="1">
      <c r="B41" s="745"/>
      <c r="C41" s="745"/>
      <c r="D41" s="745"/>
      <c r="E41" s="745"/>
      <c r="F41" s="745"/>
      <c r="G41" s="755"/>
      <c r="H41" s="755"/>
      <c r="I41" s="755"/>
      <c r="J41" s="741"/>
    </row>
    <row r="42" spans="2:13" ht="26.25" customHeight="1" thickBot="1">
      <c r="B42" s="1049" t="s">
        <v>412</v>
      </c>
      <c r="C42" s="1050"/>
      <c r="D42" s="1050"/>
      <c r="E42" s="1050"/>
      <c r="F42" s="1051"/>
      <c r="G42" s="729" t="s">
        <v>427</v>
      </c>
      <c r="H42" s="729" t="s">
        <v>392</v>
      </c>
      <c r="I42" s="759" t="s">
        <v>393</v>
      </c>
      <c r="J42" s="1080" t="s">
        <v>489</v>
      </c>
      <c r="K42" s="1081"/>
      <c r="L42" s="1081"/>
      <c r="M42" s="1082"/>
    </row>
    <row r="43" spans="2:13" ht="15" customHeight="1">
      <c r="B43" s="1077" t="s">
        <v>413</v>
      </c>
      <c r="C43" s="1078"/>
      <c r="D43" s="1078"/>
      <c r="E43" s="1078"/>
      <c r="F43" s="1079"/>
      <c r="G43" s="756">
        <v>180.75</v>
      </c>
      <c r="H43" s="756">
        <v>42.75</v>
      </c>
      <c r="I43" s="756"/>
      <c r="J43" s="1083"/>
      <c r="K43" s="1084"/>
      <c r="L43" s="1084"/>
      <c r="M43" s="1085"/>
    </row>
    <row r="44" spans="2:13" ht="15" customHeight="1">
      <c r="B44" s="1070" t="s">
        <v>414</v>
      </c>
      <c r="C44" s="1071"/>
      <c r="D44" s="1071"/>
      <c r="E44" s="1071"/>
      <c r="F44" s="1072"/>
      <c r="G44" s="757">
        <v>-148.75</v>
      </c>
      <c r="H44" s="757">
        <v>-180.75</v>
      </c>
      <c r="I44" s="757"/>
      <c r="J44" s="1073"/>
      <c r="K44" s="1074"/>
      <c r="L44" s="1074"/>
      <c r="M44" s="1075"/>
    </row>
    <row r="48" spans="2:3" ht="12.75">
      <c r="B48" s="742" t="s">
        <v>415</v>
      </c>
      <c r="C48" s="743" t="s">
        <v>416</v>
      </c>
    </row>
    <row r="49" spans="2:13" ht="27.75" customHeight="1">
      <c r="B49" s="742" t="s">
        <v>417</v>
      </c>
      <c r="C49" s="1076" t="s">
        <v>422</v>
      </c>
      <c r="D49" s="1076"/>
      <c r="E49" s="1076"/>
      <c r="F49" s="1076"/>
      <c r="G49" s="1076"/>
      <c r="H49" s="1076"/>
      <c r="I49" s="1076"/>
      <c r="J49" s="1076"/>
      <c r="K49" s="1076"/>
      <c r="L49" s="1076"/>
      <c r="M49" s="1076"/>
    </row>
    <row r="50" spans="2:13" s="744" customFormat="1" ht="24" customHeight="1">
      <c r="B50" s="742" t="s">
        <v>418</v>
      </c>
      <c r="C50" s="1076" t="s">
        <v>423</v>
      </c>
      <c r="D50" s="1076"/>
      <c r="E50" s="1076"/>
      <c r="F50" s="1076"/>
      <c r="G50" s="1076"/>
      <c r="H50" s="1076"/>
      <c r="I50" s="1076"/>
      <c r="J50" s="1076"/>
      <c r="K50" s="1076"/>
      <c r="L50" s="1076"/>
      <c r="M50" s="1076"/>
    </row>
    <row r="52" spans="7:9" ht="12.75">
      <c r="G52" s="933"/>
      <c r="H52" s="933"/>
      <c r="I52" s="933"/>
    </row>
  </sheetData>
  <sheetProtection/>
  <mergeCells count="35">
    <mergeCell ref="C50:M50"/>
    <mergeCell ref="C49:M49"/>
    <mergeCell ref="B42:F42"/>
    <mergeCell ref="B43:F43"/>
    <mergeCell ref="J42:M42"/>
    <mergeCell ref="J43:M43"/>
    <mergeCell ref="J40:M40"/>
    <mergeCell ref="B39:F39"/>
    <mergeCell ref="B40:F40"/>
    <mergeCell ref="B44:F44"/>
    <mergeCell ref="J44:M44"/>
    <mergeCell ref="J39:M39"/>
    <mergeCell ref="B31:L31"/>
    <mergeCell ref="B30:D30"/>
    <mergeCell ref="B32:F32"/>
    <mergeCell ref="B33:F33"/>
    <mergeCell ref="B2:L2"/>
    <mergeCell ref="B4:M4"/>
    <mergeCell ref="B3:L3"/>
    <mergeCell ref="B5:D6"/>
    <mergeCell ref="H5:J5"/>
    <mergeCell ref="K5:M5"/>
    <mergeCell ref="E5:G5"/>
    <mergeCell ref="B38:F38"/>
    <mergeCell ref="J38:M38"/>
    <mergeCell ref="J32:M32"/>
    <mergeCell ref="J33:M33"/>
    <mergeCell ref="J34:M34"/>
    <mergeCell ref="J35:M35"/>
    <mergeCell ref="J36:M36"/>
    <mergeCell ref="J37:M37"/>
    <mergeCell ref="B37:F37"/>
    <mergeCell ref="B34:F34"/>
    <mergeCell ref="B35:F35"/>
    <mergeCell ref="B36:F36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Q31"/>
  <sheetViews>
    <sheetView zoomScale="75" zoomScaleNormal="75" zoomScalePageLayoutView="0" workbookViewId="0" topLeftCell="A1">
      <selection activeCell="B3" sqref="B2:Q31"/>
    </sheetView>
  </sheetViews>
  <sheetFormatPr defaultColWidth="11.57421875" defaultRowHeight="12.75"/>
  <cols>
    <col min="1" max="1" width="2.28125" style="133" customWidth="1"/>
    <col min="2" max="2" width="15.7109375" style="133" customWidth="1"/>
    <col min="3" max="3" width="43.28125" style="133" customWidth="1"/>
    <col min="4" max="4" width="10.7109375" style="133" bestFit="1" customWidth="1"/>
    <col min="5" max="5" width="8.140625" style="133" bestFit="1" customWidth="1"/>
    <col min="6" max="6" width="14.421875" style="133" customWidth="1"/>
    <col min="7" max="7" width="14.140625" style="133" customWidth="1"/>
    <col min="8" max="8" width="14.421875" style="133" customWidth="1"/>
    <col min="9" max="14" width="11.57421875" style="133" customWidth="1"/>
    <col min="15" max="15" width="13.00390625" style="133" bestFit="1" customWidth="1"/>
    <col min="16" max="16384" width="11.57421875" style="133" customWidth="1"/>
  </cols>
  <sheetData>
    <row r="1" ht="13.5" thickBot="1"/>
    <row r="2" spans="2:17" ht="12.75">
      <c r="B2" s="980" t="s">
        <v>252</v>
      </c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0">
        <v>2017</v>
      </c>
      <c r="P2" s="981"/>
      <c r="Q2" s="1089"/>
    </row>
    <row r="3" spans="2:17" ht="15.75" customHeight="1">
      <c r="B3" s="1090" t="s">
        <v>273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091"/>
      <c r="N3" s="1091"/>
      <c r="O3" s="1090"/>
      <c r="P3" s="1091"/>
      <c r="Q3" s="1092"/>
    </row>
    <row r="4" spans="2:17" ht="19.5" customHeight="1" thickBot="1">
      <c r="B4" s="1100" t="str">
        <f>CPYG!B3</f>
        <v>ENTIDAD: CULTESA</v>
      </c>
      <c r="C4" s="1101"/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086" t="s">
        <v>253</v>
      </c>
      <c r="P4" s="1087"/>
      <c r="Q4" s="1088"/>
    </row>
    <row r="5" spans="2:17" ht="23.25" customHeight="1">
      <c r="B5" s="1093" t="s">
        <v>254</v>
      </c>
      <c r="C5" s="1094"/>
      <c r="D5" s="215"/>
      <c r="E5" s="215"/>
      <c r="F5" s="215"/>
      <c r="G5" s="216"/>
      <c r="H5" s="1093" t="s">
        <v>255</v>
      </c>
      <c r="I5" s="1094"/>
      <c r="J5" s="1094"/>
      <c r="K5" s="1094"/>
      <c r="L5" s="1095"/>
      <c r="M5" s="1096" t="s">
        <v>433</v>
      </c>
      <c r="N5" s="1097"/>
      <c r="O5" s="1097"/>
      <c r="P5" s="1097"/>
      <c r="Q5" s="1098"/>
    </row>
    <row r="6" spans="2:17" ht="53.25" customHeight="1" thickBot="1">
      <c r="B6" s="217" t="s">
        <v>256</v>
      </c>
      <c r="C6" s="218" t="s">
        <v>257</v>
      </c>
      <c r="D6" s="219" t="s">
        <v>258</v>
      </c>
      <c r="E6" s="219" t="s">
        <v>259</v>
      </c>
      <c r="F6" s="219" t="s">
        <v>260</v>
      </c>
      <c r="G6" s="220" t="s">
        <v>428</v>
      </c>
      <c r="H6" s="218">
        <v>2017</v>
      </c>
      <c r="I6" s="218">
        <v>2018</v>
      </c>
      <c r="J6" s="218">
        <v>2019</v>
      </c>
      <c r="K6" s="218">
        <v>2020</v>
      </c>
      <c r="L6" s="221" t="s">
        <v>261</v>
      </c>
      <c r="M6" s="764">
        <v>2017</v>
      </c>
      <c r="N6" s="764">
        <v>2018</v>
      </c>
      <c r="O6" s="764">
        <v>2019</v>
      </c>
      <c r="P6" s="764">
        <v>2020</v>
      </c>
      <c r="Q6" s="765" t="s">
        <v>261</v>
      </c>
    </row>
    <row r="7" spans="2:17" ht="19.5" customHeight="1">
      <c r="B7" s="846">
        <v>1</v>
      </c>
      <c r="C7" s="539" t="s">
        <v>763</v>
      </c>
      <c r="D7" s="934">
        <v>2017</v>
      </c>
      <c r="E7" s="934">
        <v>2017</v>
      </c>
      <c r="F7" s="935">
        <v>39958.24</v>
      </c>
      <c r="G7" s="936">
        <v>0</v>
      </c>
      <c r="H7" s="937">
        <v>39958.24</v>
      </c>
      <c r="I7" s="540"/>
      <c r="J7" s="540"/>
      <c r="K7" s="540"/>
      <c r="L7" s="541"/>
      <c r="M7" s="542"/>
      <c r="N7" s="540"/>
      <c r="O7" s="540"/>
      <c r="P7" s="540"/>
      <c r="Q7" s="541"/>
    </row>
    <row r="8" spans="2:17" ht="19.5" customHeight="1">
      <c r="B8" s="847">
        <v>2</v>
      </c>
      <c r="C8" s="544" t="s">
        <v>764</v>
      </c>
      <c r="D8" s="938">
        <v>2017</v>
      </c>
      <c r="E8" s="938">
        <v>2017</v>
      </c>
      <c r="F8" s="939">
        <v>29522.65</v>
      </c>
      <c r="G8" s="940">
        <v>0</v>
      </c>
      <c r="H8" s="941">
        <v>29522.65</v>
      </c>
      <c r="I8" s="545"/>
      <c r="J8" s="545"/>
      <c r="K8" s="545"/>
      <c r="L8" s="546"/>
      <c r="M8" s="547"/>
      <c r="N8" s="545"/>
      <c r="O8" s="545"/>
      <c r="P8" s="545"/>
      <c r="Q8" s="546"/>
    </row>
    <row r="9" spans="2:17" ht="19.5" customHeight="1">
      <c r="B9" s="847">
        <v>3</v>
      </c>
      <c r="C9" s="544" t="s">
        <v>765</v>
      </c>
      <c r="D9" s="938">
        <v>2017</v>
      </c>
      <c r="E9" s="938">
        <v>2017</v>
      </c>
      <c r="F9" s="939">
        <v>21491.86</v>
      </c>
      <c r="G9" s="940">
        <v>0</v>
      </c>
      <c r="H9" s="941">
        <v>21491.9</v>
      </c>
      <c r="I9" s="545"/>
      <c r="J9" s="545"/>
      <c r="K9" s="545"/>
      <c r="L9" s="546"/>
      <c r="M9" s="547"/>
      <c r="N9" s="545"/>
      <c r="O9" s="545"/>
      <c r="P9" s="545"/>
      <c r="Q9" s="546"/>
    </row>
    <row r="10" spans="2:17" ht="19.5" customHeight="1">
      <c r="B10" s="847"/>
      <c r="C10" s="544"/>
      <c r="D10" s="544"/>
      <c r="E10" s="544"/>
      <c r="F10" s="545"/>
      <c r="G10" s="546"/>
      <c r="H10" s="547"/>
      <c r="I10" s="545"/>
      <c r="J10" s="545"/>
      <c r="K10" s="545"/>
      <c r="L10" s="546"/>
      <c r="M10" s="547"/>
      <c r="N10" s="545"/>
      <c r="O10" s="545"/>
      <c r="P10" s="545"/>
      <c r="Q10" s="546"/>
    </row>
    <row r="11" spans="2:17" ht="19.5" customHeight="1">
      <c r="B11" s="847"/>
      <c r="C11" s="544"/>
      <c r="D11" s="544"/>
      <c r="E11" s="544"/>
      <c r="F11" s="545"/>
      <c r="G11" s="546"/>
      <c r="H11" s="547"/>
      <c r="I11" s="545"/>
      <c r="J11" s="545"/>
      <c r="K11" s="545"/>
      <c r="L11" s="546"/>
      <c r="M11" s="547"/>
      <c r="N11" s="545"/>
      <c r="O11" s="545"/>
      <c r="P11" s="545"/>
      <c r="Q11" s="546"/>
    </row>
    <row r="12" spans="2:17" ht="19.5" customHeight="1">
      <c r="B12" s="847"/>
      <c r="C12" s="544"/>
      <c r="D12" s="544"/>
      <c r="E12" s="544"/>
      <c r="F12" s="545"/>
      <c r="G12" s="546"/>
      <c r="H12" s="547"/>
      <c r="I12" s="545"/>
      <c r="J12" s="545"/>
      <c r="K12" s="545"/>
      <c r="L12" s="546"/>
      <c r="M12" s="547"/>
      <c r="N12" s="545"/>
      <c r="O12" s="545"/>
      <c r="P12" s="545"/>
      <c r="Q12" s="546"/>
    </row>
    <row r="13" spans="2:17" ht="19.5" customHeight="1">
      <c r="B13" s="847"/>
      <c r="C13" s="544"/>
      <c r="D13" s="544"/>
      <c r="E13" s="544"/>
      <c r="F13" s="545"/>
      <c r="G13" s="546"/>
      <c r="H13" s="547"/>
      <c r="I13" s="545"/>
      <c r="J13" s="545"/>
      <c r="K13" s="545"/>
      <c r="L13" s="546"/>
      <c r="M13" s="547"/>
      <c r="N13" s="545"/>
      <c r="O13" s="545"/>
      <c r="P13" s="545"/>
      <c r="Q13" s="546"/>
    </row>
    <row r="14" spans="2:17" ht="19.5" customHeight="1">
      <c r="B14" s="847"/>
      <c r="C14" s="544"/>
      <c r="D14" s="544"/>
      <c r="E14" s="544"/>
      <c r="F14" s="545"/>
      <c r="G14" s="546"/>
      <c r="H14" s="547"/>
      <c r="I14" s="545"/>
      <c r="J14" s="545"/>
      <c r="K14" s="545"/>
      <c r="L14" s="546"/>
      <c r="M14" s="547"/>
      <c r="N14" s="545"/>
      <c r="O14" s="545"/>
      <c r="P14" s="545"/>
      <c r="Q14" s="546"/>
    </row>
    <row r="15" spans="2:17" ht="19.5" customHeight="1">
      <c r="B15" s="847"/>
      <c r="C15" s="544"/>
      <c r="D15" s="544"/>
      <c r="E15" s="544"/>
      <c r="F15" s="545"/>
      <c r="G15" s="546"/>
      <c r="H15" s="547"/>
      <c r="I15" s="545"/>
      <c r="J15" s="545"/>
      <c r="K15" s="545"/>
      <c r="L15" s="546"/>
      <c r="M15" s="547"/>
      <c r="N15" s="545"/>
      <c r="O15" s="545"/>
      <c r="P15" s="545"/>
      <c r="Q15" s="546"/>
    </row>
    <row r="16" spans="2:17" ht="19.5" customHeight="1">
      <c r="B16" s="847"/>
      <c r="C16" s="544"/>
      <c r="D16" s="544"/>
      <c r="E16" s="544"/>
      <c r="F16" s="545"/>
      <c r="G16" s="546"/>
      <c r="H16" s="547"/>
      <c r="I16" s="545"/>
      <c r="J16" s="545"/>
      <c r="K16" s="545"/>
      <c r="L16" s="546"/>
      <c r="M16" s="547"/>
      <c r="N16" s="545"/>
      <c r="O16" s="545"/>
      <c r="P16" s="545"/>
      <c r="Q16" s="546"/>
    </row>
    <row r="17" spans="2:17" ht="19.5" customHeight="1">
      <c r="B17" s="847"/>
      <c r="C17" s="544"/>
      <c r="D17" s="544"/>
      <c r="E17" s="544"/>
      <c r="F17" s="545"/>
      <c r="G17" s="546"/>
      <c r="H17" s="547"/>
      <c r="I17" s="545"/>
      <c r="J17" s="545"/>
      <c r="K17" s="545"/>
      <c r="L17" s="546"/>
      <c r="M17" s="547"/>
      <c r="N17" s="545"/>
      <c r="O17" s="545"/>
      <c r="P17" s="545"/>
      <c r="Q17" s="546"/>
    </row>
    <row r="18" spans="2:17" ht="19.5" customHeight="1">
      <c r="B18" s="847"/>
      <c r="C18" s="544"/>
      <c r="D18" s="544"/>
      <c r="E18" s="544"/>
      <c r="F18" s="545"/>
      <c r="G18" s="546"/>
      <c r="H18" s="547"/>
      <c r="I18" s="545"/>
      <c r="J18" s="545"/>
      <c r="K18" s="545"/>
      <c r="L18" s="546"/>
      <c r="M18" s="547"/>
      <c r="N18" s="545"/>
      <c r="O18" s="545"/>
      <c r="P18" s="545"/>
      <c r="Q18" s="546"/>
    </row>
    <row r="19" spans="2:17" ht="19.5" customHeight="1">
      <c r="B19" s="847"/>
      <c r="C19" s="544"/>
      <c r="D19" s="544"/>
      <c r="E19" s="544"/>
      <c r="F19" s="545"/>
      <c r="G19" s="546"/>
      <c r="H19" s="547"/>
      <c r="I19" s="545"/>
      <c r="J19" s="545"/>
      <c r="K19" s="545"/>
      <c r="L19" s="546"/>
      <c r="M19" s="547"/>
      <c r="N19" s="545"/>
      <c r="O19" s="545"/>
      <c r="P19" s="545"/>
      <c r="Q19" s="546"/>
    </row>
    <row r="20" spans="2:17" ht="19.5" customHeight="1">
      <c r="B20" s="847"/>
      <c r="C20" s="544"/>
      <c r="D20" s="544"/>
      <c r="E20" s="544"/>
      <c r="F20" s="545"/>
      <c r="G20" s="546"/>
      <c r="H20" s="547"/>
      <c r="I20" s="545"/>
      <c r="J20" s="545"/>
      <c r="K20" s="545"/>
      <c r="L20" s="546"/>
      <c r="M20" s="547"/>
      <c r="N20" s="545"/>
      <c r="O20" s="545"/>
      <c r="P20" s="545"/>
      <c r="Q20" s="546"/>
    </row>
    <row r="21" spans="2:17" ht="19.5" customHeight="1">
      <c r="B21" s="847"/>
      <c r="C21" s="544"/>
      <c r="D21" s="544"/>
      <c r="E21" s="544"/>
      <c r="F21" s="545"/>
      <c r="G21" s="546"/>
      <c r="H21" s="547"/>
      <c r="I21" s="545"/>
      <c r="J21" s="545"/>
      <c r="K21" s="545"/>
      <c r="L21" s="546"/>
      <c r="M21" s="547"/>
      <c r="N21" s="545"/>
      <c r="O21" s="545"/>
      <c r="P21" s="545"/>
      <c r="Q21" s="546"/>
    </row>
    <row r="22" spans="2:17" ht="19.5" customHeight="1">
      <c r="B22" s="847"/>
      <c r="C22" s="544"/>
      <c r="D22" s="544"/>
      <c r="E22" s="544"/>
      <c r="F22" s="545"/>
      <c r="G22" s="546"/>
      <c r="H22" s="547"/>
      <c r="I22" s="545"/>
      <c r="J22" s="545"/>
      <c r="K22" s="545"/>
      <c r="L22" s="546"/>
      <c r="M22" s="547"/>
      <c r="N22" s="545"/>
      <c r="O22" s="545"/>
      <c r="P22" s="545"/>
      <c r="Q22" s="546"/>
    </row>
    <row r="23" spans="2:17" ht="19.5" customHeight="1">
      <c r="B23" s="847"/>
      <c r="C23" s="544"/>
      <c r="D23" s="544"/>
      <c r="E23" s="544"/>
      <c r="F23" s="545"/>
      <c r="G23" s="546"/>
      <c r="H23" s="547"/>
      <c r="I23" s="545"/>
      <c r="J23" s="545"/>
      <c r="K23" s="545"/>
      <c r="L23" s="546"/>
      <c r="M23" s="547"/>
      <c r="N23" s="545"/>
      <c r="O23" s="545"/>
      <c r="P23" s="545"/>
      <c r="Q23" s="546"/>
    </row>
    <row r="24" spans="2:17" ht="19.5" customHeight="1">
      <c r="B24" s="847"/>
      <c r="C24" s="544"/>
      <c r="D24" s="544"/>
      <c r="E24" s="544"/>
      <c r="F24" s="545"/>
      <c r="G24" s="546"/>
      <c r="H24" s="547"/>
      <c r="I24" s="545"/>
      <c r="J24" s="545"/>
      <c r="K24" s="545"/>
      <c r="L24" s="546"/>
      <c r="M24" s="547"/>
      <c r="N24" s="545"/>
      <c r="O24" s="545"/>
      <c r="P24" s="545"/>
      <c r="Q24" s="546"/>
    </row>
    <row r="25" spans="2:17" ht="19.5" customHeight="1">
      <c r="B25" s="847"/>
      <c r="C25" s="544"/>
      <c r="D25" s="544"/>
      <c r="E25" s="544"/>
      <c r="F25" s="545"/>
      <c r="G25" s="546"/>
      <c r="H25" s="547"/>
      <c r="I25" s="545"/>
      <c r="J25" s="545"/>
      <c r="K25" s="545"/>
      <c r="L25" s="546"/>
      <c r="M25" s="547"/>
      <c r="N25" s="545"/>
      <c r="O25" s="545"/>
      <c r="P25" s="545"/>
      <c r="Q25" s="546"/>
    </row>
    <row r="26" spans="2:17" ht="19.5" customHeight="1">
      <c r="B26" s="543"/>
      <c r="C26" s="544"/>
      <c r="D26" s="544"/>
      <c r="E26" s="544"/>
      <c r="F26" s="545"/>
      <c r="G26" s="546"/>
      <c r="H26" s="547"/>
      <c r="I26" s="545"/>
      <c r="J26" s="545"/>
      <c r="K26" s="545"/>
      <c r="L26" s="546"/>
      <c r="M26" s="547"/>
      <c r="N26" s="545"/>
      <c r="O26" s="545"/>
      <c r="P26" s="545"/>
      <c r="Q26" s="546"/>
    </row>
    <row r="27" spans="2:17" ht="19.5" customHeight="1" thickBot="1">
      <c r="B27" s="548"/>
      <c r="C27" s="549"/>
      <c r="D27" s="549"/>
      <c r="E27" s="549"/>
      <c r="F27" s="550"/>
      <c r="G27" s="551"/>
      <c r="H27" s="552"/>
      <c r="I27" s="550"/>
      <c r="J27" s="550"/>
      <c r="K27" s="550"/>
      <c r="L27" s="551"/>
      <c r="M27" s="552"/>
      <c r="N27" s="550"/>
      <c r="O27" s="550"/>
      <c r="P27" s="550"/>
      <c r="Q27" s="551"/>
    </row>
    <row r="28" spans="2:7" ht="12.75">
      <c r="B28" s="158"/>
      <c r="C28" s="158"/>
      <c r="D28" s="158"/>
      <c r="E28" s="158"/>
      <c r="F28" s="848"/>
      <c r="G28" s="158"/>
    </row>
    <row r="29" spans="2:6" ht="12.75">
      <c r="B29" s="133" t="s">
        <v>262</v>
      </c>
      <c r="F29" s="849"/>
    </row>
    <row r="30" spans="2:11" ht="12.75">
      <c r="B30" s="1099" t="s">
        <v>263</v>
      </c>
      <c r="C30" s="1099"/>
      <c r="D30" s="1099"/>
      <c r="E30" s="1099"/>
      <c r="F30" s="1099"/>
      <c r="G30" s="1099"/>
      <c r="H30" s="1099"/>
      <c r="I30" s="1099"/>
      <c r="J30" s="1099"/>
      <c r="K30" s="1099"/>
    </row>
    <row r="31" spans="2:10" ht="12.75">
      <c r="B31" s="1099" t="s">
        <v>264</v>
      </c>
      <c r="C31" s="1099"/>
      <c r="D31" s="1099"/>
      <c r="E31" s="1099"/>
      <c r="F31" s="1099"/>
      <c r="G31" s="1099"/>
      <c r="H31" s="1099"/>
      <c r="I31" s="1099"/>
      <c r="J31" s="1099"/>
    </row>
  </sheetData>
  <sheetProtection/>
  <mergeCells count="10">
    <mergeCell ref="B31:J31"/>
    <mergeCell ref="B2:N2"/>
    <mergeCell ref="B3:N3"/>
    <mergeCell ref="B4:N4"/>
    <mergeCell ref="B30:K30"/>
    <mergeCell ref="O4:Q4"/>
    <mergeCell ref="O2:Q3"/>
    <mergeCell ref="B5:C5"/>
    <mergeCell ref="H5:L5"/>
    <mergeCell ref="M5:Q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Javier Ruiz Pérez</cp:lastModifiedBy>
  <cp:lastPrinted>2017-02-15T13:43:16Z</cp:lastPrinted>
  <dcterms:created xsi:type="dcterms:W3CDTF">2004-09-28T16:33:32Z</dcterms:created>
  <dcterms:modified xsi:type="dcterms:W3CDTF">2017-02-15T13:44:03Z</dcterms:modified>
  <cp:category/>
  <cp:version/>
  <cp:contentType/>
  <cp:contentStatus/>
</cp:coreProperties>
</file>