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artidas" sheetId="1" r:id="rId1"/>
    <sheet name="capitulo" sheetId="2" r:id="rId2"/>
    <sheet name="Presupuesto por capitulos" sheetId="3" r:id="rId3"/>
    <sheet name="presupuesto gasto 2016" sheetId="4" r:id="rId4"/>
    <sheet name="resumen capitulos" sheetId="5" r:id="rId5"/>
  </sheets>
  <definedNames/>
  <calcPr fullCalcOnLoad="1"/>
</workbook>
</file>

<file path=xl/comments4.xml><?xml version="1.0" encoding="utf-8"?>
<comments xmlns="http://schemas.openxmlformats.org/spreadsheetml/2006/main">
  <authors>
    <author>cnaranjo</author>
    <author/>
  </authors>
  <commentList>
    <comment ref="B77" authorId="0">
      <text>
        <r>
          <rPr>
            <b/>
            <sz val="9"/>
            <rFont val="Tahoma"/>
            <family val="2"/>
          </rPr>
          <t>cnaranjo:</t>
        </r>
        <r>
          <rPr>
            <sz val="9"/>
            <rFont val="Tahoma"/>
            <family val="2"/>
          </rPr>
          <t xml:space="preserve">
Ojo cuando se apruebe el Presupuesto hay que reclasificar gestoria DORES</t>
        </r>
      </text>
    </comment>
    <comment ref="H38" authorId="1">
      <text>
        <r>
          <rPr>
            <sz val="10"/>
            <rFont val="Arial"/>
            <family val="2"/>
          </rPr>
          <t>cnaranjo:
Convenio de regeneracion del espacio turistico-</t>
        </r>
      </text>
    </comment>
    <comment ref="F38" authorId="1">
      <text>
        <r>
          <rPr>
            <sz val="10"/>
            <rFont val="Arial"/>
            <family val="2"/>
          </rPr>
          <t>cnaranjo:
Convenio de regeneracion del espacio turistico-</t>
        </r>
      </text>
    </comment>
  </commentList>
</comments>
</file>

<file path=xl/sharedStrings.xml><?xml version="1.0" encoding="utf-8"?>
<sst xmlns="http://schemas.openxmlformats.org/spreadsheetml/2006/main" count="342" uniqueCount="167">
  <si>
    <t xml:space="preserve">ESTADO DE MODIFICACIONES DE INGRESOS </t>
  </si>
  <si>
    <t>Económ.</t>
  </si>
  <si>
    <t>Denominacion</t>
  </si>
  <si>
    <t>% Dif.</t>
  </si>
  <si>
    <t>Diferencia</t>
  </si>
  <si>
    <t>Reintegro de o.corrientes</t>
  </si>
  <si>
    <t>Cuotas de Urbanización</t>
  </si>
  <si>
    <t>Aprov.urbanisticos</t>
  </si>
  <si>
    <t>TOTAL SUBCONCEPTO 3</t>
  </si>
  <si>
    <t>Tasas y otros ingresos</t>
  </si>
  <si>
    <t>Aportaciones Ayto.Puerto Cruz</t>
  </si>
  <si>
    <t>Aportacion del Cabildo Insular</t>
  </si>
  <si>
    <t>TOTAL SUBCONCEPTO 4</t>
  </si>
  <si>
    <t>Transferencias corrientes</t>
  </si>
  <si>
    <t>Intereses en ctas.corrientes</t>
  </si>
  <si>
    <t>TOTAL SUBCONCEPTO 5</t>
  </si>
  <si>
    <t>Ingresos Patrimoniales</t>
  </si>
  <si>
    <t>Aport. Minist.Inds.Turismo y C.</t>
  </si>
  <si>
    <t>Aport.Gobierno Autonomo</t>
  </si>
  <si>
    <t>Aportación Cabildo Insular</t>
  </si>
  <si>
    <t>TOTAL SUBCONCEPTO 7</t>
  </si>
  <si>
    <t>Transferencias de capital</t>
  </si>
  <si>
    <t>Reint.de ant.de pagas al pers.</t>
  </si>
  <si>
    <t>TOTAL SUBCONCEPTO 8</t>
  </si>
  <si>
    <t>Activos Financieros</t>
  </si>
  <si>
    <t>TOTALES</t>
  </si>
  <si>
    <t>ESTADO DE MODIFICACIONES DE INGRESOS POR CAPITULO</t>
  </si>
  <si>
    <t>CAPITULO</t>
  </si>
  <si>
    <t>DENOMINACIÓN</t>
  </si>
  <si>
    <t>%</t>
  </si>
  <si>
    <t>A</t>
  </si>
  <si>
    <t>Operaciones no financieras</t>
  </si>
  <si>
    <t>A1</t>
  </si>
  <si>
    <t>Operaciones corrientes</t>
  </si>
  <si>
    <t>Impuestos Directos</t>
  </si>
  <si>
    <t>Impuestos Indirectos</t>
  </si>
  <si>
    <t>Tasas, precios públicos y otros</t>
  </si>
  <si>
    <t>A2</t>
  </si>
  <si>
    <t>Operaciones de capital</t>
  </si>
  <si>
    <t>Enajenación de Inversiones Reales</t>
  </si>
  <si>
    <t>B</t>
  </si>
  <si>
    <t>Operaciones Financieras</t>
  </si>
  <si>
    <t>Activos financieros</t>
  </si>
  <si>
    <t>Pasivos financieros</t>
  </si>
  <si>
    <t>TOTAL</t>
  </si>
  <si>
    <t>Operaciones Corrientes</t>
  </si>
  <si>
    <t>Operaciones de Capital</t>
  </si>
  <si>
    <t>Operaciones financieras</t>
  </si>
  <si>
    <t>ANTEPROYECTO DEL PRESUPUESTO PARA EL EJERCICIO 2017</t>
  </si>
  <si>
    <t>APORTACIONES ADMINISTRACIONES PUBLICAS</t>
  </si>
  <si>
    <t>CORRIENTE</t>
  </si>
  <si>
    <t>CAPITAL</t>
  </si>
  <si>
    <t>Ayuntamiento Puerto de la Cruz</t>
  </si>
  <si>
    <t>Cabuldo Insular de Tenerife</t>
  </si>
  <si>
    <t>Gobierno de Canarias</t>
  </si>
  <si>
    <t>Administracion del Estado</t>
  </si>
  <si>
    <t>TOTAL APORTACIONES</t>
  </si>
  <si>
    <t xml:space="preserve">ESTADO DE MODIFICACIONES DE GASTOS </t>
  </si>
  <si>
    <t>Code</t>
  </si>
  <si>
    <t>Denominación</t>
  </si>
  <si>
    <t>% Dif</t>
  </si>
  <si>
    <t>Dif</t>
  </si>
  <si>
    <t>GG3</t>
  </si>
  <si>
    <t>Retribuciones</t>
  </si>
  <si>
    <t>Ret. básicas pers. Funcionario</t>
  </si>
  <si>
    <t>Antigüedad pers. Fun.</t>
  </si>
  <si>
    <t>Ret.complem.pers. Funcionario</t>
  </si>
  <si>
    <t>Personal laboral</t>
  </si>
  <si>
    <t>Otro personal funcionario</t>
  </si>
  <si>
    <t>Productiviada</t>
  </si>
  <si>
    <t>Seguridad Social</t>
  </si>
  <si>
    <t xml:space="preserve">TOTAL </t>
  </si>
  <si>
    <t>CAPITULO 1</t>
  </si>
  <si>
    <t>GG4</t>
  </si>
  <si>
    <t>Arrend.edif. Y otras construcciones</t>
  </si>
  <si>
    <t>Edif. Y otras construcciones</t>
  </si>
  <si>
    <t>Rep.mant y cons.maquinaria</t>
  </si>
  <si>
    <t>Rep.mant y cons.equipo inform</t>
  </si>
  <si>
    <t>Material ord. no inventariable</t>
  </si>
  <si>
    <t>Prensa, revistas, libros y otros</t>
  </si>
  <si>
    <t>Material inform. No inventariable</t>
  </si>
  <si>
    <t>Energia electrica</t>
  </si>
  <si>
    <t>Agua</t>
  </si>
  <si>
    <t>Comunicaciones Telefónicas</t>
  </si>
  <si>
    <t>Comunicaciones Postales</t>
  </si>
  <si>
    <t>Atenciones protocolarias</t>
  </si>
  <si>
    <t>Publicidad y propaganda</t>
  </si>
  <si>
    <t>Publicacion en diarios oficiales</t>
  </si>
  <si>
    <t>Reuniones y conferencias</t>
  </si>
  <si>
    <t>GE1101</t>
  </si>
  <si>
    <t>Divulgación actividades turisticas</t>
  </si>
  <si>
    <t>GE1706</t>
  </si>
  <si>
    <t>Apoyo y asi.tec. De proyectos</t>
  </si>
  <si>
    <t>Ase. esp. Planificacion turistica</t>
  </si>
  <si>
    <t>Ast. Financiación de proyectos</t>
  </si>
  <si>
    <t>Ast. Juridica/Administrativa</t>
  </si>
  <si>
    <t>Ast. Ordenacion urbanistica</t>
  </si>
  <si>
    <t>GE1601</t>
  </si>
  <si>
    <t>Gestión de calidad turistica</t>
  </si>
  <si>
    <t>Otros servicios</t>
  </si>
  <si>
    <t>Dietas direccion</t>
  </si>
  <si>
    <t>Gastos de locomoción</t>
  </si>
  <si>
    <t>Gtos. De locomoción</t>
  </si>
  <si>
    <t>CAPITULLO 2</t>
  </si>
  <si>
    <t>Subvenciones act.de dinamiz.turistica</t>
  </si>
  <si>
    <t>Subvenciones act.de turist.</t>
  </si>
  <si>
    <t>Impulso calidad turistica</t>
  </si>
  <si>
    <t>GE0905</t>
  </si>
  <si>
    <t>Impulso nuevos modelos de alojamiento</t>
  </si>
  <si>
    <t>CAPITULO 4</t>
  </si>
  <si>
    <t>GG1</t>
  </si>
  <si>
    <t>Mobiliario y Equipo Oficina</t>
  </si>
  <si>
    <t>Equipos Informáticos</t>
  </si>
  <si>
    <t>GE1705</t>
  </si>
  <si>
    <t>Gtos inmateriales</t>
  </si>
  <si>
    <t>Adquisición de Software</t>
  </si>
  <si>
    <t>PUID08</t>
  </si>
  <si>
    <t>Gtos.e inv.</t>
  </si>
  <si>
    <t>GEO401</t>
  </si>
  <si>
    <t>Gastos e inversiones</t>
  </si>
  <si>
    <t>PUEL48</t>
  </si>
  <si>
    <t>Gasto e inversiones</t>
  </si>
  <si>
    <t>PUEL 30</t>
  </si>
  <si>
    <t>PUEL32</t>
  </si>
  <si>
    <t>GEO310</t>
  </si>
  <si>
    <t xml:space="preserve">Gtos.e inversiones </t>
  </si>
  <si>
    <t>GEO304</t>
  </si>
  <si>
    <t>PUID14</t>
  </si>
  <si>
    <t xml:space="preserve">Programa de gestion de playas </t>
  </si>
  <si>
    <t xml:space="preserve">Gtos.e inversiones  </t>
  </si>
  <si>
    <t>CAPITULO 6</t>
  </si>
  <si>
    <t>Anticipos de pagas al personal</t>
  </si>
  <si>
    <t>CAPITULO 8</t>
  </si>
  <si>
    <t>Orden 1989</t>
  </si>
  <si>
    <t>PUID 08</t>
  </si>
  <si>
    <t xml:space="preserve">Gtos e Inversiones </t>
  </si>
  <si>
    <t>PUEL 48</t>
  </si>
  <si>
    <t>PUEL30</t>
  </si>
  <si>
    <t>PUEL 32</t>
  </si>
  <si>
    <t>Apoyo y asistencia tecnica de proyectos</t>
  </si>
  <si>
    <t>Asistencia ordenacion urbanistica</t>
  </si>
  <si>
    <t xml:space="preserve">TOTAL GRUPO DE PROGRAMA  </t>
  </si>
  <si>
    <t>Urbanismo</t>
  </si>
  <si>
    <t>GE401</t>
  </si>
  <si>
    <t>Proteccion medio ambiente y paisaje urbano</t>
  </si>
  <si>
    <t>Protección patrimonio historico</t>
  </si>
  <si>
    <t>Asesoria espacializada en planf.turistica</t>
  </si>
  <si>
    <t>Gestion calidad turistica</t>
  </si>
  <si>
    <t>Subvenciones act.de .turistica (Mueca)</t>
  </si>
  <si>
    <t>Subvenciones act.turistica( Carnaval)</t>
  </si>
  <si>
    <t>Ordenación y promoción turistica</t>
  </si>
  <si>
    <t>Dietas</t>
  </si>
  <si>
    <t>Organos de gobierno</t>
  </si>
  <si>
    <t>Antigüedad pers. Funcionario</t>
  </si>
  <si>
    <t>Asistencia financiera de proyectos</t>
  </si>
  <si>
    <t>Asistencia juridica/administrativa</t>
  </si>
  <si>
    <t>Otros gastos diversos</t>
  </si>
  <si>
    <t>Administración general</t>
  </si>
  <si>
    <t>ESTADO DE MODIFICACIONES DE GASTOS POR CAPITULO</t>
  </si>
  <si>
    <t xml:space="preserve">% DIFE </t>
  </si>
  <si>
    <t xml:space="preserve"> Diferencia</t>
  </si>
  <si>
    <t>OPERACIONES NO FINANCIERAS</t>
  </si>
  <si>
    <t>Gastos de personal</t>
  </si>
  <si>
    <t>Gastos en bienes corrientes y servicios</t>
  </si>
  <si>
    <t>Inversiones reales</t>
  </si>
  <si>
    <t>OPERACIONES FINANCIERAS</t>
  </si>
  <si>
    <t>+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</si>
</sst>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&quot; €&quot;"/>
    <numFmt numFmtId="166" formatCode="_-* #,##0.00\ _€_-;\-* #,##0.00\ _€_-;_-* \-??\ _€_-;_-@_-"/>
    <numFmt numFmtId="167" formatCode="_(* #,##0.00_);_(* \(#,##0.00\);_(* \-??_);_(@_)"/>
    <numFmt numFmtId="168" formatCode="#,##0.00\ [$€-C0A];[Red]\-#,##0.00\ [$€-C0A]"/>
  </numFmts>
  <fonts count="44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4.5"/>
      <color indexed="12"/>
      <name val="Arial"/>
      <family val="2"/>
    </font>
    <font>
      <u val="single"/>
      <sz val="14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9"/>
      <color indexed="52"/>
      <name val="Arial"/>
      <family val="2"/>
    </font>
    <font>
      <sz val="8"/>
      <color indexed="5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>
      <alignment/>
      <protection/>
    </xf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0" fillId="0" borderId="0" xfId="45">
      <alignment/>
      <protection/>
    </xf>
    <xf numFmtId="1" fontId="1" fillId="24" borderId="10" xfId="45" applyNumberFormat="1" applyFont="1" applyFill="1" applyBorder="1">
      <alignment/>
      <protection/>
    </xf>
    <xf numFmtId="1" fontId="1" fillId="24" borderId="11" xfId="45" applyNumberFormat="1" applyFont="1" applyFill="1" applyBorder="1">
      <alignment/>
      <protection/>
    </xf>
    <xf numFmtId="4" fontId="1" fillId="24" borderId="11" xfId="45" applyNumberFormat="1" applyFont="1" applyFill="1" applyBorder="1">
      <alignment/>
      <protection/>
    </xf>
    <xf numFmtId="164" fontId="0" fillId="24" borderId="12" xfId="45" applyNumberFormat="1" applyFill="1" applyBorder="1">
      <alignment/>
      <protection/>
    </xf>
    <xf numFmtId="164" fontId="0" fillId="0" borderId="0" xfId="45" applyNumberFormat="1">
      <alignment/>
      <protection/>
    </xf>
    <xf numFmtId="1" fontId="1" fillId="0" borderId="0" xfId="45" applyNumberFormat="1" applyFont="1">
      <alignment/>
      <protection/>
    </xf>
    <xf numFmtId="4" fontId="1" fillId="0" borderId="0" xfId="45" applyNumberFormat="1" applyFont="1">
      <alignment/>
      <protection/>
    </xf>
    <xf numFmtId="1" fontId="0" fillId="0" borderId="0" xfId="45" applyNumberFormat="1">
      <alignment/>
      <protection/>
    </xf>
    <xf numFmtId="1" fontId="1" fillId="25" borderId="10" xfId="45" applyNumberFormat="1" applyFont="1" applyFill="1" applyBorder="1">
      <alignment/>
      <protection/>
    </xf>
    <xf numFmtId="4" fontId="1" fillId="25" borderId="11" xfId="45" applyNumberFormat="1" applyFont="1" applyFill="1" applyBorder="1">
      <alignment/>
      <protection/>
    </xf>
    <xf numFmtId="4" fontId="0" fillId="25" borderId="12" xfId="45" applyNumberFormat="1" applyFill="1" applyBorder="1">
      <alignment/>
      <protection/>
    </xf>
    <xf numFmtId="4" fontId="0" fillId="0" borderId="0" xfId="45" applyNumberFormat="1">
      <alignment/>
      <protection/>
    </xf>
    <xf numFmtId="1" fontId="2" fillId="26" borderId="13" xfId="45" applyNumberFormat="1" applyFont="1" applyFill="1" applyBorder="1">
      <alignment/>
      <protection/>
    </xf>
    <xf numFmtId="0" fontId="2" fillId="26" borderId="13" xfId="45" applyNumberFormat="1" applyFont="1" applyFill="1" applyBorder="1">
      <alignment/>
      <protection/>
    </xf>
    <xf numFmtId="164" fontId="2" fillId="26" borderId="13" xfId="45" applyNumberFormat="1" applyFont="1" applyFill="1" applyBorder="1">
      <alignment/>
      <protection/>
    </xf>
    <xf numFmtId="1" fontId="2" fillId="25" borderId="13" xfId="45" applyNumberFormat="1" applyFont="1" applyFill="1" applyBorder="1">
      <alignment/>
      <protection/>
    </xf>
    <xf numFmtId="0" fontId="2" fillId="25" borderId="13" xfId="45" applyNumberFormat="1" applyFont="1" applyFill="1" applyBorder="1">
      <alignment/>
      <protection/>
    </xf>
    <xf numFmtId="10" fontId="2" fillId="25" borderId="13" xfId="45" applyNumberFormat="1" applyFont="1" applyFill="1" applyBorder="1">
      <alignment/>
      <protection/>
    </xf>
    <xf numFmtId="2" fontId="2" fillId="25" borderId="13" xfId="45" applyNumberFormat="1" applyFont="1" applyFill="1" applyBorder="1">
      <alignment/>
      <protection/>
    </xf>
    <xf numFmtId="1" fontId="2" fillId="0" borderId="0" xfId="45" applyNumberFormat="1" applyFont="1" applyFill="1" applyBorder="1">
      <alignment/>
      <protection/>
    </xf>
    <xf numFmtId="4" fontId="2" fillId="0" borderId="0" xfId="45" applyNumberFormat="1" applyFont="1" applyFill="1" applyBorder="1">
      <alignment/>
      <protection/>
    </xf>
    <xf numFmtId="10" fontId="2" fillId="0" borderId="0" xfId="45" applyNumberFormat="1" applyFont="1" applyBorder="1">
      <alignment/>
      <protection/>
    </xf>
    <xf numFmtId="4" fontId="2" fillId="0" borderId="0" xfId="45" applyNumberFormat="1" applyFont="1" applyBorder="1">
      <alignment/>
      <protection/>
    </xf>
    <xf numFmtId="1" fontId="2" fillId="26" borderId="14" xfId="45" applyNumberFormat="1" applyFont="1" applyFill="1" applyBorder="1">
      <alignment/>
      <protection/>
    </xf>
    <xf numFmtId="4" fontId="2" fillId="26" borderId="14" xfId="45" applyNumberFormat="1" applyFont="1" applyFill="1" applyBorder="1">
      <alignment/>
      <protection/>
    </xf>
    <xf numFmtId="10" fontId="2" fillId="26" borderId="14" xfId="45" applyNumberFormat="1" applyFont="1" applyFill="1" applyBorder="1">
      <alignment/>
      <protection/>
    </xf>
    <xf numFmtId="4" fontId="2" fillId="26" borderId="15" xfId="45" applyNumberFormat="1" applyFont="1" applyFill="1" applyBorder="1">
      <alignment/>
      <protection/>
    </xf>
    <xf numFmtId="1" fontId="3" fillId="26" borderId="16" xfId="45" applyNumberFormat="1" applyFont="1" applyFill="1" applyBorder="1">
      <alignment/>
      <protection/>
    </xf>
    <xf numFmtId="4" fontId="3" fillId="26" borderId="16" xfId="45" applyNumberFormat="1" applyFont="1" applyFill="1" applyBorder="1">
      <alignment/>
      <protection/>
    </xf>
    <xf numFmtId="10" fontId="3" fillId="26" borderId="16" xfId="45" applyNumberFormat="1" applyFont="1" applyFill="1" applyBorder="1">
      <alignment/>
      <protection/>
    </xf>
    <xf numFmtId="4" fontId="3" fillId="26" borderId="17" xfId="45" applyNumberFormat="1" applyFont="1" applyFill="1" applyBorder="1">
      <alignment/>
      <protection/>
    </xf>
    <xf numFmtId="1" fontId="2" fillId="25" borderId="14" xfId="45" applyNumberFormat="1" applyFont="1" applyFill="1" applyBorder="1">
      <alignment/>
      <protection/>
    </xf>
    <xf numFmtId="4" fontId="2" fillId="25" borderId="14" xfId="45" applyNumberFormat="1" applyFont="1" applyFill="1" applyBorder="1">
      <alignment/>
      <protection/>
    </xf>
    <xf numFmtId="4" fontId="2" fillId="25" borderId="13" xfId="45" applyNumberFormat="1" applyFont="1" applyFill="1" applyBorder="1">
      <alignment/>
      <protection/>
    </xf>
    <xf numFmtId="1" fontId="2" fillId="25" borderId="10" xfId="45" applyNumberFormat="1" applyFont="1" applyFill="1" applyBorder="1">
      <alignment/>
      <protection/>
    </xf>
    <xf numFmtId="1" fontId="2" fillId="25" borderId="11" xfId="45" applyNumberFormat="1" applyFont="1" applyFill="1" applyBorder="1">
      <alignment/>
      <protection/>
    </xf>
    <xf numFmtId="4" fontId="2" fillId="25" borderId="11" xfId="45" applyNumberFormat="1" applyFont="1" applyFill="1" applyBorder="1">
      <alignment/>
      <protection/>
    </xf>
    <xf numFmtId="10" fontId="2" fillId="25" borderId="14" xfId="45" applyNumberFormat="1" applyFont="1" applyFill="1" applyBorder="1">
      <alignment/>
      <protection/>
    </xf>
    <xf numFmtId="165" fontId="0" fillId="0" borderId="0" xfId="45" applyNumberFormat="1">
      <alignment/>
      <protection/>
    </xf>
    <xf numFmtId="1" fontId="2" fillId="26" borderId="18" xfId="45" applyNumberFormat="1" applyFont="1" applyFill="1" applyBorder="1">
      <alignment/>
      <protection/>
    </xf>
    <xf numFmtId="4" fontId="2" fillId="26" borderId="18" xfId="45" applyNumberFormat="1" applyFont="1" applyFill="1" applyBorder="1">
      <alignment/>
      <protection/>
    </xf>
    <xf numFmtId="10" fontId="2" fillId="26" borderId="18" xfId="45" applyNumberFormat="1" applyFont="1" applyFill="1" applyBorder="1">
      <alignment/>
      <protection/>
    </xf>
    <xf numFmtId="4" fontId="2" fillId="26" borderId="19" xfId="45" applyNumberFormat="1" applyFont="1" applyFill="1" applyBorder="1">
      <alignment/>
      <protection/>
    </xf>
    <xf numFmtId="10" fontId="2" fillId="26" borderId="20" xfId="45" applyNumberFormat="1" applyFont="1" applyFill="1" applyBorder="1">
      <alignment/>
      <protection/>
    </xf>
    <xf numFmtId="10" fontId="3" fillId="26" borderId="21" xfId="45" applyNumberFormat="1" applyFont="1" applyFill="1" applyBorder="1">
      <alignment/>
      <protection/>
    </xf>
    <xf numFmtId="1" fontId="3" fillId="0" borderId="16" xfId="45" applyNumberFormat="1" applyFont="1" applyFill="1" applyBorder="1">
      <alignment/>
      <protection/>
    </xf>
    <xf numFmtId="4" fontId="3" fillId="0" borderId="16" xfId="45" applyNumberFormat="1" applyFont="1" applyFill="1" applyBorder="1">
      <alignment/>
      <protection/>
    </xf>
    <xf numFmtId="10" fontId="3" fillId="0" borderId="21" xfId="45" applyNumberFormat="1" applyFont="1" applyBorder="1">
      <alignment/>
      <protection/>
    </xf>
    <xf numFmtId="4" fontId="3" fillId="0" borderId="16" xfId="45" applyNumberFormat="1" applyFont="1" applyBorder="1">
      <alignment/>
      <protection/>
    </xf>
    <xf numFmtId="10" fontId="2" fillId="0" borderId="14" xfId="45" applyNumberFormat="1" applyFont="1" applyBorder="1">
      <alignment/>
      <protection/>
    </xf>
    <xf numFmtId="4" fontId="2" fillId="26" borderId="22" xfId="45" applyNumberFormat="1" applyFont="1" applyFill="1" applyBorder="1">
      <alignment/>
      <protection/>
    </xf>
    <xf numFmtId="4" fontId="3" fillId="26" borderId="23" xfId="45" applyNumberFormat="1" applyFont="1" applyFill="1" applyBorder="1">
      <alignment/>
      <protection/>
    </xf>
    <xf numFmtId="10" fontId="2" fillId="26" borderId="16" xfId="45" applyNumberFormat="1" applyFont="1" applyFill="1" applyBorder="1">
      <alignment/>
      <protection/>
    </xf>
    <xf numFmtId="1" fontId="2" fillId="0" borderId="0" xfId="45" applyNumberFormat="1" applyFont="1" applyFill="1">
      <alignment/>
      <protection/>
    </xf>
    <xf numFmtId="1" fontId="3" fillId="26" borderId="13" xfId="45" applyNumberFormat="1" applyFont="1" applyFill="1" applyBorder="1">
      <alignment/>
      <protection/>
    </xf>
    <xf numFmtId="4" fontId="3" fillId="26" borderId="13" xfId="45" applyNumberFormat="1" applyFont="1" applyFill="1" applyBorder="1">
      <alignment/>
      <protection/>
    </xf>
    <xf numFmtId="10" fontId="3" fillId="26" borderId="13" xfId="45" applyNumberFormat="1" applyFont="1" applyFill="1" applyBorder="1">
      <alignment/>
      <protection/>
    </xf>
    <xf numFmtId="4" fontId="3" fillId="26" borderId="12" xfId="45" applyNumberFormat="1" applyFont="1" applyFill="1" applyBorder="1">
      <alignment/>
      <protection/>
    </xf>
    <xf numFmtId="0" fontId="4" fillId="0" borderId="10" xfId="45" applyFont="1" applyBorder="1">
      <alignment/>
      <protection/>
    </xf>
    <xf numFmtId="0" fontId="4" fillId="0" borderId="11" xfId="45" applyFont="1" applyBorder="1">
      <alignment/>
      <protection/>
    </xf>
    <xf numFmtId="0" fontId="4" fillId="0" borderId="12" xfId="45" applyFont="1" applyBorder="1">
      <alignment/>
      <protection/>
    </xf>
    <xf numFmtId="0" fontId="3" fillId="24" borderId="13" xfId="45" applyFont="1" applyFill="1" applyBorder="1">
      <alignment/>
      <protection/>
    </xf>
    <xf numFmtId="0" fontId="2" fillId="0" borderId="13" xfId="45" applyFont="1" applyFill="1" applyBorder="1">
      <alignment/>
      <protection/>
    </xf>
    <xf numFmtId="10" fontId="0" fillId="0" borderId="0" xfId="56" applyNumberFormat="1" applyFont="1" applyFill="1" applyBorder="1" applyAlignment="1" applyProtection="1">
      <alignment/>
      <protection/>
    </xf>
    <xf numFmtId="0" fontId="2" fillId="24" borderId="13" xfId="45" applyFont="1" applyFill="1" applyBorder="1">
      <alignment/>
      <protection/>
    </xf>
    <xf numFmtId="0" fontId="2" fillId="0" borderId="0" xfId="45" applyFont="1">
      <alignment/>
      <protection/>
    </xf>
    <xf numFmtId="0" fontId="3" fillId="0" borderId="0" xfId="45" applyFont="1" applyFill="1" applyBorder="1">
      <alignment/>
      <protection/>
    </xf>
    <xf numFmtId="0" fontId="2" fillId="0" borderId="13" xfId="45" applyFont="1" applyBorder="1">
      <alignment/>
      <protection/>
    </xf>
    <xf numFmtId="4" fontId="3" fillId="0" borderId="0" xfId="45" applyNumberFormat="1" applyFont="1" applyFill="1" applyBorder="1">
      <alignment/>
      <protection/>
    </xf>
    <xf numFmtId="4" fontId="2" fillId="25" borderId="15" xfId="45" applyNumberFormat="1" applyFont="1" applyFill="1" applyBorder="1">
      <alignment/>
      <protection/>
    </xf>
    <xf numFmtId="10" fontId="2" fillId="25" borderId="24" xfId="45" applyNumberFormat="1" applyFont="1" applyFill="1" applyBorder="1">
      <alignment/>
      <protection/>
    </xf>
    <xf numFmtId="0" fontId="0" fillId="0" borderId="25" xfId="45" applyBorder="1">
      <alignment/>
      <protection/>
    </xf>
    <xf numFmtId="0" fontId="0" fillId="0" borderId="26" xfId="45" applyBorder="1">
      <alignment/>
      <protection/>
    </xf>
    <xf numFmtId="0" fontId="0" fillId="0" borderId="27" xfId="45" applyBorder="1">
      <alignment/>
      <protection/>
    </xf>
    <xf numFmtId="0" fontId="0" fillId="0" borderId="28" xfId="45" applyBorder="1">
      <alignment/>
      <protection/>
    </xf>
    <xf numFmtId="0" fontId="0" fillId="0" borderId="0" xfId="45" applyBorder="1">
      <alignment/>
      <protection/>
    </xf>
    <xf numFmtId="0" fontId="0" fillId="0" borderId="29" xfId="45" applyBorder="1">
      <alignment/>
      <protection/>
    </xf>
    <xf numFmtId="0" fontId="4" fillId="2" borderId="30" xfId="45" applyFont="1" applyFill="1" applyBorder="1">
      <alignment/>
      <protection/>
    </xf>
    <xf numFmtId="0" fontId="4" fillId="2" borderId="31" xfId="45" applyFont="1" applyFill="1" applyBorder="1">
      <alignment/>
      <protection/>
    </xf>
    <xf numFmtId="0" fontId="4" fillId="2" borderId="25" xfId="45" applyFont="1" applyFill="1" applyBorder="1">
      <alignment/>
      <protection/>
    </xf>
    <xf numFmtId="0" fontId="4" fillId="2" borderId="26" xfId="45" applyFont="1" applyFill="1" applyBorder="1">
      <alignment/>
      <protection/>
    </xf>
    <xf numFmtId="0" fontId="4" fillId="2" borderId="28" xfId="45" applyFont="1" applyFill="1" applyBorder="1">
      <alignment/>
      <protection/>
    </xf>
    <xf numFmtId="0" fontId="4" fillId="2" borderId="0" xfId="45" applyFont="1" applyFill="1" applyBorder="1">
      <alignment/>
      <protection/>
    </xf>
    <xf numFmtId="0" fontId="4" fillId="2" borderId="29" xfId="45" applyFont="1" applyFill="1" applyBorder="1">
      <alignment/>
      <protection/>
    </xf>
    <xf numFmtId="0" fontId="4" fillId="2" borderId="32" xfId="45" applyFont="1" applyFill="1" applyBorder="1">
      <alignment/>
      <protection/>
    </xf>
    <xf numFmtId="0" fontId="4" fillId="2" borderId="33" xfId="45" applyFont="1" applyFill="1" applyBorder="1">
      <alignment/>
      <protection/>
    </xf>
    <xf numFmtId="0" fontId="4" fillId="2" borderId="34" xfId="45" applyFont="1" applyFill="1" applyBorder="1">
      <alignment/>
      <protection/>
    </xf>
    <xf numFmtId="43" fontId="4" fillId="2" borderId="27" xfId="49" applyFont="1" applyFill="1" applyBorder="1" applyAlignment="1">
      <alignment/>
    </xf>
    <xf numFmtId="43" fontId="2" fillId="0" borderId="0" xfId="49" applyFont="1" applyBorder="1" applyAlignment="1">
      <alignment/>
    </xf>
    <xf numFmtId="43" fontId="2" fillId="0" borderId="29" xfId="49" applyFont="1" applyBorder="1" applyAlignment="1">
      <alignment/>
    </xf>
    <xf numFmtId="43" fontId="3" fillId="2" borderId="31" xfId="49" applyFont="1" applyFill="1" applyBorder="1" applyAlignment="1">
      <alignment/>
    </xf>
    <xf numFmtId="43" fontId="3" fillId="2" borderId="35" xfId="49" applyFont="1" applyFill="1" applyBorder="1" applyAlignment="1">
      <alignment/>
    </xf>
    <xf numFmtId="4" fontId="7" fillId="0" borderId="13" xfId="45" applyNumberFormat="1" applyFont="1" applyFill="1" applyBorder="1">
      <alignment/>
      <protection/>
    </xf>
    <xf numFmtId="10" fontId="7" fillId="0" borderId="13" xfId="45" applyNumberFormat="1" applyFont="1" applyFill="1" applyBorder="1">
      <alignment/>
      <protection/>
    </xf>
    <xf numFmtId="4" fontId="8" fillId="24" borderId="13" xfId="45" applyNumberFormat="1" applyFont="1" applyFill="1" applyBorder="1">
      <alignment/>
      <protection/>
    </xf>
    <xf numFmtId="10" fontId="8" fillId="24" borderId="13" xfId="45" applyNumberFormat="1" applyFont="1" applyFill="1" applyBorder="1">
      <alignment/>
      <protection/>
    </xf>
    <xf numFmtId="0" fontId="7" fillId="0" borderId="0" xfId="45" applyFont="1">
      <alignment/>
      <protection/>
    </xf>
    <xf numFmtId="4" fontId="7" fillId="0" borderId="13" xfId="45" applyNumberFormat="1" applyFont="1" applyBorder="1">
      <alignment/>
      <protection/>
    </xf>
    <xf numFmtId="43" fontId="0" fillId="0" borderId="0" xfId="45" applyNumberFormat="1">
      <alignment/>
      <protection/>
    </xf>
    <xf numFmtId="0" fontId="0" fillId="24" borderId="12" xfId="45" applyFill="1" applyBorder="1">
      <alignment/>
      <protection/>
    </xf>
    <xf numFmtId="0" fontId="0" fillId="24" borderId="11" xfId="45" applyFill="1" applyBorder="1">
      <alignment/>
      <protection/>
    </xf>
    <xf numFmtId="0" fontId="0" fillId="25" borderId="12" xfId="45" applyFill="1" applyBorder="1">
      <alignment/>
      <protection/>
    </xf>
    <xf numFmtId="0" fontId="4" fillId="15" borderId="24" xfId="45" applyFont="1" applyFill="1" applyBorder="1">
      <alignment/>
      <protection/>
    </xf>
    <xf numFmtId="1" fontId="0" fillId="26" borderId="36" xfId="45" applyNumberFormat="1" applyFont="1" applyFill="1" applyBorder="1">
      <alignment/>
      <protection/>
    </xf>
    <xf numFmtId="1" fontId="0" fillId="26" borderId="37" xfId="45" applyNumberFormat="1" applyFont="1" applyFill="1" applyBorder="1">
      <alignment/>
      <protection/>
    </xf>
    <xf numFmtId="0" fontId="0" fillId="26" borderId="37" xfId="45" applyNumberFormat="1" applyFont="1" applyFill="1" applyBorder="1">
      <alignment/>
      <protection/>
    </xf>
    <xf numFmtId="0" fontId="0" fillId="26" borderId="37" xfId="45" applyFont="1" applyFill="1" applyBorder="1">
      <alignment/>
      <protection/>
    </xf>
    <xf numFmtId="0" fontId="0" fillId="26" borderId="38" xfId="45" applyFont="1" applyFill="1" applyBorder="1">
      <alignment/>
      <protection/>
    </xf>
    <xf numFmtId="0" fontId="0" fillId="27" borderId="24" xfId="45" applyFont="1" applyFill="1" applyBorder="1">
      <alignment/>
      <protection/>
    </xf>
    <xf numFmtId="1" fontId="2" fillId="28" borderId="17" xfId="45" applyNumberFormat="1" applyFont="1" applyFill="1" applyBorder="1">
      <alignment/>
      <protection/>
    </xf>
    <xf numFmtId="1" fontId="2" fillId="28" borderId="16" xfId="45" applyNumberFormat="1" applyFont="1" applyFill="1" applyBorder="1">
      <alignment/>
      <protection/>
    </xf>
    <xf numFmtId="166" fontId="2" fillId="28" borderId="16" xfId="51" applyFont="1" applyFill="1" applyBorder="1" applyAlignment="1" applyProtection="1">
      <alignment/>
      <protection/>
    </xf>
    <xf numFmtId="10" fontId="7" fillId="28" borderId="16" xfId="45" applyNumberFormat="1" applyFont="1" applyFill="1" applyBorder="1">
      <alignment/>
      <protection/>
    </xf>
    <xf numFmtId="4" fontId="7" fillId="28" borderId="16" xfId="45" applyNumberFormat="1" applyFont="1" applyFill="1" applyBorder="1">
      <alignment/>
      <protection/>
    </xf>
    <xf numFmtId="1" fontId="2" fillId="28" borderId="12" xfId="45" applyNumberFormat="1" applyFont="1" applyFill="1" applyBorder="1">
      <alignment/>
      <protection/>
    </xf>
    <xf numFmtId="1" fontId="2" fillId="28" borderId="13" xfId="45" applyNumberFormat="1" applyFont="1" applyFill="1" applyBorder="1">
      <alignment/>
      <protection/>
    </xf>
    <xf numFmtId="166" fontId="2" fillId="28" borderId="13" xfId="51" applyFont="1" applyFill="1" applyBorder="1" applyAlignment="1" applyProtection="1">
      <alignment/>
      <protection/>
    </xf>
    <xf numFmtId="10" fontId="7" fillId="28" borderId="13" xfId="45" applyNumberFormat="1" applyFont="1" applyFill="1" applyBorder="1">
      <alignment/>
      <protection/>
    </xf>
    <xf numFmtId="4" fontId="7" fillId="28" borderId="13" xfId="45" applyNumberFormat="1" applyFont="1" applyFill="1" applyBorder="1">
      <alignment/>
      <protection/>
    </xf>
    <xf numFmtId="1" fontId="2" fillId="28" borderId="15" xfId="45" applyNumberFormat="1" applyFont="1" applyFill="1" applyBorder="1">
      <alignment/>
      <protection/>
    </xf>
    <xf numFmtId="1" fontId="2" fillId="28" borderId="14" xfId="45" applyNumberFormat="1" applyFont="1" applyFill="1" applyBorder="1">
      <alignment/>
      <protection/>
    </xf>
    <xf numFmtId="166" fontId="2" fillId="28" borderId="14" xfId="51" applyFont="1" applyFill="1" applyBorder="1" applyAlignment="1" applyProtection="1">
      <alignment/>
      <protection/>
    </xf>
    <xf numFmtId="10" fontId="7" fillId="28" borderId="14" xfId="45" applyNumberFormat="1" applyFont="1" applyFill="1" applyBorder="1">
      <alignment/>
      <protection/>
    </xf>
    <xf numFmtId="4" fontId="7" fillId="28" borderId="14" xfId="45" applyNumberFormat="1" applyFont="1" applyFill="1" applyBorder="1">
      <alignment/>
      <protection/>
    </xf>
    <xf numFmtId="1" fontId="32" fillId="28" borderId="12" xfId="45" applyNumberFormat="1" applyFont="1" applyFill="1" applyBorder="1">
      <alignment/>
      <protection/>
    </xf>
    <xf numFmtId="1" fontId="32" fillId="28" borderId="13" xfId="45" applyNumberFormat="1" applyFont="1" applyFill="1" applyBorder="1">
      <alignment/>
      <protection/>
    </xf>
    <xf numFmtId="166" fontId="32" fillId="28" borderId="13" xfId="51" applyFont="1" applyFill="1" applyBorder="1" applyAlignment="1" applyProtection="1">
      <alignment/>
      <protection/>
    </xf>
    <xf numFmtId="10" fontId="33" fillId="28" borderId="13" xfId="45" applyNumberFormat="1" applyFont="1" applyFill="1" applyBorder="1">
      <alignment/>
      <protection/>
    </xf>
    <xf numFmtId="4" fontId="33" fillId="28" borderId="13" xfId="45" applyNumberFormat="1" applyFont="1" applyFill="1" applyBorder="1">
      <alignment/>
      <protection/>
    </xf>
    <xf numFmtId="0" fontId="0" fillId="15" borderId="24" xfId="45" applyFill="1" applyBorder="1">
      <alignment/>
      <protection/>
    </xf>
    <xf numFmtId="1" fontId="3" fillId="29" borderId="36" xfId="45" applyNumberFormat="1" applyFont="1" applyFill="1" applyBorder="1">
      <alignment/>
      <protection/>
    </xf>
    <xf numFmtId="1" fontId="3" fillId="29" borderId="37" xfId="45" applyNumberFormat="1" applyFont="1" applyFill="1" applyBorder="1">
      <alignment/>
      <protection/>
    </xf>
    <xf numFmtId="166" fontId="3" fillId="29" borderId="37" xfId="51" applyFont="1" applyFill="1" applyBorder="1" applyAlignment="1" applyProtection="1">
      <alignment/>
      <protection/>
    </xf>
    <xf numFmtId="10" fontId="8" fillId="29" borderId="37" xfId="45" applyNumberFormat="1" applyFont="1" applyFill="1" applyBorder="1">
      <alignment/>
      <protection/>
    </xf>
    <xf numFmtId="4" fontId="8" fillId="29" borderId="38" xfId="45" applyNumberFormat="1" applyFont="1" applyFill="1" applyBorder="1">
      <alignment/>
      <protection/>
    </xf>
    <xf numFmtId="166" fontId="32" fillId="28" borderId="13" xfId="51" applyFont="1" applyFill="1" applyBorder="1" applyAlignment="1" applyProtection="1">
      <alignment horizontal="center"/>
      <protection/>
    </xf>
    <xf numFmtId="1" fontId="33" fillId="28" borderId="13" xfId="45" applyNumberFormat="1" applyFont="1" applyFill="1" applyBorder="1">
      <alignment/>
      <protection/>
    </xf>
    <xf numFmtId="167" fontId="33" fillId="28" borderId="13" xfId="45" applyNumberFormat="1" applyFont="1" applyFill="1" applyBorder="1" applyAlignment="1">
      <alignment/>
      <protection/>
    </xf>
    <xf numFmtId="166" fontId="0" fillId="0" borderId="0" xfId="45" applyNumberFormat="1">
      <alignment/>
      <protection/>
    </xf>
    <xf numFmtId="1" fontId="32" fillId="28" borderId="15" xfId="45" applyNumberFormat="1" applyFont="1" applyFill="1" applyBorder="1">
      <alignment/>
      <protection/>
    </xf>
    <xf numFmtId="1" fontId="32" fillId="28" borderId="14" xfId="45" applyNumberFormat="1" applyFont="1" applyFill="1" applyBorder="1">
      <alignment/>
      <protection/>
    </xf>
    <xf numFmtId="166" fontId="32" fillId="28" borderId="14" xfId="51" applyFont="1" applyFill="1" applyBorder="1" applyAlignment="1" applyProtection="1">
      <alignment/>
      <protection/>
    </xf>
    <xf numFmtId="10" fontId="33" fillId="28" borderId="14" xfId="45" applyNumberFormat="1" applyFont="1" applyFill="1" applyBorder="1">
      <alignment/>
      <protection/>
    </xf>
    <xf numFmtId="4" fontId="33" fillId="28" borderId="14" xfId="45" applyNumberFormat="1" applyFont="1" applyFill="1" applyBorder="1">
      <alignment/>
      <protection/>
    </xf>
    <xf numFmtId="0" fontId="0" fillId="11" borderId="24" xfId="45" applyFill="1" applyBorder="1">
      <alignment/>
      <protection/>
    </xf>
    <xf numFmtId="1" fontId="34" fillId="29" borderId="36" xfId="45" applyNumberFormat="1" applyFont="1" applyFill="1" applyBorder="1">
      <alignment/>
      <protection/>
    </xf>
    <xf numFmtId="1" fontId="34" fillId="29" borderId="37" xfId="45" applyNumberFormat="1" applyFont="1" applyFill="1" applyBorder="1">
      <alignment/>
      <protection/>
    </xf>
    <xf numFmtId="166" fontId="34" fillId="29" borderId="37" xfId="51" applyFont="1" applyFill="1" applyBorder="1" applyAlignment="1" applyProtection="1">
      <alignment/>
      <protection/>
    </xf>
    <xf numFmtId="10" fontId="35" fillId="29" borderId="39" xfId="45" applyNumberFormat="1" applyFont="1" applyFill="1" applyBorder="1">
      <alignment/>
      <protection/>
    </xf>
    <xf numFmtId="4" fontId="35" fillId="29" borderId="38" xfId="45" applyNumberFormat="1" applyFont="1" applyFill="1" applyBorder="1">
      <alignment/>
      <protection/>
    </xf>
    <xf numFmtId="1" fontId="32" fillId="28" borderId="17" xfId="45" applyNumberFormat="1" applyFont="1" applyFill="1" applyBorder="1">
      <alignment/>
      <protection/>
    </xf>
    <xf numFmtId="1" fontId="33" fillId="28" borderId="16" xfId="45" applyNumberFormat="1" applyFont="1" applyFill="1" applyBorder="1">
      <alignment/>
      <protection/>
    </xf>
    <xf numFmtId="166" fontId="32" fillId="28" borderId="23" xfId="51" applyFont="1" applyFill="1" applyBorder="1" applyAlignment="1" applyProtection="1">
      <alignment horizontal="center"/>
      <protection/>
    </xf>
    <xf numFmtId="10" fontId="33" fillId="28" borderId="24" xfId="45" applyNumberFormat="1" applyFont="1" applyFill="1" applyBorder="1">
      <alignment/>
      <protection/>
    </xf>
    <xf numFmtId="4" fontId="33" fillId="28" borderId="17" xfId="45" applyNumberFormat="1" applyFont="1" applyFill="1" applyBorder="1">
      <alignment/>
      <protection/>
    </xf>
    <xf numFmtId="166" fontId="32" fillId="28" borderId="16" xfId="51" applyFont="1" applyFill="1" applyBorder="1" applyAlignment="1" applyProtection="1">
      <alignment horizontal="center"/>
      <protection/>
    </xf>
    <xf numFmtId="10" fontId="33" fillId="28" borderId="16" xfId="45" applyNumberFormat="1" applyFont="1" applyFill="1" applyBorder="1">
      <alignment/>
      <protection/>
    </xf>
    <xf numFmtId="4" fontId="33" fillId="28" borderId="16" xfId="45" applyNumberFormat="1" applyFont="1" applyFill="1" applyBorder="1">
      <alignment/>
      <protection/>
    </xf>
    <xf numFmtId="1" fontId="33" fillId="28" borderId="14" xfId="45" applyNumberFormat="1" applyFont="1" applyFill="1" applyBorder="1">
      <alignment/>
      <protection/>
    </xf>
    <xf numFmtId="166" fontId="32" fillId="28" borderId="14" xfId="51" applyFont="1" applyFill="1" applyBorder="1" applyAlignment="1" applyProtection="1">
      <alignment horizontal="center"/>
      <protection/>
    </xf>
    <xf numFmtId="1" fontId="35" fillId="29" borderId="37" xfId="45" applyNumberFormat="1" applyFont="1" applyFill="1" applyBorder="1">
      <alignment/>
      <protection/>
    </xf>
    <xf numFmtId="166" fontId="34" fillId="29" borderId="37" xfId="51" applyFont="1" applyFill="1" applyBorder="1" applyAlignment="1" applyProtection="1">
      <alignment horizontal="center"/>
      <protection/>
    </xf>
    <xf numFmtId="10" fontId="35" fillId="29" borderId="37" xfId="45" applyNumberFormat="1" applyFont="1" applyFill="1" applyBorder="1">
      <alignment/>
      <protection/>
    </xf>
    <xf numFmtId="166" fontId="32" fillId="28" borderId="18" xfId="51" applyFont="1" applyFill="1" applyBorder="1" applyAlignment="1" applyProtection="1">
      <alignment horizontal="center"/>
      <protection/>
    </xf>
    <xf numFmtId="1" fontId="32" fillId="28" borderId="24" xfId="45" applyNumberFormat="1" applyFont="1" applyFill="1" applyBorder="1">
      <alignment/>
      <protection/>
    </xf>
    <xf numFmtId="1" fontId="33" fillId="28" borderId="24" xfId="45" applyNumberFormat="1" applyFont="1" applyFill="1" applyBorder="1">
      <alignment/>
      <protection/>
    </xf>
    <xf numFmtId="166" fontId="32" fillId="28" borderId="24" xfId="51" applyFont="1" applyFill="1" applyBorder="1" applyAlignment="1" applyProtection="1">
      <alignment horizontal="center"/>
      <protection/>
    </xf>
    <xf numFmtId="4" fontId="33" fillId="28" borderId="24" xfId="45" applyNumberFormat="1" applyFont="1" applyFill="1" applyBorder="1">
      <alignment/>
      <protection/>
    </xf>
    <xf numFmtId="1" fontId="36" fillId="28" borderId="23" xfId="45" applyNumberFormat="1" applyFont="1" applyFill="1" applyBorder="1">
      <alignment/>
      <protection/>
    </xf>
    <xf numFmtId="166" fontId="32" fillId="28" borderId="40" xfId="51" applyFont="1" applyFill="1" applyBorder="1" applyAlignment="1" applyProtection="1">
      <alignment horizontal="center"/>
      <protection/>
    </xf>
    <xf numFmtId="10" fontId="7" fillId="28" borderId="17" xfId="45" applyNumberFormat="1" applyFont="1" applyFill="1" applyBorder="1">
      <alignment/>
      <protection/>
    </xf>
    <xf numFmtId="1" fontId="36" fillId="28" borderId="10" xfId="45" applyNumberFormat="1" applyFont="1" applyFill="1" applyBorder="1">
      <alignment/>
      <protection/>
    </xf>
    <xf numFmtId="1" fontId="36" fillId="28" borderId="13" xfId="45" applyNumberFormat="1" applyFont="1" applyFill="1" applyBorder="1">
      <alignment/>
      <protection/>
    </xf>
    <xf numFmtId="1" fontId="34" fillId="29" borderId="12" xfId="45" applyNumberFormat="1" applyFont="1" applyFill="1" applyBorder="1">
      <alignment/>
      <protection/>
    </xf>
    <xf numFmtId="1" fontId="35" fillId="29" borderId="13" xfId="45" applyNumberFormat="1" applyFont="1" applyFill="1" applyBorder="1">
      <alignment/>
      <protection/>
    </xf>
    <xf numFmtId="166" fontId="34" fillId="29" borderId="13" xfId="51" applyFont="1" applyFill="1" applyBorder="1" applyAlignment="1" applyProtection="1">
      <alignment/>
      <protection/>
    </xf>
    <xf numFmtId="4" fontId="35" fillId="29" borderId="13" xfId="45" applyNumberFormat="1" applyFont="1" applyFill="1" applyBorder="1">
      <alignment/>
      <protection/>
    </xf>
    <xf numFmtId="167" fontId="0" fillId="0" borderId="0" xfId="45" applyNumberFormat="1">
      <alignment/>
      <protection/>
    </xf>
    <xf numFmtId="1" fontId="32" fillId="28" borderId="19" xfId="45" applyNumberFormat="1" applyFont="1" applyFill="1" applyBorder="1">
      <alignment/>
      <protection/>
    </xf>
    <xf numFmtId="1" fontId="32" fillId="28" borderId="18" xfId="45" applyNumberFormat="1" applyFont="1" applyFill="1" applyBorder="1">
      <alignment/>
      <protection/>
    </xf>
    <xf numFmtId="166" fontId="32" fillId="28" borderId="18" xfId="51" applyFont="1" applyFill="1" applyBorder="1" applyAlignment="1" applyProtection="1">
      <alignment/>
      <protection/>
    </xf>
    <xf numFmtId="10" fontId="33" fillId="28" borderId="18" xfId="45" applyNumberFormat="1" applyFont="1" applyFill="1" applyBorder="1">
      <alignment/>
      <protection/>
    </xf>
    <xf numFmtId="4" fontId="33" fillId="28" borderId="18" xfId="45" applyNumberFormat="1" applyFont="1" applyFill="1" applyBorder="1">
      <alignment/>
      <protection/>
    </xf>
    <xf numFmtId="1" fontId="3" fillId="29" borderId="41" xfId="45" applyNumberFormat="1" applyFont="1" applyFill="1" applyBorder="1">
      <alignment/>
      <protection/>
    </xf>
    <xf numFmtId="1" fontId="3" fillId="29" borderId="42" xfId="45" applyNumberFormat="1" applyFont="1" applyFill="1" applyBorder="1">
      <alignment/>
      <protection/>
    </xf>
    <xf numFmtId="4" fontId="3" fillId="29" borderId="42" xfId="45" applyNumberFormat="1" applyFont="1" applyFill="1" applyBorder="1">
      <alignment/>
      <protection/>
    </xf>
    <xf numFmtId="4" fontId="8" fillId="29" borderId="43" xfId="45" applyNumberFormat="1" applyFont="1" applyFill="1" applyBorder="1">
      <alignment/>
      <protection/>
    </xf>
    <xf numFmtId="4" fontId="7" fillId="30" borderId="16" xfId="45" applyNumberFormat="1" applyFont="1" applyFill="1" applyBorder="1">
      <alignment/>
      <protection/>
    </xf>
    <xf numFmtId="0" fontId="3" fillId="31" borderId="44" xfId="45" applyFont="1" applyFill="1" applyBorder="1">
      <alignment/>
      <protection/>
    </xf>
    <xf numFmtId="168" fontId="3" fillId="31" borderId="45" xfId="45" applyNumberFormat="1" applyFont="1" applyFill="1" applyBorder="1">
      <alignment/>
      <protection/>
    </xf>
    <xf numFmtId="10" fontId="3" fillId="31" borderId="46" xfId="45" applyNumberFormat="1" applyFont="1" applyFill="1" applyBorder="1">
      <alignment/>
      <protection/>
    </xf>
    <xf numFmtId="0" fontId="0" fillId="32" borderId="0" xfId="45" applyFill="1">
      <alignment/>
      <protection/>
    </xf>
    <xf numFmtId="0" fontId="0" fillId="25" borderId="11" xfId="45" applyFill="1" applyBorder="1">
      <alignment/>
      <protection/>
    </xf>
    <xf numFmtId="0" fontId="0" fillId="15" borderId="0" xfId="45" applyFont="1" applyFill="1">
      <alignment/>
      <protection/>
    </xf>
    <xf numFmtId="1" fontId="0" fillId="26" borderId="14" xfId="45" applyNumberFormat="1" applyFont="1" applyFill="1" applyBorder="1">
      <alignment/>
      <protection/>
    </xf>
    <xf numFmtId="0" fontId="0" fillId="26" borderId="14" xfId="45" applyNumberFormat="1" applyFont="1" applyFill="1" applyBorder="1">
      <alignment/>
      <protection/>
    </xf>
    <xf numFmtId="164" fontId="0" fillId="26" borderId="14" xfId="45" applyNumberFormat="1" applyFont="1" applyFill="1" applyBorder="1">
      <alignment/>
      <protection/>
    </xf>
    <xf numFmtId="164" fontId="0" fillId="26" borderId="22" xfId="45" applyNumberFormat="1" applyFont="1" applyFill="1" applyBorder="1">
      <alignment/>
      <protection/>
    </xf>
    <xf numFmtId="0" fontId="0" fillId="26" borderId="14" xfId="45" applyFont="1" applyFill="1" applyBorder="1">
      <alignment/>
      <protection/>
    </xf>
    <xf numFmtId="0" fontId="7" fillId="27" borderId="24" xfId="45" applyFont="1" applyFill="1" applyBorder="1">
      <alignment/>
      <protection/>
    </xf>
    <xf numFmtId="4" fontId="32" fillId="28" borderId="24" xfId="45" applyNumberFormat="1" applyFont="1" applyFill="1" applyBorder="1">
      <alignment/>
      <protection/>
    </xf>
    <xf numFmtId="165" fontId="32" fillId="28" borderId="24" xfId="51" applyNumberFormat="1" applyFont="1" applyFill="1" applyBorder="1" applyAlignment="1" applyProtection="1">
      <alignment/>
      <protection/>
    </xf>
    <xf numFmtId="166" fontId="32" fillId="28" borderId="24" xfId="51" applyFont="1" applyFill="1" applyBorder="1" applyAlignment="1" applyProtection="1">
      <alignment/>
      <protection/>
    </xf>
    <xf numFmtId="10" fontId="32" fillId="28" borderId="24" xfId="45" applyNumberFormat="1" applyFont="1" applyFill="1" applyBorder="1">
      <alignment/>
      <protection/>
    </xf>
    <xf numFmtId="1" fontId="2" fillId="0" borderId="0" xfId="45" applyNumberFormat="1" applyFont="1" applyBorder="1">
      <alignment/>
      <protection/>
    </xf>
    <xf numFmtId="4" fontId="2" fillId="24" borderId="0" xfId="45" applyNumberFormat="1" applyFont="1" applyFill="1" applyBorder="1">
      <alignment/>
      <protection/>
    </xf>
    <xf numFmtId="10" fontId="2" fillId="0" borderId="0" xfId="45" applyNumberFormat="1" applyFont="1" applyFill="1" applyBorder="1">
      <alignment/>
      <protection/>
    </xf>
    <xf numFmtId="10" fontId="7" fillId="0" borderId="0" xfId="45" applyNumberFormat="1" applyFont="1" applyFill="1" applyBorder="1">
      <alignment/>
      <protection/>
    </xf>
    <xf numFmtId="4" fontId="7" fillId="0" borderId="0" xfId="45" applyNumberFormat="1" applyFont="1" applyFill="1" applyBorder="1">
      <alignment/>
      <protection/>
    </xf>
    <xf numFmtId="1" fontId="3" fillId="24" borderId="13" xfId="45" applyNumberFormat="1" applyFont="1" applyFill="1" applyBorder="1">
      <alignment/>
      <protection/>
    </xf>
    <xf numFmtId="4" fontId="3" fillId="24" borderId="13" xfId="45" applyNumberFormat="1" applyFont="1" applyFill="1" applyBorder="1">
      <alignment/>
      <protection/>
    </xf>
    <xf numFmtId="3" fontId="3" fillId="24" borderId="13" xfId="45" applyNumberFormat="1" applyFont="1" applyFill="1" applyBorder="1">
      <alignment/>
      <protection/>
    </xf>
    <xf numFmtId="4" fontId="2" fillId="24" borderId="13" xfId="45" applyNumberFormat="1" applyFont="1" applyFill="1" applyBorder="1">
      <alignment/>
      <protection/>
    </xf>
    <xf numFmtId="10" fontId="2" fillId="24" borderId="13" xfId="45" applyNumberFormat="1" applyFont="1" applyFill="1" applyBorder="1">
      <alignment/>
      <protection/>
    </xf>
    <xf numFmtId="10" fontId="7" fillId="24" borderId="13" xfId="45" applyNumberFormat="1" applyFont="1" applyFill="1" applyBorder="1">
      <alignment/>
      <protection/>
    </xf>
    <xf numFmtId="4" fontId="7" fillId="24" borderId="13" xfId="45" applyNumberFormat="1" applyFont="1" applyFill="1" applyBorder="1">
      <alignment/>
      <protection/>
    </xf>
    <xf numFmtId="166" fontId="3" fillId="24" borderId="13" xfId="51" applyFont="1" applyFill="1" applyBorder="1" applyAlignment="1" applyProtection="1">
      <alignment/>
      <protection/>
    </xf>
    <xf numFmtId="10" fontId="3" fillId="24" borderId="13" xfId="45" applyNumberFormat="1" applyFont="1" applyFill="1" applyBorder="1">
      <alignment/>
      <protection/>
    </xf>
    <xf numFmtId="1" fontId="3" fillId="0" borderId="0" xfId="45" applyNumberFormat="1" applyFont="1" applyBorder="1">
      <alignment/>
      <protection/>
    </xf>
    <xf numFmtId="4" fontId="3" fillId="0" borderId="0" xfId="45" applyNumberFormat="1" applyFont="1" applyBorder="1">
      <alignment/>
      <protection/>
    </xf>
    <xf numFmtId="4" fontId="3" fillId="24" borderId="0" xfId="45" applyNumberFormat="1" applyFont="1" applyFill="1" applyBorder="1">
      <alignment/>
      <protection/>
    </xf>
    <xf numFmtId="10" fontId="3" fillId="0" borderId="0" xfId="45" applyNumberFormat="1" applyFont="1" applyFill="1" applyBorder="1">
      <alignment/>
      <protection/>
    </xf>
    <xf numFmtId="10" fontId="7" fillId="0" borderId="18" xfId="45" applyNumberFormat="1" applyFont="1" applyFill="1" applyBorder="1">
      <alignment/>
      <protection/>
    </xf>
    <xf numFmtId="4" fontId="7" fillId="0" borderId="18" xfId="45" applyNumberFormat="1" applyFont="1" applyFill="1" applyBorder="1">
      <alignment/>
      <protection/>
    </xf>
    <xf numFmtId="1" fontId="3" fillId="0" borderId="0" xfId="45" applyNumberFormat="1" applyFont="1" applyFill="1" applyBorder="1">
      <alignment/>
      <protection/>
    </xf>
    <xf numFmtId="1" fontId="36" fillId="28" borderId="12" xfId="45" applyNumberFormat="1" applyFont="1" applyFill="1" applyBorder="1">
      <alignment/>
      <protection/>
    </xf>
    <xf numFmtId="4" fontId="2" fillId="28" borderId="13" xfId="45" applyNumberFormat="1" applyFont="1" applyFill="1" applyBorder="1">
      <alignment/>
      <protection/>
    </xf>
    <xf numFmtId="10" fontId="2" fillId="28" borderId="13" xfId="45" applyNumberFormat="1" applyFont="1" applyFill="1" applyBorder="1">
      <alignment/>
      <protection/>
    </xf>
    <xf numFmtId="1" fontId="2" fillId="30" borderId="0" xfId="45" applyNumberFormat="1" applyFont="1" applyFill="1" applyBorder="1">
      <alignment/>
      <protection/>
    </xf>
    <xf numFmtId="1" fontId="3" fillId="30" borderId="0" xfId="45" applyNumberFormat="1" applyFont="1" applyFill="1" applyBorder="1">
      <alignment/>
      <protection/>
    </xf>
    <xf numFmtId="4" fontId="3" fillId="30" borderId="0" xfId="45" applyNumberFormat="1" applyFont="1" applyFill="1" applyBorder="1">
      <alignment/>
      <protection/>
    </xf>
    <xf numFmtId="166" fontId="3" fillId="30" borderId="0" xfId="51" applyFont="1" applyFill="1" applyBorder="1" applyAlignment="1" applyProtection="1">
      <alignment/>
      <protection/>
    </xf>
    <xf numFmtId="10" fontId="3" fillId="30" borderId="0" xfId="45" applyNumberFormat="1" applyFont="1" applyFill="1" applyBorder="1">
      <alignment/>
      <protection/>
    </xf>
    <xf numFmtId="10" fontId="7" fillId="30" borderId="0" xfId="45" applyNumberFormat="1" applyFont="1" applyFill="1" applyBorder="1">
      <alignment/>
      <protection/>
    </xf>
    <xf numFmtId="4" fontId="7" fillId="30" borderId="0" xfId="45" applyNumberFormat="1" applyFont="1" applyFill="1" applyBorder="1">
      <alignment/>
      <protection/>
    </xf>
    <xf numFmtId="4" fontId="34" fillId="28" borderId="13" xfId="45" applyNumberFormat="1" applyFont="1" applyFill="1" applyBorder="1">
      <alignment/>
      <protection/>
    </xf>
    <xf numFmtId="166" fontId="34" fillId="28" borderId="13" xfId="51" applyFont="1" applyFill="1" applyBorder="1" applyAlignment="1" applyProtection="1">
      <alignment/>
      <protection/>
    </xf>
    <xf numFmtId="166" fontId="34" fillId="28" borderId="13" xfId="51" applyFont="1" applyFill="1" applyBorder="1" applyAlignment="1" applyProtection="1">
      <alignment horizontal="center"/>
      <protection/>
    </xf>
    <xf numFmtId="10" fontId="34" fillId="28" borderId="13" xfId="45" applyNumberFormat="1" applyFont="1" applyFill="1" applyBorder="1">
      <alignment/>
      <protection/>
    </xf>
    <xf numFmtId="4" fontId="32" fillId="28" borderId="13" xfId="45" applyNumberFormat="1" applyFont="1" applyFill="1" applyBorder="1">
      <alignment/>
      <protection/>
    </xf>
    <xf numFmtId="10" fontId="32" fillId="28" borderId="13" xfId="45" applyNumberFormat="1" applyFont="1" applyFill="1" applyBorder="1">
      <alignment/>
      <protection/>
    </xf>
    <xf numFmtId="166" fontId="2" fillId="0" borderId="0" xfId="51" applyFont="1" applyFill="1" applyBorder="1" applyAlignment="1" applyProtection="1">
      <alignment/>
      <protection/>
    </xf>
    <xf numFmtId="166" fontId="2" fillId="24" borderId="0" xfId="51" applyFont="1" applyFill="1" applyBorder="1" applyAlignment="1" applyProtection="1">
      <alignment/>
      <protection/>
    </xf>
    <xf numFmtId="43" fontId="4" fillId="0" borderId="0" xfId="45" applyNumberFormat="1" applyFont="1">
      <alignment/>
      <protection/>
    </xf>
    <xf numFmtId="166" fontId="37" fillId="0" borderId="0" xfId="45" applyNumberFormat="1" applyFont="1">
      <alignment/>
      <protection/>
    </xf>
    <xf numFmtId="1" fontId="2" fillId="28" borderId="11" xfId="45" applyNumberFormat="1" applyFont="1" applyFill="1" applyBorder="1">
      <alignment/>
      <protection/>
    </xf>
    <xf numFmtId="4" fontId="2" fillId="28" borderId="11" xfId="45" applyNumberFormat="1" applyFont="1" applyFill="1" applyBorder="1">
      <alignment/>
      <protection/>
    </xf>
    <xf numFmtId="166" fontId="2" fillId="28" borderId="11" xfId="51" applyFont="1" applyFill="1" applyBorder="1" applyAlignment="1" applyProtection="1">
      <alignment/>
      <protection/>
    </xf>
    <xf numFmtId="10" fontId="2" fillId="28" borderId="11" xfId="45" applyNumberFormat="1" applyFont="1" applyFill="1" applyBorder="1">
      <alignment/>
      <protection/>
    </xf>
    <xf numFmtId="166" fontId="3" fillId="28" borderId="13" xfId="51" applyFont="1" applyFill="1" applyBorder="1" applyAlignment="1" applyProtection="1">
      <alignment/>
      <protection/>
    </xf>
    <xf numFmtId="166" fontId="34" fillId="28" borderId="13" xfId="51" applyFont="1" applyFill="1" applyBorder="1" applyAlignment="1" applyProtection="1">
      <alignment/>
      <protection/>
    </xf>
    <xf numFmtId="166" fontId="0" fillId="0" borderId="0" xfId="51">
      <alignment/>
      <protection/>
    </xf>
    <xf numFmtId="0" fontId="7" fillId="0" borderId="0" xfId="45" applyFont="1" applyBorder="1">
      <alignment/>
      <protection/>
    </xf>
    <xf numFmtId="4" fontId="0" fillId="0" borderId="0" xfId="45" applyNumberFormat="1" applyBorder="1">
      <alignment/>
      <protection/>
    </xf>
    <xf numFmtId="1" fontId="32" fillId="28" borderId="10" xfId="45" applyNumberFormat="1" applyFont="1" applyFill="1" applyBorder="1">
      <alignment/>
      <protection/>
    </xf>
    <xf numFmtId="4" fontId="32" fillId="28" borderId="11" xfId="45" applyNumberFormat="1" applyFont="1" applyFill="1" applyBorder="1">
      <alignment/>
      <protection/>
    </xf>
    <xf numFmtId="166" fontId="32" fillId="28" borderId="11" xfId="51" applyFont="1" applyFill="1" applyBorder="1" applyAlignment="1" applyProtection="1">
      <alignment/>
      <protection/>
    </xf>
    <xf numFmtId="10" fontId="32" fillId="28" borderId="11" xfId="45" applyNumberFormat="1" applyFont="1" applyFill="1" applyBorder="1">
      <alignment/>
      <protection/>
    </xf>
    <xf numFmtId="1" fontId="2" fillId="24" borderId="13" xfId="45" applyNumberFormat="1" applyFont="1" applyFill="1" applyBorder="1">
      <alignment/>
      <protection/>
    </xf>
    <xf numFmtId="3" fontId="2" fillId="24" borderId="13" xfId="45" applyNumberFormat="1" applyFont="1" applyFill="1" applyBorder="1">
      <alignment/>
      <protection/>
    </xf>
    <xf numFmtId="1" fontId="4" fillId="24" borderId="13" xfId="45" applyNumberFormat="1" applyFont="1" applyFill="1" applyBorder="1">
      <alignment/>
      <protection/>
    </xf>
    <xf numFmtId="4" fontId="4" fillId="24" borderId="13" xfId="45" applyNumberFormat="1" applyFont="1" applyFill="1" applyBorder="1">
      <alignment/>
      <protection/>
    </xf>
    <xf numFmtId="166" fontId="4" fillId="24" borderId="13" xfId="51" applyFont="1" applyFill="1" applyBorder="1" applyAlignment="1" applyProtection="1">
      <alignment/>
      <protection/>
    </xf>
    <xf numFmtId="10" fontId="4" fillId="24" borderId="13" xfId="45" applyNumberFormat="1" applyFont="1" applyFill="1" applyBorder="1">
      <alignment/>
      <protection/>
    </xf>
    <xf numFmtId="1" fontId="38" fillId="26" borderId="10" xfId="45" applyNumberFormat="1" applyFont="1" applyFill="1" applyBorder="1">
      <alignment/>
      <protection/>
    </xf>
    <xf numFmtId="4" fontId="38" fillId="26" borderId="11" xfId="45" applyNumberFormat="1" applyFont="1" applyFill="1" applyBorder="1">
      <alignment/>
      <protection/>
    </xf>
    <xf numFmtId="166" fontId="38" fillId="26" borderId="11" xfId="51" applyFont="1" applyFill="1" applyBorder="1" applyAlignment="1" applyProtection="1">
      <alignment/>
      <protection/>
    </xf>
    <xf numFmtId="10" fontId="38" fillId="26" borderId="11" xfId="45" applyNumberFormat="1" applyFont="1" applyFill="1" applyBorder="1">
      <alignment/>
      <protection/>
    </xf>
    <xf numFmtId="10" fontId="39" fillId="26" borderId="11" xfId="45" applyNumberFormat="1" applyFont="1" applyFill="1" applyBorder="1">
      <alignment/>
      <protection/>
    </xf>
    <xf numFmtId="4" fontId="39" fillId="26" borderId="12" xfId="45" applyNumberFormat="1" applyFont="1" applyFill="1" applyBorder="1">
      <alignment/>
      <protection/>
    </xf>
    <xf numFmtId="4" fontId="7" fillId="30" borderId="13" xfId="45" applyNumberFormat="1" applyFont="1" applyFill="1" applyBorder="1">
      <alignment/>
      <protection/>
    </xf>
    <xf numFmtId="0" fontId="3" fillId="31" borderId="45" xfId="45" applyFont="1" applyFill="1" applyBorder="1">
      <alignment/>
      <protection/>
    </xf>
    <xf numFmtId="166" fontId="3" fillId="31" borderId="45" xfId="45" applyNumberFormat="1" applyFont="1" applyFill="1" applyBorder="1">
      <alignment/>
      <protection/>
    </xf>
    <xf numFmtId="4" fontId="3" fillId="31" borderId="47" xfId="45" applyNumberFormat="1" applyFont="1" applyFill="1" applyBorder="1">
      <alignment/>
      <protection/>
    </xf>
    <xf numFmtId="168" fontId="0" fillId="0" borderId="0" xfId="45" applyNumberFormat="1">
      <alignment/>
      <protection/>
    </xf>
    <xf numFmtId="1" fontId="1" fillId="24" borderId="0" xfId="45" applyNumberFormat="1" applyFont="1" applyFill="1">
      <alignment/>
      <protection/>
    </xf>
    <xf numFmtId="4" fontId="1" fillId="24" borderId="0" xfId="45" applyNumberFormat="1" applyFont="1" applyFill="1">
      <alignment/>
      <protection/>
    </xf>
    <xf numFmtId="164" fontId="0" fillId="0" borderId="0" xfId="45" applyNumberFormat="1" applyBorder="1">
      <alignment/>
      <protection/>
    </xf>
    <xf numFmtId="4" fontId="0" fillId="25" borderId="11" xfId="45" applyNumberFormat="1" applyFill="1" applyBorder="1">
      <alignment/>
      <protection/>
    </xf>
    <xf numFmtId="164" fontId="0" fillId="25" borderId="12" xfId="45" applyNumberFormat="1" applyFill="1" applyBorder="1">
      <alignment/>
      <protection/>
    </xf>
    <xf numFmtId="0" fontId="8" fillId="33" borderId="48" xfId="45" applyFont="1" applyFill="1" applyBorder="1">
      <alignment/>
      <protection/>
    </xf>
    <xf numFmtId="0" fontId="8" fillId="33" borderId="49" xfId="45" applyFont="1" applyFill="1" applyBorder="1">
      <alignment/>
      <protection/>
    </xf>
    <xf numFmtId="164" fontId="8" fillId="33" borderId="50" xfId="45" applyNumberFormat="1" applyFont="1" applyFill="1" applyBorder="1">
      <alignment/>
      <protection/>
    </xf>
    <xf numFmtId="0" fontId="40" fillId="34" borderId="51" xfId="45" applyFont="1" applyFill="1" applyBorder="1">
      <alignment/>
      <protection/>
    </xf>
    <xf numFmtId="0" fontId="40" fillId="34" borderId="16" xfId="45" applyFont="1" applyFill="1" applyBorder="1">
      <alignment/>
      <protection/>
    </xf>
    <xf numFmtId="4" fontId="40" fillId="0" borderId="16" xfId="45" applyNumberFormat="1" applyFont="1" applyBorder="1">
      <alignment/>
      <protection/>
    </xf>
    <xf numFmtId="10" fontId="41" fillId="0" borderId="13" xfId="45" applyNumberFormat="1" applyFont="1" applyBorder="1">
      <alignment/>
      <protection/>
    </xf>
    <xf numFmtId="0" fontId="40" fillId="0" borderId="16" xfId="45" applyFont="1" applyBorder="1">
      <alignment/>
      <protection/>
    </xf>
    <xf numFmtId="10" fontId="40" fillId="0" borderId="13" xfId="45" applyNumberFormat="1" applyFont="1" applyBorder="1">
      <alignment/>
      <protection/>
    </xf>
    <xf numFmtId="4" fontId="41" fillId="0" borderId="52" xfId="45" applyNumberFormat="1" applyFont="1" applyBorder="1">
      <alignment/>
      <protection/>
    </xf>
    <xf numFmtId="0" fontId="40" fillId="0" borderId="53" xfId="45" applyFont="1" applyBorder="1">
      <alignment/>
      <protection/>
    </xf>
    <xf numFmtId="0" fontId="40" fillId="0" borderId="13" xfId="45" applyFont="1" applyBorder="1">
      <alignment/>
      <protection/>
    </xf>
    <xf numFmtId="4" fontId="40" fillId="0" borderId="13" xfId="45" applyNumberFormat="1" applyFont="1" applyBorder="1">
      <alignment/>
      <protection/>
    </xf>
    <xf numFmtId="0" fontId="41" fillId="0" borderId="13" xfId="45" applyFont="1" applyBorder="1">
      <alignment/>
      <protection/>
    </xf>
    <xf numFmtId="0" fontId="41" fillId="0" borderId="53" xfId="45" applyFont="1" applyBorder="1" applyAlignment="1">
      <alignment/>
      <protection/>
    </xf>
    <xf numFmtId="4" fontId="41" fillId="0" borderId="13" xfId="45" applyNumberFormat="1" applyFont="1" applyBorder="1">
      <alignment/>
      <protection/>
    </xf>
    <xf numFmtId="0" fontId="7" fillId="0" borderId="54" xfId="45" applyFont="1" applyBorder="1" applyAlignment="1">
      <alignment/>
      <protection/>
    </xf>
    <xf numFmtId="0" fontId="8" fillId="0" borderId="0" xfId="45" applyFont="1" applyFill="1" applyBorder="1">
      <alignment/>
      <protection/>
    </xf>
    <xf numFmtId="4" fontId="7" fillId="0" borderId="0" xfId="45" applyNumberFormat="1" applyFont="1" applyBorder="1">
      <alignment/>
      <protection/>
    </xf>
    <xf numFmtId="10" fontId="7" fillId="0" borderId="0" xfId="45" applyNumberFormat="1" applyFont="1" applyBorder="1">
      <alignment/>
      <protection/>
    </xf>
    <xf numFmtId="10" fontId="7" fillId="0" borderId="13" xfId="45" applyNumberFormat="1" applyFont="1" applyBorder="1">
      <alignment/>
      <protection/>
    </xf>
    <xf numFmtId="4" fontId="7" fillId="0" borderId="52" xfId="45" applyNumberFormat="1" applyFont="1" applyBorder="1">
      <alignment/>
      <protection/>
    </xf>
    <xf numFmtId="0" fontId="40" fillId="0" borderId="53" xfId="45" applyFont="1" applyBorder="1" applyAlignment="1">
      <alignment/>
      <protection/>
    </xf>
    <xf numFmtId="0" fontId="8" fillId="34" borderId="53" xfId="45" applyFont="1" applyFill="1" applyBorder="1" applyAlignment="1">
      <alignment/>
      <protection/>
    </xf>
    <xf numFmtId="0" fontId="8" fillId="34" borderId="13" xfId="45" applyFont="1" applyFill="1" applyBorder="1">
      <alignment/>
      <protection/>
    </xf>
    <xf numFmtId="4" fontId="8" fillId="0" borderId="13" xfId="45" applyNumberFormat="1" applyFont="1" applyBorder="1">
      <alignment/>
      <protection/>
    </xf>
    <xf numFmtId="10" fontId="8" fillId="0" borderId="13" xfId="45" applyNumberFormat="1" applyFont="1" applyBorder="1">
      <alignment/>
      <protection/>
    </xf>
    <xf numFmtId="0" fontId="7" fillId="0" borderId="53" xfId="45" applyFont="1" applyBorder="1" applyAlignment="1">
      <alignment/>
      <protection/>
    </xf>
    <xf numFmtId="0" fontId="7" fillId="0" borderId="13" xfId="45" applyFont="1" applyBorder="1">
      <alignment/>
      <protection/>
    </xf>
    <xf numFmtId="1" fontId="7" fillId="0" borderId="53" xfId="45" applyNumberFormat="1" applyFont="1" applyBorder="1" applyAlignment="1">
      <alignment/>
      <protection/>
    </xf>
    <xf numFmtId="1" fontId="7" fillId="0" borderId="13" xfId="45" applyNumberFormat="1" applyFont="1" applyBorder="1">
      <alignment/>
      <protection/>
    </xf>
    <xf numFmtId="1" fontId="7" fillId="0" borderId="55" xfId="45" applyNumberFormat="1" applyFont="1" applyBorder="1" applyAlignment="1">
      <alignment/>
      <protection/>
    </xf>
    <xf numFmtId="1" fontId="8" fillId="0" borderId="56" xfId="45" applyNumberFormat="1" applyFont="1" applyBorder="1">
      <alignment/>
      <protection/>
    </xf>
    <xf numFmtId="4" fontId="8" fillId="0" borderId="56" xfId="45" applyNumberFormat="1" applyFont="1" applyBorder="1">
      <alignment/>
      <protection/>
    </xf>
    <xf numFmtId="10" fontId="8" fillId="0" borderId="56" xfId="45" applyNumberFormat="1" applyFont="1" applyBorder="1">
      <alignment/>
      <protection/>
    </xf>
    <xf numFmtId="4" fontId="8" fillId="0" borderId="57" xfId="45" applyNumberFormat="1" applyFont="1" applyBorder="1">
      <alignment/>
      <protection/>
    </xf>
    <xf numFmtId="10" fontId="0" fillId="0" borderId="0" xfId="45" applyNumberFormat="1">
      <alignment/>
      <protection/>
    </xf>
    <xf numFmtId="0" fontId="0" fillId="0" borderId="58" xfId="45" applyBorder="1">
      <alignment/>
      <protection/>
    </xf>
    <xf numFmtId="0" fontId="0" fillId="0" borderId="59" xfId="45" applyBorder="1">
      <alignment/>
      <protection/>
    </xf>
    <xf numFmtId="0" fontId="4" fillId="0" borderId="59" xfId="45" applyNumberFormat="1" applyFont="1" applyFill="1" applyBorder="1">
      <alignment/>
      <protection/>
    </xf>
    <xf numFmtId="0" fontId="4" fillId="0" borderId="59" xfId="45" applyNumberFormat="1" applyFont="1" applyBorder="1">
      <alignment/>
      <protection/>
    </xf>
    <xf numFmtId="0" fontId="4" fillId="0" borderId="60" xfId="45" applyNumberFormat="1" applyFont="1" applyBorder="1">
      <alignment/>
      <protection/>
    </xf>
    <xf numFmtId="0" fontId="4" fillId="0" borderId="61" xfId="45" applyFont="1" applyBorder="1">
      <alignment/>
      <protection/>
    </xf>
    <xf numFmtId="0" fontId="4" fillId="0" borderId="24" xfId="45" applyFont="1" applyBorder="1">
      <alignment/>
      <protection/>
    </xf>
    <xf numFmtId="4" fontId="7" fillId="0" borderId="24" xfId="45" applyNumberFormat="1" applyFont="1" applyBorder="1">
      <alignment/>
      <protection/>
    </xf>
    <xf numFmtId="0" fontId="7" fillId="0" borderId="24" xfId="45" applyFont="1" applyBorder="1">
      <alignment/>
      <protection/>
    </xf>
    <xf numFmtId="4" fontId="0" fillId="0" borderId="62" xfId="45" applyNumberFormat="1" applyBorder="1">
      <alignment/>
      <protection/>
    </xf>
    <xf numFmtId="4" fontId="7" fillId="0" borderId="62" xfId="45" applyNumberFormat="1" applyFont="1" applyBorder="1">
      <alignment/>
      <protection/>
    </xf>
    <xf numFmtId="0" fontId="7" fillId="0" borderId="62" xfId="45" applyFont="1" applyBorder="1">
      <alignment/>
      <protection/>
    </xf>
    <xf numFmtId="0" fontId="0" fillId="0" borderId="0" xfId="45" applyFont="1">
      <alignment/>
      <protection/>
    </xf>
    <xf numFmtId="0" fontId="4" fillId="0" borderId="63" xfId="45" applyFont="1" applyBorder="1">
      <alignment/>
      <protection/>
    </xf>
    <xf numFmtId="0" fontId="4" fillId="0" borderId="64" xfId="45" applyFont="1" applyBorder="1">
      <alignment/>
      <protection/>
    </xf>
    <xf numFmtId="4" fontId="8" fillId="0" borderId="64" xfId="45" applyNumberFormat="1" applyFont="1" applyBorder="1">
      <alignment/>
      <protection/>
    </xf>
    <xf numFmtId="0" fontId="8" fillId="0" borderId="64" xfId="45" applyFont="1" applyBorder="1">
      <alignment/>
      <protection/>
    </xf>
    <xf numFmtId="4" fontId="8" fillId="0" borderId="65" xfId="45" applyNumberFormat="1" applyFont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Millares_52c-ptocruz (2)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ítulo_52c-ptocruz (2)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1" customWidth="1"/>
    <col min="2" max="2" width="26.57421875" style="1" customWidth="1"/>
    <col min="3" max="3" width="13.28125" style="1" customWidth="1"/>
    <col min="4" max="4" width="12.57421875" style="1" customWidth="1"/>
    <col min="5" max="5" width="9.8515625" style="1" customWidth="1"/>
    <col min="6" max="6" width="13.8515625" style="1" customWidth="1"/>
    <col min="7" max="7" width="11.421875" style="1" customWidth="1"/>
    <col min="8" max="8" width="13.28125" style="1" customWidth="1"/>
    <col min="9" max="16384" width="11.421875" style="1" customWidth="1"/>
  </cols>
  <sheetData>
    <row r="1" spans="1:6" ht="15">
      <c r="A1" s="2" t="s">
        <v>48</v>
      </c>
      <c r="B1" s="3"/>
      <c r="C1" s="4"/>
      <c r="D1" s="4"/>
      <c r="E1" s="5"/>
      <c r="F1" s="6"/>
    </row>
    <row r="2" spans="1:6" ht="15">
      <c r="A2" s="7"/>
      <c r="B2" s="7"/>
      <c r="C2" s="8"/>
      <c r="D2" s="8"/>
      <c r="E2" s="6"/>
      <c r="F2" s="6"/>
    </row>
    <row r="3" spans="1:6" ht="15">
      <c r="A3" s="9"/>
      <c r="B3" s="10" t="s">
        <v>0</v>
      </c>
      <c r="C3" s="11"/>
      <c r="D3" s="12"/>
      <c r="E3" s="6"/>
      <c r="F3" s="6"/>
    </row>
    <row r="4" spans="1:6" ht="12.75">
      <c r="A4" s="9"/>
      <c r="B4" s="9"/>
      <c r="C4" s="13"/>
      <c r="D4" s="13"/>
      <c r="E4" s="6"/>
      <c r="F4" s="6"/>
    </row>
    <row r="5" spans="1:6" ht="12.75">
      <c r="A5" s="14" t="s">
        <v>1</v>
      </c>
      <c r="B5" s="14" t="s">
        <v>2</v>
      </c>
      <c r="C5" s="15">
        <v>2016</v>
      </c>
      <c r="D5" s="15">
        <v>2017</v>
      </c>
      <c r="E5" s="16" t="s">
        <v>3</v>
      </c>
      <c r="F5" s="16" t="s">
        <v>4</v>
      </c>
    </row>
    <row r="6" spans="1:6" ht="12.75">
      <c r="A6" s="17">
        <v>38900</v>
      </c>
      <c r="B6" s="17" t="s">
        <v>5</v>
      </c>
      <c r="C6" s="18">
        <v>0</v>
      </c>
      <c r="D6" s="18">
        <v>0</v>
      </c>
      <c r="E6" s="19">
        <v>0</v>
      </c>
      <c r="F6" s="20">
        <f>D6-C6</f>
        <v>0</v>
      </c>
    </row>
    <row r="7" spans="1:6" ht="12.75">
      <c r="A7" s="17">
        <v>39600</v>
      </c>
      <c r="B7" s="17" t="s">
        <v>6</v>
      </c>
      <c r="C7" s="18">
        <v>0</v>
      </c>
      <c r="D7" s="18">
        <v>0</v>
      </c>
      <c r="E7" s="19">
        <v>0</v>
      </c>
      <c r="F7" s="20">
        <f>D7-C7</f>
        <v>0</v>
      </c>
    </row>
    <row r="8" spans="1:6" ht="12.75">
      <c r="A8" s="17">
        <v>39700</v>
      </c>
      <c r="B8" s="17" t="s">
        <v>7</v>
      </c>
      <c r="C8" s="18">
        <v>0</v>
      </c>
      <c r="D8" s="18">
        <v>0</v>
      </c>
      <c r="E8" s="19">
        <v>0</v>
      </c>
      <c r="F8" s="20">
        <f>D8-C8</f>
        <v>0</v>
      </c>
    </row>
    <row r="9" spans="1:6" ht="12.75">
      <c r="A9" s="21"/>
      <c r="B9" s="21"/>
      <c r="C9" s="22"/>
      <c r="D9" s="22"/>
      <c r="E9" s="23"/>
      <c r="F9" s="24"/>
    </row>
    <row r="10" spans="1:6" ht="12.75">
      <c r="A10" s="21"/>
      <c r="B10" s="25" t="s">
        <v>8</v>
      </c>
      <c r="C10" s="26"/>
      <c r="D10" s="26"/>
      <c r="E10" s="27"/>
      <c r="F10" s="28"/>
    </row>
    <row r="11" spans="1:6" ht="12.75">
      <c r="A11" s="21"/>
      <c r="B11" s="29" t="s">
        <v>9</v>
      </c>
      <c r="C11" s="30">
        <f>SUM(C6:C10)</f>
        <v>0</v>
      </c>
      <c r="D11" s="30">
        <f>SUM(D6:D10)</f>
        <v>0</v>
      </c>
      <c r="E11" s="31">
        <v>0</v>
      </c>
      <c r="F11" s="32">
        <f>D11-C11</f>
        <v>0</v>
      </c>
    </row>
    <row r="12" spans="1:6" ht="12.75">
      <c r="A12" s="21"/>
      <c r="B12" s="21"/>
      <c r="C12" s="22"/>
      <c r="D12" s="22"/>
      <c r="E12" s="23"/>
      <c r="F12" s="24"/>
    </row>
    <row r="13" spans="1:6" ht="12.75">
      <c r="A13" s="33">
        <v>46200</v>
      </c>
      <c r="B13" s="33" t="s">
        <v>10</v>
      </c>
      <c r="C13" s="34">
        <v>160000</v>
      </c>
      <c r="D13" s="34">
        <v>160000</v>
      </c>
      <c r="E13" s="39">
        <f>F13/C13</f>
        <v>0</v>
      </c>
      <c r="F13" s="35">
        <f>D13-C13</f>
        <v>0</v>
      </c>
    </row>
    <row r="14" spans="1:8" ht="12.75">
      <c r="A14" s="36">
        <v>46100</v>
      </c>
      <c r="B14" s="37" t="s">
        <v>11</v>
      </c>
      <c r="C14" s="38">
        <v>270000</v>
      </c>
      <c r="D14" s="38">
        <v>300000</v>
      </c>
      <c r="E14" s="72">
        <f>F14/C14</f>
        <v>0.1111111111111111</v>
      </c>
      <c r="F14" s="71">
        <f>D14-C14</f>
        <v>30000</v>
      </c>
      <c r="H14" s="40"/>
    </row>
    <row r="15" spans="1:8" ht="12.75">
      <c r="A15" s="21"/>
      <c r="B15" s="41" t="s">
        <v>12</v>
      </c>
      <c r="C15" s="42"/>
      <c r="D15" s="42"/>
      <c r="E15" s="43"/>
      <c r="F15" s="44"/>
      <c r="H15" s="40"/>
    </row>
    <row r="16" spans="1:6" ht="12.75">
      <c r="A16" s="21"/>
      <c r="B16" s="29" t="s">
        <v>13</v>
      </c>
      <c r="C16" s="30">
        <f>SUM(C13:C14)</f>
        <v>430000</v>
      </c>
      <c r="D16" s="30">
        <f>SUM(D13:D14)</f>
        <v>460000</v>
      </c>
      <c r="E16" s="31">
        <f>F16/C16</f>
        <v>0.06976744186046512</v>
      </c>
      <c r="F16" s="32">
        <f>D16-C16</f>
        <v>30000</v>
      </c>
    </row>
    <row r="17" spans="1:6" ht="12.75">
      <c r="A17" s="21"/>
      <c r="B17" s="21"/>
      <c r="C17" s="22"/>
      <c r="D17" s="22"/>
      <c r="E17" s="23"/>
      <c r="F17" s="24"/>
    </row>
    <row r="18" spans="1:6" ht="12.75">
      <c r="A18" s="17">
        <v>52000</v>
      </c>
      <c r="B18" s="17" t="s">
        <v>14</v>
      </c>
      <c r="C18" s="35">
        <v>35000</v>
      </c>
      <c r="D18" s="35">
        <v>10000</v>
      </c>
      <c r="E18" s="19">
        <f>F18/C18</f>
        <v>-0.7142857142857143</v>
      </c>
      <c r="F18" s="35">
        <f>D18-C18</f>
        <v>-25000</v>
      </c>
    </row>
    <row r="19" spans="1:6" ht="12.75">
      <c r="A19" s="21"/>
      <c r="B19" s="21"/>
      <c r="C19" s="22"/>
      <c r="D19" s="22"/>
      <c r="E19" s="23"/>
      <c r="F19" s="24"/>
    </row>
    <row r="20" spans="1:6" ht="12.75">
      <c r="A20" s="21"/>
      <c r="B20" s="25" t="s">
        <v>15</v>
      </c>
      <c r="C20" s="26"/>
      <c r="D20" s="26"/>
      <c r="E20" s="27"/>
      <c r="F20" s="28"/>
    </row>
    <row r="21" spans="1:6" ht="12.75">
      <c r="A21" s="21"/>
      <c r="B21" s="29" t="s">
        <v>16</v>
      </c>
      <c r="C21" s="30">
        <f>SUM(C18)</f>
        <v>35000</v>
      </c>
      <c r="D21" s="30">
        <f>SUM(D18:D18)</f>
        <v>10000</v>
      </c>
      <c r="E21" s="31">
        <v>1</v>
      </c>
      <c r="F21" s="32">
        <f>D21-C21</f>
        <v>-25000</v>
      </c>
    </row>
    <row r="22" spans="1:6" ht="12.75">
      <c r="A22" s="21"/>
      <c r="B22" s="21"/>
      <c r="C22" s="22"/>
      <c r="D22" s="22"/>
      <c r="E22" s="23"/>
      <c r="F22" s="24"/>
    </row>
    <row r="23" spans="1:6" ht="12.75">
      <c r="A23" s="17">
        <v>72000</v>
      </c>
      <c r="B23" s="17" t="s">
        <v>17</v>
      </c>
      <c r="C23" s="35">
        <v>500000</v>
      </c>
      <c r="D23" s="35">
        <v>0</v>
      </c>
      <c r="E23" s="19">
        <v>0</v>
      </c>
      <c r="F23" s="35">
        <f>D23-C23</f>
        <v>-500000</v>
      </c>
    </row>
    <row r="24" spans="1:6" ht="12.75">
      <c r="A24" s="17">
        <v>75000</v>
      </c>
      <c r="B24" s="17" t="s">
        <v>18</v>
      </c>
      <c r="C24" s="35">
        <v>500000</v>
      </c>
      <c r="D24" s="35">
        <v>1000000</v>
      </c>
      <c r="E24" s="19">
        <v>0</v>
      </c>
      <c r="F24" s="35">
        <f>D24-C24</f>
        <v>500000</v>
      </c>
    </row>
    <row r="25" spans="1:6" ht="12.75">
      <c r="A25" s="17">
        <v>76100</v>
      </c>
      <c r="B25" s="17" t="s">
        <v>19</v>
      </c>
      <c r="C25" s="35">
        <v>230000</v>
      </c>
      <c r="D25" s="35">
        <v>230000</v>
      </c>
      <c r="E25" s="19">
        <f>F25/C25</f>
        <v>0</v>
      </c>
      <c r="F25" s="35">
        <f>D25-C25</f>
        <v>0</v>
      </c>
    </row>
    <row r="26" spans="1:6" ht="12.75">
      <c r="A26" s="21"/>
      <c r="B26" s="21"/>
      <c r="C26" s="22"/>
      <c r="D26" s="22"/>
      <c r="E26" s="23"/>
      <c r="F26" s="24"/>
    </row>
    <row r="27" spans="1:6" ht="12.75">
      <c r="A27" s="21"/>
      <c r="B27" s="25" t="s">
        <v>20</v>
      </c>
      <c r="C27" s="26"/>
      <c r="D27" s="26"/>
      <c r="E27" s="45"/>
      <c r="F27" s="26"/>
    </row>
    <row r="28" spans="1:6" ht="12.75">
      <c r="A28" s="21"/>
      <c r="B28" s="29" t="s">
        <v>21</v>
      </c>
      <c r="C28" s="30">
        <f>SUM(C23:C25)</f>
        <v>1230000</v>
      </c>
      <c r="D28" s="30">
        <f>SUM(D23:D25)</f>
        <v>1230000</v>
      </c>
      <c r="E28" s="46">
        <v>0</v>
      </c>
      <c r="F28" s="30">
        <f>D28-C28</f>
        <v>0</v>
      </c>
    </row>
    <row r="29" spans="1:6" ht="12.75">
      <c r="A29" s="21"/>
      <c r="B29" s="47"/>
      <c r="C29" s="48"/>
      <c r="D29" s="48"/>
      <c r="E29" s="49"/>
      <c r="F29" s="50"/>
    </row>
    <row r="30" spans="1:6" ht="12.75">
      <c r="A30" s="21"/>
      <c r="B30" s="21"/>
      <c r="C30" s="22"/>
      <c r="D30" s="22"/>
      <c r="E30" s="23"/>
      <c r="F30" s="24"/>
    </row>
    <row r="31" spans="1:6" ht="12.75">
      <c r="A31" s="17">
        <v>83000</v>
      </c>
      <c r="B31" s="17" t="s">
        <v>22</v>
      </c>
      <c r="C31" s="35">
        <v>1000</v>
      </c>
      <c r="D31" s="35">
        <v>1000</v>
      </c>
      <c r="E31" s="19">
        <v>0</v>
      </c>
      <c r="F31" s="35">
        <f>D31-C31</f>
        <v>0</v>
      </c>
    </row>
    <row r="32" spans="1:6" ht="12.75">
      <c r="A32" s="21"/>
      <c r="B32" s="21"/>
      <c r="C32" s="22"/>
      <c r="D32" s="22"/>
      <c r="E32" s="51"/>
      <c r="F32" s="24"/>
    </row>
    <row r="33" spans="1:6" ht="12.75">
      <c r="A33" s="21"/>
      <c r="B33" s="25" t="s">
        <v>23</v>
      </c>
      <c r="C33" s="26"/>
      <c r="D33" s="52"/>
      <c r="E33" s="27"/>
      <c r="F33" s="28"/>
    </row>
    <row r="34" spans="1:6" ht="12.75">
      <c r="A34" s="21"/>
      <c r="B34" s="29" t="s">
        <v>24</v>
      </c>
      <c r="C34" s="30">
        <f>SUM(C30:C31)</f>
        <v>1000</v>
      </c>
      <c r="D34" s="53">
        <f>SUM(D30:D31)</f>
        <v>1000</v>
      </c>
      <c r="E34" s="54">
        <v>0</v>
      </c>
      <c r="F34" s="32">
        <f>D34-C34</f>
        <v>0</v>
      </c>
    </row>
    <row r="35" spans="1:6" ht="12.75">
      <c r="A35" s="21"/>
      <c r="B35" s="21"/>
      <c r="C35" s="22"/>
      <c r="D35" s="22"/>
      <c r="E35" s="23"/>
      <c r="F35" s="24"/>
    </row>
    <row r="36" spans="1:6" ht="12.75">
      <c r="A36" s="21"/>
      <c r="B36" s="21"/>
      <c r="C36" s="22"/>
      <c r="D36" s="22"/>
      <c r="E36" s="23"/>
      <c r="F36" s="24"/>
    </row>
    <row r="37" spans="1:6" ht="12.75">
      <c r="A37" s="55"/>
      <c r="B37" s="56" t="s">
        <v>25</v>
      </c>
      <c r="C37" s="57">
        <f>C11+C16+C21+C28+C34</f>
        <v>1696000</v>
      </c>
      <c r="D37" s="57">
        <f>D34+D28+D21+D16</f>
        <v>1701000</v>
      </c>
      <c r="E37" s="58">
        <f>F37/C37</f>
        <v>0.00294811320754717</v>
      </c>
      <c r="F37" s="59">
        <f>D37-C37</f>
        <v>5000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2.00390625" style="1" customWidth="1"/>
    <col min="3" max="3" width="10.00390625" style="1" customWidth="1"/>
    <col min="4" max="4" width="15.140625" style="1" customWidth="1"/>
    <col min="5" max="5" width="12.140625" style="1" customWidth="1"/>
    <col min="6" max="6" width="14.57421875" style="1" bestFit="1" customWidth="1"/>
    <col min="7" max="7" width="11.421875" style="1" customWidth="1"/>
    <col min="8" max="8" width="13.00390625" style="1" bestFit="1" customWidth="1"/>
    <col min="9" max="16384" width="11.421875" style="1" customWidth="1"/>
  </cols>
  <sheetData>
    <row r="1" spans="1:6" ht="12.75">
      <c r="A1" s="60" t="s">
        <v>48</v>
      </c>
      <c r="B1" s="61"/>
      <c r="C1" s="61"/>
      <c r="D1" s="61"/>
      <c r="E1" s="61"/>
      <c r="F1" s="62"/>
    </row>
    <row r="3" spans="2:6" ht="12.75">
      <c r="B3" s="60" t="s">
        <v>26</v>
      </c>
      <c r="C3" s="61"/>
      <c r="D3" s="61"/>
      <c r="E3" s="61"/>
      <c r="F3" s="62"/>
    </row>
    <row r="5" spans="1:6" ht="12.75">
      <c r="A5" s="63" t="s">
        <v>27</v>
      </c>
      <c r="B5" s="63" t="s">
        <v>28</v>
      </c>
      <c r="C5" s="63">
        <v>2016</v>
      </c>
      <c r="D5" s="63">
        <v>2017</v>
      </c>
      <c r="E5" s="63" t="s">
        <v>4</v>
      </c>
      <c r="F5" s="63" t="s">
        <v>29</v>
      </c>
    </row>
    <row r="6" spans="1:6" ht="12.75">
      <c r="A6" s="64" t="s">
        <v>30</v>
      </c>
      <c r="B6" s="64" t="s">
        <v>31</v>
      </c>
      <c r="C6" s="94">
        <f>C7+C14</f>
        <v>1695000</v>
      </c>
      <c r="D6" s="94">
        <f>D7+D14</f>
        <v>1700000</v>
      </c>
      <c r="E6" s="94">
        <f>E7+E14</f>
        <v>5000</v>
      </c>
      <c r="F6" s="95">
        <f>E6/C6</f>
        <v>0.0029498525073746312</v>
      </c>
    </row>
    <row r="7" spans="1:6" ht="12.75">
      <c r="A7" s="64" t="s">
        <v>32</v>
      </c>
      <c r="B7" s="64" t="s">
        <v>33</v>
      </c>
      <c r="C7" s="94">
        <f>SUM(C8:C12)</f>
        <v>465000</v>
      </c>
      <c r="D7" s="94">
        <f>SUM(D8:D12)</f>
        <v>470000</v>
      </c>
      <c r="E7" s="94">
        <f aca="true" t="shared" si="0" ref="E7:E12">D7-C7</f>
        <v>5000</v>
      </c>
      <c r="F7" s="95">
        <f>E7/C7</f>
        <v>0.010752688172043012</v>
      </c>
    </row>
    <row r="8" spans="1:6" ht="12.75">
      <c r="A8" s="64">
        <v>1</v>
      </c>
      <c r="B8" s="64" t="s">
        <v>34</v>
      </c>
      <c r="C8" s="94">
        <v>0</v>
      </c>
      <c r="D8" s="94">
        <v>0</v>
      </c>
      <c r="E8" s="94">
        <f t="shared" si="0"/>
        <v>0</v>
      </c>
      <c r="F8" s="95">
        <v>0</v>
      </c>
    </row>
    <row r="9" spans="1:6" ht="12.75">
      <c r="A9" s="64">
        <v>2</v>
      </c>
      <c r="B9" s="64" t="s">
        <v>35</v>
      </c>
      <c r="C9" s="94">
        <v>0</v>
      </c>
      <c r="D9" s="94">
        <v>0</v>
      </c>
      <c r="E9" s="94">
        <f t="shared" si="0"/>
        <v>0</v>
      </c>
      <c r="F9" s="95">
        <v>0</v>
      </c>
    </row>
    <row r="10" spans="1:7" ht="12.75">
      <c r="A10" s="64">
        <v>3</v>
      </c>
      <c r="B10" s="64" t="s">
        <v>36</v>
      </c>
      <c r="C10" s="94">
        <f>partidas!C11</f>
        <v>0</v>
      </c>
      <c r="D10" s="94">
        <f>partidas!D11</f>
        <v>0</v>
      </c>
      <c r="E10" s="94">
        <f t="shared" si="0"/>
        <v>0</v>
      </c>
      <c r="F10" s="95">
        <v>0</v>
      </c>
      <c r="G10" s="65"/>
    </row>
    <row r="11" spans="1:7" ht="12.75">
      <c r="A11" s="64">
        <v>4</v>
      </c>
      <c r="B11" s="64" t="s">
        <v>13</v>
      </c>
      <c r="C11" s="94">
        <v>430000</v>
      </c>
      <c r="D11" s="94">
        <v>460000</v>
      </c>
      <c r="E11" s="94">
        <f t="shared" si="0"/>
        <v>30000</v>
      </c>
      <c r="F11" s="95">
        <f>E11/C11</f>
        <v>0.06976744186046512</v>
      </c>
      <c r="G11" s="65"/>
    </row>
    <row r="12" spans="1:7" ht="12.75">
      <c r="A12" s="64">
        <v>5</v>
      </c>
      <c r="B12" s="64" t="s">
        <v>16</v>
      </c>
      <c r="C12" s="94">
        <v>35000</v>
      </c>
      <c r="D12" s="94">
        <v>10000</v>
      </c>
      <c r="E12" s="94">
        <f t="shared" si="0"/>
        <v>-25000</v>
      </c>
      <c r="F12" s="95">
        <v>1</v>
      </c>
      <c r="G12" s="65"/>
    </row>
    <row r="13" spans="1:6" ht="12.75">
      <c r="A13" s="64"/>
      <c r="B13" s="64"/>
      <c r="C13" s="94"/>
      <c r="D13" s="94"/>
      <c r="E13" s="94"/>
      <c r="F13" s="95"/>
    </row>
    <row r="14" spans="1:6" ht="12.75">
      <c r="A14" s="64" t="s">
        <v>37</v>
      </c>
      <c r="B14" s="64" t="s">
        <v>38</v>
      </c>
      <c r="C14" s="94">
        <f>SUM(C15:C16)</f>
        <v>1230000</v>
      </c>
      <c r="D14" s="94">
        <f>SUM(D15:D16)</f>
        <v>1230000</v>
      </c>
      <c r="E14" s="94">
        <f aca="true" t="shared" si="1" ref="E14:E20">D14-C14</f>
        <v>0</v>
      </c>
      <c r="F14" s="95"/>
    </row>
    <row r="15" spans="1:6" ht="12.75">
      <c r="A15" s="64">
        <v>6</v>
      </c>
      <c r="B15" s="64" t="s">
        <v>39</v>
      </c>
      <c r="C15" s="94">
        <v>0</v>
      </c>
      <c r="D15" s="94">
        <v>0</v>
      </c>
      <c r="E15" s="94">
        <f t="shared" si="1"/>
        <v>0</v>
      </c>
      <c r="F15" s="95">
        <v>0</v>
      </c>
    </row>
    <row r="16" spans="1:6" ht="12.75">
      <c r="A16" s="64">
        <v>7</v>
      </c>
      <c r="B16" s="64" t="s">
        <v>21</v>
      </c>
      <c r="C16" s="94">
        <v>1230000</v>
      </c>
      <c r="D16" s="94">
        <v>1230000</v>
      </c>
      <c r="E16" s="94">
        <f t="shared" si="1"/>
        <v>0</v>
      </c>
      <c r="F16" s="95"/>
    </row>
    <row r="17" spans="1:6" ht="12.75">
      <c r="A17" s="64" t="s">
        <v>40</v>
      </c>
      <c r="B17" s="64" t="s">
        <v>41</v>
      </c>
      <c r="C17" s="94">
        <f>SUM(C18:C19)</f>
        <v>1000</v>
      </c>
      <c r="D17" s="94">
        <f>SUM(D18:D19)</f>
        <v>1000</v>
      </c>
      <c r="E17" s="94">
        <f t="shared" si="1"/>
        <v>0</v>
      </c>
      <c r="F17" s="95">
        <v>0</v>
      </c>
    </row>
    <row r="18" spans="1:6" ht="12.75">
      <c r="A18" s="64">
        <v>8</v>
      </c>
      <c r="B18" s="64" t="s">
        <v>42</v>
      </c>
      <c r="C18" s="94">
        <v>1000</v>
      </c>
      <c r="D18" s="94">
        <v>1000</v>
      </c>
      <c r="E18" s="94">
        <f t="shared" si="1"/>
        <v>0</v>
      </c>
      <c r="F18" s="95">
        <v>0</v>
      </c>
    </row>
    <row r="19" spans="1:6" ht="12.75">
      <c r="A19" s="64">
        <v>9</v>
      </c>
      <c r="B19" s="64" t="s">
        <v>43</v>
      </c>
      <c r="C19" s="94">
        <v>0</v>
      </c>
      <c r="D19" s="94">
        <v>0</v>
      </c>
      <c r="E19" s="94">
        <f t="shared" si="1"/>
        <v>0</v>
      </c>
      <c r="F19" s="95">
        <v>0</v>
      </c>
    </row>
    <row r="20" spans="1:6" ht="12.75">
      <c r="A20" s="66"/>
      <c r="B20" s="63" t="s">
        <v>44</v>
      </c>
      <c r="C20" s="96">
        <f>C6+C17</f>
        <v>1696000</v>
      </c>
      <c r="D20" s="96">
        <f>D6+D17</f>
        <v>1701000</v>
      </c>
      <c r="E20" s="96">
        <f t="shared" si="1"/>
        <v>5000</v>
      </c>
      <c r="F20" s="97">
        <f>E20/C20</f>
        <v>0.00294811320754717</v>
      </c>
    </row>
    <row r="21" spans="1:6" ht="12.75">
      <c r="A21" s="67"/>
      <c r="B21" s="67"/>
      <c r="C21" s="98"/>
      <c r="D21" s="98"/>
      <c r="E21" s="98"/>
      <c r="F21" s="98"/>
    </row>
    <row r="22" spans="1:6" ht="12.75">
      <c r="A22" s="67"/>
      <c r="B22" s="67"/>
      <c r="C22" s="67"/>
      <c r="D22" s="67"/>
      <c r="E22" s="67"/>
      <c r="F22" s="67"/>
    </row>
    <row r="23" spans="1:6" ht="12.75">
      <c r="A23" s="66"/>
      <c r="B23" s="66"/>
      <c r="C23" s="63">
        <v>2016</v>
      </c>
      <c r="D23" s="63">
        <v>2017</v>
      </c>
      <c r="E23" s="68"/>
      <c r="F23" s="67"/>
    </row>
    <row r="24" spans="1:6" ht="12.75">
      <c r="A24" s="69" t="s">
        <v>30</v>
      </c>
      <c r="B24" s="69" t="s">
        <v>31</v>
      </c>
      <c r="C24" s="99">
        <f>C6</f>
        <v>1695000</v>
      </c>
      <c r="D24" s="99">
        <f>D6</f>
        <v>1700000</v>
      </c>
      <c r="E24" s="22"/>
      <c r="F24" s="67"/>
    </row>
    <row r="25" spans="1:6" ht="12.75">
      <c r="A25" s="69" t="s">
        <v>32</v>
      </c>
      <c r="B25" s="69" t="s">
        <v>45</v>
      </c>
      <c r="C25" s="99">
        <f>C7</f>
        <v>465000</v>
      </c>
      <c r="D25" s="99">
        <f>D7</f>
        <v>470000</v>
      </c>
      <c r="E25" s="22"/>
      <c r="F25" s="67"/>
    </row>
    <row r="26" spans="1:6" ht="12.75">
      <c r="A26" s="69" t="s">
        <v>37</v>
      </c>
      <c r="B26" s="69" t="s">
        <v>46</v>
      </c>
      <c r="C26" s="99">
        <f>C14</f>
        <v>1230000</v>
      </c>
      <c r="D26" s="99">
        <f>D14</f>
        <v>1230000</v>
      </c>
      <c r="E26" s="22"/>
      <c r="F26" s="67"/>
    </row>
    <row r="27" spans="1:6" ht="12.75">
      <c r="A27" s="69"/>
      <c r="B27" s="69"/>
      <c r="C27" s="99"/>
      <c r="D27" s="99"/>
      <c r="E27" s="22"/>
      <c r="F27" s="67"/>
    </row>
    <row r="28" spans="1:6" ht="12.75">
      <c r="A28" s="69" t="s">
        <v>40</v>
      </c>
      <c r="B28" s="69" t="s">
        <v>47</v>
      </c>
      <c r="C28" s="99">
        <f>C18+C19</f>
        <v>1000</v>
      </c>
      <c r="D28" s="99">
        <f>D18+D19</f>
        <v>1000</v>
      </c>
      <c r="E28" s="22"/>
      <c r="F28" s="67"/>
    </row>
    <row r="29" spans="1:6" ht="12.75">
      <c r="A29" s="69"/>
      <c r="B29" s="69"/>
      <c r="C29" s="99"/>
      <c r="D29" s="99"/>
      <c r="E29" s="22"/>
      <c r="F29" s="67"/>
    </row>
    <row r="30" spans="1:6" ht="12.75">
      <c r="A30" s="63" t="s">
        <v>44</v>
      </c>
      <c r="B30" s="63"/>
      <c r="C30" s="96">
        <f>SUM(C25:C29)</f>
        <v>1696000</v>
      </c>
      <c r="D30" s="96">
        <f>D24+D28</f>
        <v>1701000</v>
      </c>
      <c r="E30" s="70"/>
      <c r="F30" s="67"/>
    </row>
    <row r="33" ht="13.5" thickBot="1"/>
    <row r="34" spans="2:6" ht="12.75">
      <c r="B34" s="73" t="s">
        <v>49</v>
      </c>
      <c r="C34" s="74"/>
      <c r="D34" s="74"/>
      <c r="E34" s="74"/>
      <c r="F34" s="75"/>
    </row>
    <row r="35" spans="2:6" ht="12.75">
      <c r="B35" s="76"/>
      <c r="C35" s="77"/>
      <c r="D35" s="77"/>
      <c r="E35" s="77" t="s">
        <v>50</v>
      </c>
      <c r="F35" s="78" t="s">
        <v>51</v>
      </c>
    </row>
    <row r="36" spans="2:6" ht="12.75">
      <c r="B36" s="76" t="s">
        <v>52</v>
      </c>
      <c r="C36" s="77"/>
      <c r="D36" s="77"/>
      <c r="E36" s="90">
        <v>160000</v>
      </c>
      <c r="F36" s="91"/>
    </row>
    <row r="37" spans="2:8" ht="12.75">
      <c r="B37" s="76" t="s">
        <v>53</v>
      </c>
      <c r="C37" s="77"/>
      <c r="D37" s="77"/>
      <c r="E37" s="90">
        <v>300000</v>
      </c>
      <c r="F37" s="91">
        <v>230000</v>
      </c>
      <c r="H37" s="100">
        <f>SUM(E37:G37)</f>
        <v>530000</v>
      </c>
    </row>
    <row r="38" spans="2:6" ht="12.75">
      <c r="B38" s="76" t="s">
        <v>54</v>
      </c>
      <c r="C38" s="77"/>
      <c r="D38" s="77"/>
      <c r="E38" s="90">
        <v>0</v>
      </c>
      <c r="F38" s="91">
        <v>1000000</v>
      </c>
    </row>
    <row r="39" spans="2:6" ht="12.75">
      <c r="B39" s="76" t="s">
        <v>55</v>
      </c>
      <c r="C39" s="77"/>
      <c r="D39" s="77"/>
      <c r="E39" s="90">
        <v>0</v>
      </c>
      <c r="F39" s="91">
        <v>0</v>
      </c>
    </row>
    <row r="40" spans="2:6" ht="13.5" thickBot="1">
      <c r="B40" s="76"/>
      <c r="C40" s="77"/>
      <c r="D40" s="77"/>
      <c r="E40" s="90"/>
      <c r="F40" s="91"/>
    </row>
    <row r="41" spans="2:6" ht="13.5" thickBot="1">
      <c r="B41" s="79"/>
      <c r="C41" s="80"/>
      <c r="D41" s="80"/>
      <c r="E41" s="92">
        <f>SUM(E36:E40)</f>
        <v>460000</v>
      </c>
      <c r="F41" s="93">
        <f>SUM(F37:F40)</f>
        <v>1230000</v>
      </c>
    </row>
    <row r="43" ht="13.5" thickBot="1"/>
    <row r="44" spans="2:4" ht="12.75">
      <c r="B44" s="81" t="s">
        <v>56</v>
      </c>
      <c r="C44" s="82"/>
      <c r="D44" s="89">
        <f>E41+F41</f>
        <v>1690000</v>
      </c>
    </row>
    <row r="45" spans="2:4" ht="12.75">
      <c r="B45" s="83"/>
      <c r="C45" s="84"/>
      <c r="D45" s="85"/>
    </row>
    <row r="46" spans="2:4" ht="13.5" thickBot="1">
      <c r="B46" s="86"/>
      <c r="C46" s="87"/>
      <c r="D46" s="8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9"/>
  <sheetViews>
    <sheetView zoomScale="130" zoomScaleNormal="130" workbookViewId="0" topLeftCell="A1">
      <selection activeCell="A1" sqref="A1"/>
    </sheetView>
  </sheetViews>
  <sheetFormatPr defaultColWidth="11.421875" defaultRowHeight="12.75"/>
  <cols>
    <col min="1" max="2" width="9.140625" style="1" customWidth="1"/>
    <col min="3" max="3" width="19.8515625" style="1" customWidth="1"/>
    <col min="4" max="4" width="13.8515625" style="1" customWidth="1"/>
    <col min="5" max="5" width="14.57421875" style="1" customWidth="1"/>
    <col min="6" max="6" width="9.421875" style="1" customWidth="1"/>
    <col min="7" max="7" width="13.28125" style="1" customWidth="1"/>
    <col min="8" max="8" width="14.421875" style="1" customWidth="1"/>
    <col min="9" max="9" width="11.8515625" style="1" bestFit="1" customWidth="1"/>
    <col min="10" max="16384" width="11.421875" style="1" customWidth="1"/>
  </cols>
  <sheetData>
    <row r="4" spans="2:7" ht="15">
      <c r="B4" s="2" t="s">
        <v>48</v>
      </c>
      <c r="C4" s="3"/>
      <c r="D4" s="4"/>
      <c r="E4" s="101"/>
      <c r="F4" s="102"/>
      <c r="G4" s="101"/>
    </row>
    <row r="5" spans="2:4" ht="15">
      <c r="B5" s="7"/>
      <c r="C5" s="7"/>
      <c r="D5" s="8"/>
    </row>
    <row r="6" spans="2:5" ht="15">
      <c r="B6" s="9"/>
      <c r="C6" s="10" t="s">
        <v>57</v>
      </c>
      <c r="D6" s="12"/>
      <c r="E6" s="103"/>
    </row>
    <row r="9" spans="2:5" ht="12.75">
      <c r="B9" s="9"/>
      <c r="C9" s="9"/>
      <c r="D9" s="13"/>
      <c r="E9" s="13"/>
    </row>
    <row r="10" spans="1:7" ht="12.75">
      <c r="A10" s="104" t="s">
        <v>58</v>
      </c>
      <c r="B10" s="105" t="s">
        <v>1</v>
      </c>
      <c r="C10" s="106" t="s">
        <v>59</v>
      </c>
      <c r="D10" s="107">
        <v>2016</v>
      </c>
      <c r="E10" s="107">
        <v>2017</v>
      </c>
      <c r="F10" s="108" t="s">
        <v>60</v>
      </c>
      <c r="G10" s="109" t="s">
        <v>61</v>
      </c>
    </row>
    <row r="11" spans="1:7" ht="12.75">
      <c r="A11" s="110" t="s">
        <v>62</v>
      </c>
      <c r="B11" s="111">
        <v>10000</v>
      </c>
      <c r="C11" s="112" t="s">
        <v>63</v>
      </c>
      <c r="D11" s="113">
        <v>59068.76</v>
      </c>
      <c r="E11" s="113">
        <v>59068.76</v>
      </c>
      <c r="F11" s="114">
        <f>G11/D11</f>
        <v>0</v>
      </c>
      <c r="G11" s="115">
        <f aca="true" t="shared" si="0" ref="G11:G50">E11-D11</f>
        <v>0</v>
      </c>
    </row>
    <row r="12" spans="1:7" ht="12.75">
      <c r="A12" s="110" t="s">
        <v>62</v>
      </c>
      <c r="B12" s="116">
        <v>12000</v>
      </c>
      <c r="C12" s="117" t="s">
        <v>64</v>
      </c>
      <c r="D12" s="118">
        <v>14177.04</v>
      </c>
      <c r="E12" s="118">
        <v>14177.04</v>
      </c>
      <c r="F12" s="119">
        <f>G12/D12</f>
        <v>0</v>
      </c>
      <c r="G12" s="120">
        <f t="shared" si="0"/>
        <v>0</v>
      </c>
    </row>
    <row r="13" spans="1:7" ht="12.75">
      <c r="A13" s="110" t="s">
        <v>62</v>
      </c>
      <c r="B13" s="116">
        <v>12006</v>
      </c>
      <c r="C13" s="117" t="s">
        <v>65</v>
      </c>
      <c r="D13" s="118">
        <v>3334.82</v>
      </c>
      <c r="E13" s="118">
        <v>3334.82</v>
      </c>
      <c r="F13" s="119"/>
      <c r="G13" s="120">
        <f t="shared" si="0"/>
        <v>0</v>
      </c>
    </row>
    <row r="14" spans="1:7" ht="12.75">
      <c r="A14" s="110" t="s">
        <v>62</v>
      </c>
      <c r="B14" s="116">
        <v>12100</v>
      </c>
      <c r="C14" s="117" t="s">
        <v>66</v>
      </c>
      <c r="D14" s="118">
        <v>13538.52</v>
      </c>
      <c r="E14" s="118">
        <v>13538.52</v>
      </c>
      <c r="F14" s="119">
        <f>G14/D14</f>
        <v>0</v>
      </c>
      <c r="G14" s="120">
        <f t="shared" si="0"/>
        <v>0</v>
      </c>
    </row>
    <row r="15" spans="1:7" ht="12.75">
      <c r="A15" s="110" t="s">
        <v>62</v>
      </c>
      <c r="B15" s="116">
        <v>13000</v>
      </c>
      <c r="C15" s="117" t="s">
        <v>67</v>
      </c>
      <c r="D15" s="118">
        <v>0</v>
      </c>
      <c r="E15" s="118">
        <v>0</v>
      </c>
      <c r="F15" s="119">
        <v>0</v>
      </c>
      <c r="G15" s="120">
        <f t="shared" si="0"/>
        <v>0</v>
      </c>
    </row>
    <row r="16" spans="1:7" ht="12.75">
      <c r="A16" s="110" t="s">
        <v>62</v>
      </c>
      <c r="B16" s="121">
        <v>14300</v>
      </c>
      <c r="C16" s="122" t="s">
        <v>68</v>
      </c>
      <c r="D16" s="123">
        <v>48872.2</v>
      </c>
      <c r="E16" s="123">
        <v>48872.2</v>
      </c>
      <c r="F16" s="124">
        <f aca="true" t="shared" si="1" ref="F16:F35">G16/D16</f>
        <v>0</v>
      </c>
      <c r="G16" s="125">
        <f t="shared" si="0"/>
        <v>0</v>
      </c>
    </row>
    <row r="17" spans="1:7" ht="12.75">
      <c r="A17" s="110" t="s">
        <v>62</v>
      </c>
      <c r="B17" s="126">
        <v>15000</v>
      </c>
      <c r="C17" s="127" t="s">
        <v>69</v>
      </c>
      <c r="D17" s="128">
        <v>3000</v>
      </c>
      <c r="E17" s="128">
        <v>3000</v>
      </c>
      <c r="F17" s="129">
        <f t="shared" si="1"/>
        <v>0</v>
      </c>
      <c r="G17" s="130">
        <f t="shared" si="0"/>
        <v>0</v>
      </c>
    </row>
    <row r="18" spans="1:8" ht="12.75">
      <c r="A18" s="110" t="s">
        <v>62</v>
      </c>
      <c r="B18" s="121">
        <v>16000</v>
      </c>
      <c r="C18" s="122" t="s">
        <v>70</v>
      </c>
      <c r="D18" s="123">
        <v>26000</v>
      </c>
      <c r="E18" s="123">
        <v>26000</v>
      </c>
      <c r="F18" s="124">
        <f t="shared" si="1"/>
        <v>0</v>
      </c>
      <c r="G18" s="125">
        <f t="shared" si="0"/>
        <v>0</v>
      </c>
      <c r="H18" s="13"/>
    </row>
    <row r="19" spans="1:7" ht="12.75">
      <c r="A19" s="131"/>
      <c r="B19" s="132" t="s">
        <v>71</v>
      </c>
      <c r="C19" s="133" t="s">
        <v>72</v>
      </c>
      <c r="D19" s="134">
        <f>SUM(D11:D18)</f>
        <v>167991.34000000003</v>
      </c>
      <c r="E19" s="134">
        <f>SUM(E11:E18)</f>
        <v>167991.34000000003</v>
      </c>
      <c r="F19" s="135">
        <f t="shared" si="1"/>
        <v>0</v>
      </c>
      <c r="G19" s="136">
        <f t="shared" si="0"/>
        <v>0</v>
      </c>
    </row>
    <row r="20" spans="1:7" ht="12.75">
      <c r="A20" s="110" t="s">
        <v>73</v>
      </c>
      <c r="B20" s="111">
        <v>20200</v>
      </c>
      <c r="C20" s="112" t="s">
        <v>74</v>
      </c>
      <c r="D20" s="113">
        <v>12000</v>
      </c>
      <c r="E20" s="113">
        <v>34800</v>
      </c>
      <c r="F20" s="114">
        <f t="shared" si="1"/>
        <v>1.9</v>
      </c>
      <c r="G20" s="115">
        <f t="shared" si="0"/>
        <v>22800</v>
      </c>
    </row>
    <row r="21" spans="1:7" ht="12.75">
      <c r="A21" s="110" t="s">
        <v>73</v>
      </c>
      <c r="B21" s="116">
        <v>21200</v>
      </c>
      <c r="C21" s="117" t="s">
        <v>75</v>
      </c>
      <c r="D21" s="118">
        <v>2700</v>
      </c>
      <c r="E21" s="118">
        <v>17760</v>
      </c>
      <c r="F21" s="119">
        <f t="shared" si="1"/>
        <v>5.5777777777777775</v>
      </c>
      <c r="G21" s="120">
        <f t="shared" si="0"/>
        <v>15060</v>
      </c>
    </row>
    <row r="22" spans="1:7" ht="12.75">
      <c r="A22" s="110" t="s">
        <v>73</v>
      </c>
      <c r="B22" s="121">
        <v>21300</v>
      </c>
      <c r="C22" s="122" t="s">
        <v>76</v>
      </c>
      <c r="D22" s="123">
        <v>500</v>
      </c>
      <c r="E22" s="123">
        <v>500</v>
      </c>
      <c r="F22" s="124">
        <f t="shared" si="1"/>
        <v>0</v>
      </c>
      <c r="G22" s="125">
        <f t="shared" si="0"/>
        <v>0</v>
      </c>
    </row>
    <row r="23" spans="1:7" ht="12.75">
      <c r="A23" s="110" t="s">
        <v>73</v>
      </c>
      <c r="B23" s="116">
        <v>21600</v>
      </c>
      <c r="C23" s="117" t="s">
        <v>77</v>
      </c>
      <c r="D23" s="118">
        <v>23200</v>
      </c>
      <c r="E23" s="118">
        <v>33740</v>
      </c>
      <c r="F23" s="119">
        <f t="shared" si="1"/>
        <v>0.4543103448275862</v>
      </c>
      <c r="G23" s="120">
        <f t="shared" si="0"/>
        <v>10540</v>
      </c>
    </row>
    <row r="24" spans="1:7" ht="12.75">
      <c r="A24" s="110" t="s">
        <v>73</v>
      </c>
      <c r="B24" s="116">
        <v>22000</v>
      </c>
      <c r="C24" s="117" t="s">
        <v>78</v>
      </c>
      <c r="D24" s="118">
        <v>3000</v>
      </c>
      <c r="E24" s="118">
        <v>3000</v>
      </c>
      <c r="F24" s="119">
        <f t="shared" si="1"/>
        <v>0</v>
      </c>
      <c r="G24" s="120">
        <f t="shared" si="0"/>
        <v>0</v>
      </c>
    </row>
    <row r="25" spans="1:7" ht="12.75">
      <c r="A25" s="110" t="s">
        <v>73</v>
      </c>
      <c r="B25" s="126">
        <v>22001</v>
      </c>
      <c r="C25" s="127" t="s">
        <v>79</v>
      </c>
      <c r="D25" s="128">
        <v>400</v>
      </c>
      <c r="E25" s="128">
        <v>400</v>
      </c>
      <c r="F25" s="129">
        <f t="shared" si="1"/>
        <v>0</v>
      </c>
      <c r="G25" s="130">
        <f t="shared" si="0"/>
        <v>0</v>
      </c>
    </row>
    <row r="26" spans="1:7" ht="12.75">
      <c r="A26" s="110" t="s">
        <v>73</v>
      </c>
      <c r="B26" s="116">
        <v>22002</v>
      </c>
      <c r="C26" s="117" t="s">
        <v>80</v>
      </c>
      <c r="D26" s="118">
        <v>3500</v>
      </c>
      <c r="E26" s="118">
        <v>3500</v>
      </c>
      <c r="F26" s="119">
        <f t="shared" si="1"/>
        <v>0</v>
      </c>
      <c r="G26" s="120">
        <f t="shared" si="0"/>
        <v>0</v>
      </c>
    </row>
    <row r="27" spans="1:7" ht="12.75">
      <c r="A27" s="110" t="s">
        <v>73</v>
      </c>
      <c r="B27" s="126">
        <v>22100</v>
      </c>
      <c r="C27" s="127" t="s">
        <v>81</v>
      </c>
      <c r="D27" s="128">
        <v>500</v>
      </c>
      <c r="E27" s="128">
        <v>1800</v>
      </c>
      <c r="F27" s="129">
        <f t="shared" si="1"/>
        <v>2.6</v>
      </c>
      <c r="G27" s="130">
        <f t="shared" si="0"/>
        <v>1300</v>
      </c>
    </row>
    <row r="28" spans="1:7" ht="12.75">
      <c r="A28" s="110" t="s">
        <v>73</v>
      </c>
      <c r="B28" s="116">
        <v>22101</v>
      </c>
      <c r="C28" s="117" t="s">
        <v>82</v>
      </c>
      <c r="D28" s="118">
        <v>250</v>
      </c>
      <c r="E28" s="118">
        <v>900</v>
      </c>
      <c r="F28" s="119">
        <f t="shared" si="1"/>
        <v>2.6</v>
      </c>
      <c r="G28" s="120">
        <f t="shared" si="0"/>
        <v>650</v>
      </c>
    </row>
    <row r="29" spans="1:7" ht="12.75">
      <c r="A29" s="110" t="s">
        <v>73</v>
      </c>
      <c r="B29" s="126">
        <v>22200</v>
      </c>
      <c r="C29" s="127" t="s">
        <v>83</v>
      </c>
      <c r="D29" s="128">
        <v>4700</v>
      </c>
      <c r="E29" s="128">
        <v>4700</v>
      </c>
      <c r="F29" s="129">
        <f t="shared" si="1"/>
        <v>0</v>
      </c>
      <c r="G29" s="130">
        <f t="shared" si="0"/>
        <v>0</v>
      </c>
    </row>
    <row r="30" spans="1:7" ht="12.75">
      <c r="A30" s="110" t="s">
        <v>73</v>
      </c>
      <c r="B30" s="116">
        <v>22201</v>
      </c>
      <c r="C30" s="117" t="s">
        <v>84</v>
      </c>
      <c r="D30" s="118">
        <v>150</v>
      </c>
      <c r="E30" s="118">
        <v>150</v>
      </c>
      <c r="F30" s="119">
        <f t="shared" si="1"/>
        <v>0</v>
      </c>
      <c r="G30" s="120">
        <f t="shared" si="0"/>
        <v>0</v>
      </c>
    </row>
    <row r="31" spans="1:7" ht="12.75">
      <c r="A31" s="110" t="s">
        <v>62</v>
      </c>
      <c r="B31" s="116">
        <v>22601</v>
      </c>
      <c r="C31" s="117" t="s">
        <v>85</v>
      </c>
      <c r="D31" s="118">
        <v>2000</v>
      </c>
      <c r="E31" s="118">
        <v>2000</v>
      </c>
      <c r="F31" s="119">
        <f t="shared" si="1"/>
        <v>0</v>
      </c>
      <c r="G31" s="120">
        <f t="shared" si="0"/>
        <v>0</v>
      </c>
    </row>
    <row r="32" spans="1:7" ht="12.75">
      <c r="A32" s="110" t="s">
        <v>73</v>
      </c>
      <c r="B32" s="126">
        <v>22602</v>
      </c>
      <c r="C32" s="127" t="s">
        <v>86</v>
      </c>
      <c r="D32" s="128">
        <v>8000</v>
      </c>
      <c r="E32" s="128">
        <v>8000</v>
      </c>
      <c r="F32" s="129">
        <f t="shared" si="1"/>
        <v>0</v>
      </c>
      <c r="G32" s="130">
        <f t="shared" si="0"/>
        <v>0</v>
      </c>
    </row>
    <row r="33" spans="1:7" ht="12.75">
      <c r="A33" s="110" t="s">
        <v>73</v>
      </c>
      <c r="B33" s="116">
        <v>22603</v>
      </c>
      <c r="C33" s="117" t="s">
        <v>87</v>
      </c>
      <c r="D33" s="118">
        <v>3000</v>
      </c>
      <c r="E33" s="118">
        <v>3000</v>
      </c>
      <c r="F33" s="119">
        <f t="shared" si="1"/>
        <v>0</v>
      </c>
      <c r="G33" s="120">
        <f t="shared" si="0"/>
        <v>0</v>
      </c>
    </row>
    <row r="34" spans="1:7" ht="12.75">
      <c r="A34" s="110" t="s">
        <v>73</v>
      </c>
      <c r="B34" s="126">
        <v>22606</v>
      </c>
      <c r="C34" s="127" t="s">
        <v>88</v>
      </c>
      <c r="D34" s="128">
        <v>9000</v>
      </c>
      <c r="E34" s="128">
        <v>9000</v>
      </c>
      <c r="F34" s="129">
        <f t="shared" si="1"/>
        <v>0</v>
      </c>
      <c r="G34" s="130">
        <f t="shared" si="0"/>
        <v>0</v>
      </c>
    </row>
    <row r="35" spans="1:7" ht="12.75">
      <c r="A35" s="110" t="s">
        <v>89</v>
      </c>
      <c r="B35" s="126">
        <v>22610</v>
      </c>
      <c r="C35" s="127" t="s">
        <v>90</v>
      </c>
      <c r="D35" s="137">
        <v>15000</v>
      </c>
      <c r="E35" s="137">
        <v>15000</v>
      </c>
      <c r="F35" s="119">
        <f t="shared" si="1"/>
        <v>0</v>
      </c>
      <c r="G35" s="130">
        <f t="shared" si="0"/>
        <v>0</v>
      </c>
    </row>
    <row r="36" spans="1:7" ht="12.75">
      <c r="A36" s="110" t="s">
        <v>91</v>
      </c>
      <c r="B36" s="126">
        <v>22706</v>
      </c>
      <c r="C36" s="127" t="s">
        <v>92</v>
      </c>
      <c r="D36" s="128">
        <v>80000</v>
      </c>
      <c r="E36" s="128">
        <v>35000</v>
      </c>
      <c r="F36" s="129">
        <v>1</v>
      </c>
      <c r="G36" s="130">
        <f t="shared" si="0"/>
        <v>-45000</v>
      </c>
    </row>
    <row r="37" spans="1:7" ht="12.75">
      <c r="A37" s="110" t="s">
        <v>91</v>
      </c>
      <c r="B37" s="126">
        <v>22706</v>
      </c>
      <c r="C37" s="138" t="s">
        <v>93</v>
      </c>
      <c r="D37" s="128">
        <v>9000</v>
      </c>
      <c r="E37" s="128">
        <v>9000</v>
      </c>
      <c r="F37" s="129">
        <v>1</v>
      </c>
      <c r="G37" s="139">
        <f t="shared" si="0"/>
        <v>0</v>
      </c>
    </row>
    <row r="38" spans="1:7" ht="12.75">
      <c r="A38" s="110" t="s">
        <v>91</v>
      </c>
      <c r="B38" s="126">
        <v>22706</v>
      </c>
      <c r="C38" s="138" t="s">
        <v>94</v>
      </c>
      <c r="D38" s="128">
        <v>3000</v>
      </c>
      <c r="E38" s="128">
        <v>3000</v>
      </c>
      <c r="F38" s="119">
        <f>G38/D38</f>
        <v>0</v>
      </c>
      <c r="G38" s="139">
        <f t="shared" si="0"/>
        <v>0</v>
      </c>
    </row>
    <row r="39" spans="1:7" ht="12.75">
      <c r="A39" s="110" t="s">
        <v>91</v>
      </c>
      <c r="B39" s="126">
        <v>22710</v>
      </c>
      <c r="C39" s="138" t="s">
        <v>95</v>
      </c>
      <c r="D39" s="128">
        <v>11500</v>
      </c>
      <c r="E39" s="128">
        <v>16800</v>
      </c>
      <c r="F39" s="129">
        <v>1</v>
      </c>
      <c r="G39" s="139">
        <f t="shared" si="0"/>
        <v>5300</v>
      </c>
    </row>
    <row r="40" spans="1:7" ht="12.75">
      <c r="A40" s="110" t="s">
        <v>91</v>
      </c>
      <c r="B40" s="126">
        <v>22799</v>
      </c>
      <c r="C40" s="138" t="s">
        <v>96</v>
      </c>
      <c r="D40" s="128">
        <v>10000</v>
      </c>
      <c r="E40" s="128">
        <v>14000</v>
      </c>
      <c r="F40" s="129">
        <v>1</v>
      </c>
      <c r="G40" s="139">
        <f t="shared" si="0"/>
        <v>4000</v>
      </c>
    </row>
    <row r="41" spans="1:7" ht="12.75">
      <c r="A41" s="110" t="s">
        <v>97</v>
      </c>
      <c r="B41" s="126">
        <v>22799</v>
      </c>
      <c r="C41" s="138" t="s">
        <v>98</v>
      </c>
      <c r="D41" s="128">
        <v>9000</v>
      </c>
      <c r="E41" s="128">
        <v>9000</v>
      </c>
      <c r="F41" s="129">
        <v>1</v>
      </c>
      <c r="G41" s="139">
        <f t="shared" si="0"/>
        <v>0</v>
      </c>
    </row>
    <row r="42" spans="1:8" ht="12.75">
      <c r="A42" s="110" t="s">
        <v>73</v>
      </c>
      <c r="B42" s="126">
        <v>22799</v>
      </c>
      <c r="C42" s="138" t="s">
        <v>99</v>
      </c>
      <c r="D42" s="128">
        <f>18668.73</f>
        <v>18668.73</v>
      </c>
      <c r="E42" s="128">
        <v>9021.73</v>
      </c>
      <c r="F42" s="129">
        <v>1</v>
      </c>
      <c r="G42" s="139">
        <f t="shared" si="0"/>
        <v>-9647</v>
      </c>
      <c r="H42" s="140"/>
    </row>
    <row r="43" spans="1:7" ht="12.75">
      <c r="A43" s="110" t="s">
        <v>62</v>
      </c>
      <c r="B43" s="116">
        <v>23000</v>
      </c>
      <c r="C43" s="117" t="s">
        <v>100</v>
      </c>
      <c r="D43" s="118">
        <v>1500</v>
      </c>
      <c r="E43" s="118">
        <v>1500</v>
      </c>
      <c r="F43" s="119">
        <f>G43/D43</f>
        <v>0</v>
      </c>
      <c r="G43" s="120">
        <f t="shared" si="0"/>
        <v>0</v>
      </c>
    </row>
    <row r="44" spans="1:7" ht="12.75">
      <c r="A44" s="110" t="s">
        <v>62</v>
      </c>
      <c r="B44" s="116">
        <v>23100</v>
      </c>
      <c r="C44" s="117" t="s">
        <v>101</v>
      </c>
      <c r="D44" s="118">
        <v>2000</v>
      </c>
      <c r="E44" s="118">
        <v>2000</v>
      </c>
      <c r="F44" s="119">
        <f>G44/D44</f>
        <v>0</v>
      </c>
      <c r="G44" s="120">
        <f t="shared" si="0"/>
        <v>0</v>
      </c>
    </row>
    <row r="45" spans="1:8" ht="13.5" thickBot="1">
      <c r="A45" s="110" t="s">
        <v>62</v>
      </c>
      <c r="B45" s="141">
        <v>23120</v>
      </c>
      <c r="C45" s="142" t="s">
        <v>102</v>
      </c>
      <c r="D45" s="143">
        <v>200</v>
      </c>
      <c r="E45" s="143">
        <v>200</v>
      </c>
      <c r="F45" s="144">
        <f>G45/D45</f>
        <v>0</v>
      </c>
      <c r="G45" s="145">
        <f t="shared" si="0"/>
        <v>0</v>
      </c>
      <c r="H45" s="13"/>
    </row>
    <row r="46" spans="1:7" ht="13.5" thickBot="1">
      <c r="A46" s="146"/>
      <c r="B46" s="147" t="s">
        <v>71</v>
      </c>
      <c r="C46" s="148" t="s">
        <v>103</v>
      </c>
      <c r="D46" s="149">
        <f>SUM(D20:D45)</f>
        <v>232768.73</v>
      </c>
      <c r="E46" s="149">
        <f>SUM(E20:E45)</f>
        <v>237771.73</v>
      </c>
      <c r="F46" s="150">
        <f>G46/D46</f>
        <v>0.021493436854684047</v>
      </c>
      <c r="G46" s="151">
        <f t="shared" si="0"/>
        <v>5003</v>
      </c>
    </row>
    <row r="47" spans="1:7" ht="12.75">
      <c r="A47" s="110" t="s">
        <v>97</v>
      </c>
      <c r="B47" s="152">
        <v>46000</v>
      </c>
      <c r="C47" s="153" t="s">
        <v>104</v>
      </c>
      <c r="D47" s="154">
        <f>2000+236.93+18000</f>
        <v>20236.93</v>
      </c>
      <c r="E47" s="154">
        <v>20236.93</v>
      </c>
      <c r="F47" s="155">
        <f>G47/D47</f>
        <v>0</v>
      </c>
      <c r="G47" s="156">
        <f t="shared" si="0"/>
        <v>0</v>
      </c>
    </row>
    <row r="48" spans="1:7" ht="12.75">
      <c r="A48" s="110" t="s">
        <v>97</v>
      </c>
      <c r="B48" s="152">
        <v>46001</v>
      </c>
      <c r="C48" s="153" t="s">
        <v>105</v>
      </c>
      <c r="D48" s="157">
        <v>20000</v>
      </c>
      <c r="E48" s="157">
        <v>20000</v>
      </c>
      <c r="F48" s="158"/>
      <c r="G48" s="159">
        <f t="shared" si="0"/>
        <v>0</v>
      </c>
    </row>
    <row r="49" spans="1:7" ht="12.75">
      <c r="A49" s="110" t="s">
        <v>97</v>
      </c>
      <c r="B49" s="126">
        <v>48000</v>
      </c>
      <c r="C49" s="138" t="s">
        <v>106</v>
      </c>
      <c r="D49" s="137">
        <v>24000</v>
      </c>
      <c r="E49" s="137">
        <v>24000</v>
      </c>
      <c r="F49" s="129">
        <f>G49/D49</f>
        <v>0</v>
      </c>
      <c r="G49" s="130">
        <f t="shared" si="0"/>
        <v>0</v>
      </c>
    </row>
    <row r="50" spans="1:7" ht="12.75">
      <c r="A50" s="110" t="s">
        <v>107</v>
      </c>
      <c r="B50" s="141">
        <v>48001</v>
      </c>
      <c r="C50" s="160" t="s">
        <v>108</v>
      </c>
      <c r="D50" s="161">
        <v>0</v>
      </c>
      <c r="E50" s="161"/>
      <c r="F50" s="144">
        <v>0</v>
      </c>
      <c r="G50" s="145">
        <f t="shared" si="0"/>
        <v>0</v>
      </c>
    </row>
    <row r="51" spans="1:9" ht="13.5" thickBot="1">
      <c r="A51" s="146"/>
      <c r="B51" s="147" t="s">
        <v>71</v>
      </c>
      <c r="C51" s="162" t="s">
        <v>109</v>
      </c>
      <c r="D51" s="163">
        <f>SUM(D47:D50)</f>
        <v>64236.93</v>
      </c>
      <c r="E51" s="163">
        <f>SUM(E47:E50)</f>
        <v>64236.93</v>
      </c>
      <c r="F51" s="164">
        <f aca="true" t="shared" si="2" ref="F51:F56">G51/D51</f>
        <v>0</v>
      </c>
      <c r="G51" s="151">
        <f>SUM(G47:G50)</f>
        <v>0</v>
      </c>
      <c r="H51" s="100"/>
      <c r="I51" s="100"/>
    </row>
    <row r="52" spans="1:7" ht="12.75">
      <c r="A52" s="110" t="s">
        <v>110</v>
      </c>
      <c r="B52" s="126">
        <v>62501</v>
      </c>
      <c r="C52" s="127" t="s">
        <v>111</v>
      </c>
      <c r="D52" s="157">
        <v>3700</v>
      </c>
      <c r="E52" s="157">
        <v>4000</v>
      </c>
      <c r="F52" s="129">
        <f t="shared" si="2"/>
        <v>0.08108108108108109</v>
      </c>
      <c r="G52" s="130">
        <f aca="true" t="shared" si="3" ref="G52:G64">E52-D52</f>
        <v>300</v>
      </c>
    </row>
    <row r="53" spans="1:7" ht="12.75">
      <c r="A53" s="110" t="s">
        <v>110</v>
      </c>
      <c r="B53" s="126">
        <v>62601</v>
      </c>
      <c r="C53" s="127" t="s">
        <v>112</v>
      </c>
      <c r="D53" s="137">
        <v>2500</v>
      </c>
      <c r="E53" s="137">
        <v>4500</v>
      </c>
      <c r="F53" s="129">
        <f t="shared" si="2"/>
        <v>0.8</v>
      </c>
      <c r="G53" s="130">
        <f t="shared" si="3"/>
        <v>2000</v>
      </c>
    </row>
    <row r="54" spans="1:7" ht="12.75">
      <c r="A54" s="110" t="s">
        <v>113</v>
      </c>
      <c r="B54" s="126">
        <v>64000</v>
      </c>
      <c r="C54" s="127" t="s">
        <v>114</v>
      </c>
      <c r="D54" s="161">
        <v>28917</v>
      </c>
      <c r="E54" s="161">
        <v>28917</v>
      </c>
      <c r="F54" s="129">
        <f t="shared" si="2"/>
        <v>0</v>
      </c>
      <c r="G54" s="130">
        <f t="shared" si="3"/>
        <v>0</v>
      </c>
    </row>
    <row r="55" spans="1:7" ht="12.75">
      <c r="A55" s="110" t="s">
        <v>110</v>
      </c>
      <c r="B55" s="141">
        <v>64100</v>
      </c>
      <c r="C55" s="142" t="s">
        <v>115</v>
      </c>
      <c r="D55" s="165">
        <v>1300</v>
      </c>
      <c r="E55" s="165">
        <v>1300</v>
      </c>
      <c r="F55" s="144">
        <f t="shared" si="2"/>
        <v>0</v>
      </c>
      <c r="G55" s="145">
        <f t="shared" si="3"/>
        <v>0</v>
      </c>
    </row>
    <row r="56" spans="1:7" ht="12.75">
      <c r="A56" s="110" t="s">
        <v>116</v>
      </c>
      <c r="B56" s="166">
        <v>65001</v>
      </c>
      <c r="C56" s="167" t="s">
        <v>117</v>
      </c>
      <c r="D56" s="168">
        <v>100000</v>
      </c>
      <c r="E56" s="168">
        <v>80000</v>
      </c>
      <c r="F56" s="155">
        <f t="shared" si="2"/>
        <v>-0.2</v>
      </c>
      <c r="G56" s="169">
        <f t="shared" si="3"/>
        <v>-20000</v>
      </c>
    </row>
    <row r="57" spans="1:7" ht="12.75">
      <c r="A57" s="110" t="s">
        <v>118</v>
      </c>
      <c r="B57" s="166">
        <v>65001</v>
      </c>
      <c r="C57" s="167" t="s">
        <v>119</v>
      </c>
      <c r="D57" s="168">
        <v>0</v>
      </c>
      <c r="E57" s="168">
        <f>91283+500000</f>
        <v>591283</v>
      </c>
      <c r="F57" s="155"/>
      <c r="G57" s="169">
        <f t="shared" si="3"/>
        <v>591283</v>
      </c>
    </row>
    <row r="58" spans="1:7" ht="12.75">
      <c r="A58" s="110" t="s">
        <v>120</v>
      </c>
      <c r="B58" s="166">
        <v>65001</v>
      </c>
      <c r="C58" s="167" t="s">
        <v>121</v>
      </c>
      <c r="D58" s="168">
        <v>0</v>
      </c>
      <c r="E58" s="168">
        <v>20000</v>
      </c>
      <c r="F58" s="155"/>
      <c r="G58" s="169">
        <f t="shared" si="3"/>
        <v>20000</v>
      </c>
    </row>
    <row r="59" spans="1:7" ht="12.75">
      <c r="A59" s="110" t="s">
        <v>122</v>
      </c>
      <c r="B59" s="166">
        <v>65001</v>
      </c>
      <c r="C59" s="167" t="s">
        <v>119</v>
      </c>
      <c r="D59" s="168">
        <v>0</v>
      </c>
      <c r="E59" s="168">
        <v>200000</v>
      </c>
      <c r="F59" s="155"/>
      <c r="G59" s="169">
        <f t="shared" si="3"/>
        <v>200000</v>
      </c>
    </row>
    <row r="60" spans="1:7" ht="12.75">
      <c r="A60" s="110" t="s">
        <v>123</v>
      </c>
      <c r="B60" s="166">
        <v>65001</v>
      </c>
      <c r="C60" s="167" t="s">
        <v>119</v>
      </c>
      <c r="D60" s="168">
        <v>0</v>
      </c>
      <c r="E60" s="168">
        <v>300000</v>
      </c>
      <c r="F60" s="155"/>
      <c r="G60" s="169">
        <f t="shared" si="3"/>
        <v>300000</v>
      </c>
    </row>
    <row r="61" spans="1:7" ht="12.75">
      <c r="A61" s="110" t="s">
        <v>124</v>
      </c>
      <c r="B61" s="111">
        <v>65003</v>
      </c>
      <c r="C61" s="170" t="s">
        <v>125</v>
      </c>
      <c r="D61" s="171">
        <v>500000</v>
      </c>
      <c r="E61" s="171"/>
      <c r="F61" s="172"/>
      <c r="G61" s="115">
        <f t="shared" si="3"/>
        <v>-500000</v>
      </c>
    </row>
    <row r="62" spans="1:7" ht="12.75">
      <c r="A62" s="110" t="s">
        <v>126</v>
      </c>
      <c r="B62" s="116">
        <v>65001</v>
      </c>
      <c r="C62" s="173" t="s">
        <v>125</v>
      </c>
      <c r="D62" s="157">
        <v>93586</v>
      </c>
      <c r="E62" s="157"/>
      <c r="F62" s="129">
        <v>0</v>
      </c>
      <c r="G62" s="120">
        <f t="shared" si="3"/>
        <v>-93586</v>
      </c>
    </row>
    <row r="63" spans="1:7" ht="12.75">
      <c r="A63" s="110" t="s">
        <v>127</v>
      </c>
      <c r="B63" s="116">
        <v>65001</v>
      </c>
      <c r="C63" s="174" t="s">
        <v>128</v>
      </c>
      <c r="D63" s="137">
        <v>500000</v>
      </c>
      <c r="E63" s="137"/>
      <c r="F63" s="129">
        <v>0</v>
      </c>
      <c r="G63" s="120">
        <f t="shared" si="3"/>
        <v>-500000</v>
      </c>
    </row>
    <row r="64" spans="1:7" ht="13.5" thickBot="1">
      <c r="A64" s="110" t="s">
        <v>113</v>
      </c>
      <c r="B64" s="126">
        <v>65003</v>
      </c>
      <c r="C64" s="138" t="s">
        <v>129</v>
      </c>
      <c r="D64" s="161">
        <v>0</v>
      </c>
      <c r="E64" s="161"/>
      <c r="F64" s="129"/>
      <c r="G64" s="120">
        <f t="shared" si="3"/>
        <v>0</v>
      </c>
    </row>
    <row r="65" spans="1:8" ht="13.5" thickBot="1">
      <c r="A65" s="146"/>
      <c r="B65" s="175" t="s">
        <v>71</v>
      </c>
      <c r="C65" s="176" t="s">
        <v>130</v>
      </c>
      <c r="D65" s="177">
        <f>SUM(D52:D64)</f>
        <v>1230003</v>
      </c>
      <c r="E65" s="177">
        <f>SUM(E52:E64)</f>
        <v>1230000</v>
      </c>
      <c r="F65" s="164">
        <f>G65/D65</f>
        <v>-2.4390184414184357E-06</v>
      </c>
      <c r="G65" s="178">
        <f>SUM(G52:G64)</f>
        <v>-3</v>
      </c>
      <c r="H65" s="179"/>
    </row>
    <row r="66" spans="1:7" ht="13.5" thickBot="1">
      <c r="A66" s="110" t="s">
        <v>62</v>
      </c>
      <c r="B66" s="180">
        <v>83000</v>
      </c>
      <c r="C66" s="181" t="s">
        <v>131</v>
      </c>
      <c r="D66" s="182">
        <v>1000</v>
      </c>
      <c r="E66" s="182">
        <v>1000</v>
      </c>
      <c r="F66" s="183">
        <v>0</v>
      </c>
      <c r="G66" s="184">
        <f>E66-D66</f>
        <v>0</v>
      </c>
    </row>
    <row r="67" spans="2:7" ht="12.75">
      <c r="B67" s="185" t="s">
        <v>71</v>
      </c>
      <c r="C67" s="186" t="s">
        <v>132</v>
      </c>
      <c r="D67" s="187">
        <f>SUM(D66)</f>
        <v>1000</v>
      </c>
      <c r="E67" s="187">
        <f>SUM(E66)</f>
        <v>1000</v>
      </c>
      <c r="F67" s="164">
        <f>G67/D67</f>
        <v>0</v>
      </c>
      <c r="G67" s="188">
        <f>SUM(G66)</f>
        <v>0</v>
      </c>
    </row>
    <row r="68" ht="12.75">
      <c r="G68" s="189"/>
    </row>
    <row r="69" spans="3:7" ht="12.75">
      <c r="C69" s="190"/>
      <c r="D69" s="191">
        <f>D67+D65+D51+D46+D19</f>
        <v>1696000</v>
      </c>
      <c r="E69" s="191">
        <f>E67+E65+E51+E46+E19</f>
        <v>1701000</v>
      </c>
      <c r="F69" s="192">
        <v>0.0029</v>
      </c>
      <c r="G69" s="191">
        <f>E69-D69</f>
        <v>5000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4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4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7.8515625" style="1" customWidth="1"/>
    <col min="3" max="3" width="0" style="1" hidden="1" customWidth="1"/>
    <col min="4" max="4" width="25.7109375" style="1" customWidth="1"/>
    <col min="5" max="5" width="0" style="1" hidden="1" customWidth="1"/>
    <col min="6" max="6" width="14.7109375" style="1" customWidth="1"/>
    <col min="7" max="7" width="0" style="1" hidden="1" customWidth="1"/>
    <col min="8" max="8" width="13.8515625" style="1" customWidth="1"/>
    <col min="9" max="10" width="0" style="1" hidden="1" customWidth="1"/>
    <col min="11" max="11" width="9.140625" style="1" customWidth="1"/>
    <col min="12" max="12" width="12.421875" style="1" customWidth="1"/>
    <col min="13" max="13" width="6.00390625" style="1" customWidth="1"/>
    <col min="14" max="14" width="25.421875" style="1" customWidth="1"/>
    <col min="15" max="15" width="14.421875" style="1" customWidth="1"/>
    <col min="16" max="16" width="0" style="1" hidden="1" customWidth="1"/>
    <col min="17" max="17" width="11.57421875" style="1" customWidth="1"/>
    <col min="18" max="18" width="17.57421875" style="1" customWidth="1"/>
    <col min="19" max="19" width="11.57421875" style="1" customWidth="1"/>
    <col min="20" max="20" width="11.7109375" style="1" customWidth="1"/>
    <col min="21" max="16384" width="11.421875" style="1" customWidth="1"/>
  </cols>
  <sheetData>
    <row r="1" spans="2:12" ht="15">
      <c r="B1" s="2" t="s">
        <v>48</v>
      </c>
      <c r="C1" s="3"/>
      <c r="D1" s="3"/>
      <c r="E1" s="4"/>
      <c r="F1" s="4"/>
      <c r="G1" s="102"/>
      <c r="H1" s="101"/>
      <c r="I1" s="102"/>
      <c r="J1" s="102"/>
      <c r="K1" s="102"/>
      <c r="L1" s="101"/>
    </row>
    <row r="2" spans="2:14" ht="15">
      <c r="B2" s="7"/>
      <c r="C2" s="7"/>
      <c r="D2" s="7"/>
      <c r="E2" s="8"/>
      <c r="F2" s="8"/>
      <c r="N2" s="193"/>
    </row>
    <row r="3" spans="2:8" ht="15">
      <c r="B3" s="9"/>
      <c r="C3" s="9"/>
      <c r="D3" s="10" t="s">
        <v>57</v>
      </c>
      <c r="E3" s="11"/>
      <c r="F3" s="12"/>
      <c r="G3" s="194"/>
      <c r="H3" s="103"/>
    </row>
    <row r="4" ht="12.75"/>
    <row r="5" ht="12.75" customHeight="1"/>
    <row r="6" spans="2:10" ht="12.75">
      <c r="B6" s="9"/>
      <c r="C6" s="9"/>
      <c r="D6" s="9"/>
      <c r="E6" s="13"/>
      <c r="F6" s="13"/>
      <c r="G6" s="13"/>
      <c r="H6" s="13"/>
      <c r="I6" s="6"/>
      <c r="J6" s="6"/>
    </row>
    <row r="7" spans="1:12" ht="12.75">
      <c r="A7" s="195" t="s">
        <v>58</v>
      </c>
      <c r="B7" s="196" t="s">
        <v>1</v>
      </c>
      <c r="C7" s="196" t="s">
        <v>133</v>
      </c>
      <c r="D7" s="196" t="s">
        <v>59</v>
      </c>
      <c r="E7" s="197">
        <v>2009</v>
      </c>
      <c r="F7" s="197">
        <v>2016</v>
      </c>
      <c r="G7" s="197">
        <v>2010</v>
      </c>
      <c r="H7" s="197">
        <v>2017</v>
      </c>
      <c r="I7" s="198" t="s">
        <v>3</v>
      </c>
      <c r="J7" s="199" t="s">
        <v>61</v>
      </c>
      <c r="K7" s="200" t="s">
        <v>60</v>
      </c>
      <c r="L7" s="200" t="s">
        <v>61</v>
      </c>
    </row>
    <row r="8" spans="1:12" ht="12.75">
      <c r="A8" s="201" t="s">
        <v>134</v>
      </c>
      <c r="B8" s="166">
        <v>65001</v>
      </c>
      <c r="C8" s="166">
        <v>31100</v>
      </c>
      <c r="D8" s="167" t="s">
        <v>125</v>
      </c>
      <c r="E8" s="202">
        <v>2605.39</v>
      </c>
      <c r="F8" s="203">
        <v>100000</v>
      </c>
      <c r="G8" s="204">
        <v>2600</v>
      </c>
      <c r="H8" s="203">
        <v>80000</v>
      </c>
      <c r="I8" s="205">
        <f>J8/E8</f>
        <v>-0.0020687881660710577</v>
      </c>
      <c r="J8" s="202">
        <f>G8-E8</f>
        <v>-5.389999999999873</v>
      </c>
      <c r="K8" s="155"/>
      <c r="L8" s="169">
        <f>H8-F8</f>
        <v>-20000</v>
      </c>
    </row>
    <row r="9" spans="1:12" ht="12.75">
      <c r="A9" s="201" t="s">
        <v>124</v>
      </c>
      <c r="B9" s="166">
        <v>65003</v>
      </c>
      <c r="C9" s="166"/>
      <c r="D9" s="167" t="s">
        <v>135</v>
      </c>
      <c r="E9" s="202"/>
      <c r="F9" s="203">
        <v>500000</v>
      </c>
      <c r="G9" s="204"/>
      <c r="H9" s="203"/>
      <c r="I9" s="205"/>
      <c r="J9" s="202"/>
      <c r="K9" s="155"/>
      <c r="L9" s="169"/>
    </row>
    <row r="10" spans="1:12" ht="12.75">
      <c r="A10" s="201" t="s">
        <v>136</v>
      </c>
      <c r="B10" s="166">
        <v>65001</v>
      </c>
      <c r="C10" s="166"/>
      <c r="D10" s="167" t="s">
        <v>129</v>
      </c>
      <c r="E10" s="202"/>
      <c r="F10" s="203">
        <v>0</v>
      </c>
      <c r="G10" s="204"/>
      <c r="H10" s="203">
        <v>20000</v>
      </c>
      <c r="I10" s="205"/>
      <c r="J10" s="202"/>
      <c r="K10" s="155">
        <v>0</v>
      </c>
      <c r="L10" s="169">
        <f>H10-F10</f>
        <v>20000</v>
      </c>
    </row>
    <row r="11" spans="1:12" ht="12.75">
      <c r="A11" s="201" t="s">
        <v>137</v>
      </c>
      <c r="B11" s="166">
        <v>65001</v>
      </c>
      <c r="C11" s="166"/>
      <c r="D11" s="167" t="s">
        <v>135</v>
      </c>
      <c r="E11" s="202"/>
      <c r="F11" s="203">
        <v>0</v>
      </c>
      <c r="G11" s="204"/>
      <c r="H11" s="203">
        <v>200000</v>
      </c>
      <c r="I11" s="205"/>
      <c r="J11" s="202"/>
      <c r="K11" s="155"/>
      <c r="L11" s="169"/>
    </row>
    <row r="12" spans="1:12" ht="12.75">
      <c r="A12" s="201" t="s">
        <v>138</v>
      </c>
      <c r="B12" s="166">
        <v>65001</v>
      </c>
      <c r="C12" s="166"/>
      <c r="D12" s="167" t="s">
        <v>135</v>
      </c>
      <c r="E12" s="202"/>
      <c r="F12" s="203">
        <v>0</v>
      </c>
      <c r="G12" s="204"/>
      <c r="H12" s="203">
        <v>300000</v>
      </c>
      <c r="I12" s="205"/>
      <c r="J12" s="202"/>
      <c r="K12" s="155"/>
      <c r="L12" s="169"/>
    </row>
    <row r="13" spans="1:12" ht="12.75">
      <c r="A13" s="201" t="s">
        <v>91</v>
      </c>
      <c r="B13" s="166">
        <v>22706</v>
      </c>
      <c r="C13" s="166"/>
      <c r="D13" s="167" t="s">
        <v>139</v>
      </c>
      <c r="E13" s="202"/>
      <c r="F13" s="203">
        <v>80000</v>
      </c>
      <c r="G13" s="204"/>
      <c r="H13" s="203">
        <v>35000</v>
      </c>
      <c r="I13" s="205"/>
      <c r="J13" s="202"/>
      <c r="K13" s="155">
        <v>1</v>
      </c>
      <c r="L13" s="169">
        <f>H13-F13</f>
        <v>-45000</v>
      </c>
    </row>
    <row r="14" spans="1:14" ht="12.75">
      <c r="A14" s="201" t="s">
        <v>91</v>
      </c>
      <c r="B14" s="166">
        <v>22799</v>
      </c>
      <c r="C14" s="166"/>
      <c r="D14" s="167" t="s">
        <v>140</v>
      </c>
      <c r="E14" s="202"/>
      <c r="F14" s="203">
        <v>10000</v>
      </c>
      <c r="G14" s="204"/>
      <c r="H14" s="203">
        <v>14000</v>
      </c>
      <c r="I14" s="205"/>
      <c r="J14" s="202"/>
      <c r="K14" s="155">
        <v>1</v>
      </c>
      <c r="L14" s="169">
        <f>H14-F14</f>
        <v>4000</v>
      </c>
      <c r="N14" s="40"/>
    </row>
    <row r="15" spans="2:12" ht="12.75">
      <c r="B15" s="206"/>
      <c r="C15" s="206"/>
      <c r="D15" s="206"/>
      <c r="E15" s="24"/>
      <c r="F15" s="22"/>
      <c r="G15" s="207"/>
      <c r="H15" s="22"/>
      <c r="I15" s="208"/>
      <c r="J15" s="22"/>
      <c r="K15" s="209"/>
      <c r="L15" s="210"/>
    </row>
    <row r="16" spans="2:12" ht="12.75">
      <c r="B16" s="206"/>
      <c r="C16" s="206"/>
      <c r="D16" s="211" t="s">
        <v>141</v>
      </c>
      <c r="E16" s="212"/>
      <c r="F16" s="213">
        <v>151</v>
      </c>
      <c r="G16" s="214"/>
      <c r="H16" s="214"/>
      <c r="I16" s="215"/>
      <c r="J16" s="214"/>
      <c r="K16" s="216"/>
      <c r="L16" s="217"/>
    </row>
    <row r="17" spans="2:12" ht="12.75">
      <c r="B17" s="206"/>
      <c r="C17" s="206"/>
      <c r="D17" s="211" t="s">
        <v>142</v>
      </c>
      <c r="E17" s="212">
        <f>SUM(E8:E16)</f>
        <v>2605.39</v>
      </c>
      <c r="F17" s="218">
        <f>SUM(F8:F14)</f>
        <v>690000</v>
      </c>
      <c r="G17" s="218">
        <f>SUM(G8:G16)</f>
        <v>2600</v>
      </c>
      <c r="H17" s="218">
        <f>SUM(H8:H14)</f>
        <v>649000</v>
      </c>
      <c r="I17" s="219">
        <f>J17/E17</f>
        <v>-0.0020687881660710577</v>
      </c>
      <c r="J17" s="212">
        <f>G17-E17</f>
        <v>-5.389999999999873</v>
      </c>
      <c r="K17" s="97">
        <f>L17/F17</f>
        <v>-0.059420289855072465</v>
      </c>
      <c r="L17" s="96">
        <f>H17-F17</f>
        <v>-41000</v>
      </c>
    </row>
    <row r="18" spans="2:12" ht="12.75">
      <c r="B18" s="206"/>
      <c r="C18" s="206"/>
      <c r="D18" s="220"/>
      <c r="E18" s="221"/>
      <c r="F18" s="70"/>
      <c r="G18" s="222"/>
      <c r="H18" s="70"/>
      <c r="I18" s="208"/>
      <c r="J18" s="22"/>
      <c r="K18" s="209"/>
      <c r="L18" s="210"/>
    </row>
    <row r="19" spans="2:12" ht="12.75">
      <c r="B19" s="206"/>
      <c r="C19" s="206"/>
      <c r="D19" s="220"/>
      <c r="E19" s="221"/>
      <c r="F19" s="70"/>
      <c r="G19" s="222"/>
      <c r="H19" s="70"/>
      <c r="I19" s="223"/>
      <c r="J19" s="70"/>
      <c r="K19" s="224"/>
      <c r="L19" s="225"/>
    </row>
    <row r="20" spans="2:12" ht="12.75">
      <c r="B20" s="206"/>
      <c r="C20" s="206"/>
      <c r="D20" s="206"/>
      <c r="E20" s="24"/>
      <c r="F20" s="22"/>
      <c r="G20" s="207"/>
      <c r="H20" s="22"/>
      <c r="I20" s="208"/>
      <c r="J20" s="22"/>
      <c r="K20" s="209"/>
      <c r="L20" s="210"/>
    </row>
    <row r="21" spans="1:12" ht="12.75">
      <c r="A21" s="201" t="s">
        <v>126</v>
      </c>
      <c r="B21" s="166">
        <v>65003</v>
      </c>
      <c r="C21" s="166"/>
      <c r="D21" s="167" t="s">
        <v>129</v>
      </c>
      <c r="E21" s="202"/>
      <c r="F21" s="204">
        <v>93586</v>
      </c>
      <c r="G21" s="204"/>
      <c r="H21" s="204">
        <v>0</v>
      </c>
      <c r="I21" s="205"/>
      <c r="J21" s="202"/>
      <c r="K21" s="155">
        <v>1</v>
      </c>
      <c r="L21" s="169">
        <f>H21-F21</f>
        <v>-93586</v>
      </c>
    </row>
    <row r="22" spans="1:14" ht="12.75">
      <c r="A22" s="201" t="s">
        <v>143</v>
      </c>
      <c r="B22" s="166">
        <v>65001</v>
      </c>
      <c r="C22" s="166"/>
      <c r="D22" s="167" t="s">
        <v>129</v>
      </c>
      <c r="E22" s="202"/>
      <c r="F22" s="204">
        <v>0</v>
      </c>
      <c r="G22" s="204"/>
      <c r="H22" s="204">
        <f>91283+500000</f>
        <v>591283</v>
      </c>
      <c r="I22" s="205"/>
      <c r="J22" s="202"/>
      <c r="K22" s="155"/>
      <c r="L22" s="169"/>
      <c r="N22" s="140"/>
    </row>
    <row r="23" spans="2:12" ht="12.75">
      <c r="B23" s="21"/>
      <c r="C23" s="21"/>
      <c r="D23" s="21"/>
      <c r="E23" s="22"/>
      <c r="F23" s="22"/>
      <c r="G23" s="207"/>
      <c r="H23" s="22"/>
      <c r="I23" s="208"/>
      <c r="J23" s="22"/>
      <c r="K23" s="209"/>
      <c r="L23" s="210"/>
    </row>
    <row r="24" spans="2:12" ht="12.75">
      <c r="B24" s="21"/>
      <c r="C24" s="21"/>
      <c r="D24" s="211" t="s">
        <v>141</v>
      </c>
      <c r="E24" s="212"/>
      <c r="F24" s="213">
        <v>172</v>
      </c>
      <c r="G24" s="214"/>
      <c r="H24" s="214"/>
      <c r="I24" s="215"/>
      <c r="J24" s="214"/>
      <c r="K24" s="216"/>
      <c r="L24" s="217"/>
    </row>
    <row r="25" spans="2:13" ht="12.75">
      <c r="B25" s="21"/>
      <c r="C25" s="21"/>
      <c r="D25" s="211" t="s">
        <v>144</v>
      </c>
      <c r="E25" s="212">
        <f>SUM(E21:E24)</f>
        <v>0</v>
      </c>
      <c r="F25" s="218">
        <f>SUM(F21:F21)</f>
        <v>93586</v>
      </c>
      <c r="G25" s="218">
        <f>SUM(G21:G24)</f>
        <v>0</v>
      </c>
      <c r="H25" s="218">
        <f>SUM(H21:H23)</f>
        <v>591283</v>
      </c>
      <c r="I25" s="219" t="e">
        <f>J25/E25</f>
        <v>#DIV/0!</v>
      </c>
      <c r="J25" s="212">
        <f>G25-E25</f>
        <v>0</v>
      </c>
      <c r="K25" s="97"/>
      <c r="L25" s="96">
        <f>H25-F25</f>
        <v>497697</v>
      </c>
      <c r="M25" s="13"/>
    </row>
    <row r="26" spans="2:12" ht="12.75">
      <c r="B26" s="21"/>
      <c r="C26" s="21"/>
      <c r="D26" s="226"/>
      <c r="E26" s="70"/>
      <c r="F26" s="70"/>
      <c r="G26" s="222"/>
      <c r="H26" s="70"/>
      <c r="I26" s="223"/>
      <c r="J26" s="70"/>
      <c r="K26" s="209"/>
      <c r="L26" s="210"/>
    </row>
    <row r="27" spans="1:12" ht="12.75">
      <c r="A27" s="201" t="s">
        <v>127</v>
      </c>
      <c r="B27" s="227">
        <v>65001</v>
      </c>
      <c r="C27" s="174">
        <v>83000</v>
      </c>
      <c r="D27" s="160" t="s">
        <v>129</v>
      </c>
      <c r="E27" s="228">
        <v>24040.48</v>
      </c>
      <c r="F27" s="118">
        <v>500000</v>
      </c>
      <c r="G27" s="118">
        <v>24040.48</v>
      </c>
      <c r="H27" s="118">
        <v>0</v>
      </c>
      <c r="I27" s="229">
        <f>J27/E27</f>
        <v>0</v>
      </c>
      <c r="J27" s="228">
        <f>G27-E27</f>
        <v>0</v>
      </c>
      <c r="K27" s="119">
        <v>-1</v>
      </c>
      <c r="L27" s="120">
        <f>H27-F27</f>
        <v>-500000</v>
      </c>
    </row>
    <row r="28" spans="2:12" ht="12.75">
      <c r="B28" s="21"/>
      <c r="C28" s="21"/>
      <c r="D28" s="21"/>
      <c r="E28" s="22"/>
      <c r="F28" s="22"/>
      <c r="G28" s="207"/>
      <c r="H28" s="22"/>
      <c r="I28" s="208"/>
      <c r="J28" s="22"/>
      <c r="K28" s="209"/>
      <c r="L28" s="210"/>
    </row>
    <row r="29" spans="2:12" ht="12.75">
      <c r="B29" s="21"/>
      <c r="C29" s="21"/>
      <c r="D29" s="211" t="s">
        <v>141</v>
      </c>
      <c r="E29" s="212"/>
      <c r="F29" s="213">
        <v>336</v>
      </c>
      <c r="G29" s="214"/>
      <c r="H29" s="214"/>
      <c r="I29" s="215"/>
      <c r="J29" s="214"/>
      <c r="K29" s="216"/>
      <c r="L29" s="217"/>
    </row>
    <row r="30" spans="2:12" ht="12.75">
      <c r="B30" s="21"/>
      <c r="C30" s="21"/>
      <c r="D30" s="211" t="s">
        <v>145</v>
      </c>
      <c r="E30" s="212">
        <f>SUM(E27:E29)</f>
        <v>24040.48</v>
      </c>
      <c r="F30" s="218">
        <f>SUM(F27:F27)</f>
        <v>500000</v>
      </c>
      <c r="G30" s="218">
        <f>SUM(G27:G29)</f>
        <v>24040.48</v>
      </c>
      <c r="H30" s="218">
        <f>SUM(H27:H27)</f>
        <v>0</v>
      </c>
      <c r="I30" s="219">
        <f>J30/E30</f>
        <v>0</v>
      </c>
      <c r="J30" s="212">
        <f>G30-E30</f>
        <v>0</v>
      </c>
      <c r="K30" s="97"/>
      <c r="L30" s="96">
        <f>H30-F30</f>
        <v>-500000</v>
      </c>
    </row>
    <row r="31" spans="2:12" ht="12.75">
      <c r="B31" s="230"/>
      <c r="C31" s="230"/>
      <c r="D31" s="231"/>
      <c r="E31" s="232"/>
      <c r="F31" s="233"/>
      <c r="G31" s="233"/>
      <c r="H31" s="233"/>
      <c r="I31" s="234"/>
      <c r="J31" s="232"/>
      <c r="K31" s="235"/>
      <c r="L31" s="236"/>
    </row>
    <row r="32" spans="1:12" ht="12.75">
      <c r="A32" s="201" t="s">
        <v>89</v>
      </c>
      <c r="B32" s="126">
        <v>22610</v>
      </c>
      <c r="C32" s="127"/>
      <c r="D32" s="127" t="s">
        <v>90</v>
      </c>
      <c r="E32" s="237"/>
      <c r="F32" s="137">
        <v>15000</v>
      </c>
      <c r="G32" s="238"/>
      <c r="H32" s="239">
        <v>15000</v>
      </c>
      <c r="I32" s="240"/>
      <c r="J32" s="237"/>
      <c r="K32" s="129">
        <f>L32/F32</f>
        <v>0</v>
      </c>
      <c r="L32" s="130">
        <f aca="true" t="shared" si="0" ref="L32:L38">H32-F32</f>
        <v>0</v>
      </c>
    </row>
    <row r="33" spans="1:12" ht="12.75">
      <c r="A33" s="201" t="s">
        <v>91</v>
      </c>
      <c r="B33" s="126">
        <v>22706</v>
      </c>
      <c r="C33" s="127"/>
      <c r="D33" s="127" t="s">
        <v>146</v>
      </c>
      <c r="E33" s="237"/>
      <c r="F33" s="137">
        <v>9000</v>
      </c>
      <c r="G33" s="238"/>
      <c r="H33" s="137">
        <v>9000</v>
      </c>
      <c r="I33" s="240"/>
      <c r="J33" s="237"/>
      <c r="K33" s="129">
        <v>1</v>
      </c>
      <c r="L33" s="130">
        <f t="shared" si="0"/>
        <v>0</v>
      </c>
    </row>
    <row r="34" spans="1:12" ht="12.75">
      <c r="A34" s="201" t="s">
        <v>97</v>
      </c>
      <c r="B34" s="126">
        <v>22799</v>
      </c>
      <c r="C34" s="127"/>
      <c r="D34" s="127" t="s">
        <v>147</v>
      </c>
      <c r="E34" s="237"/>
      <c r="F34" s="137">
        <v>9000</v>
      </c>
      <c r="G34" s="238"/>
      <c r="H34" s="137">
        <v>9000</v>
      </c>
      <c r="I34" s="240"/>
      <c r="J34" s="237"/>
      <c r="K34" s="129">
        <v>1</v>
      </c>
      <c r="L34" s="130">
        <f t="shared" si="0"/>
        <v>0</v>
      </c>
    </row>
    <row r="35" spans="1:12" ht="12.75">
      <c r="A35" s="201" t="s">
        <v>97</v>
      </c>
      <c r="B35" s="126">
        <v>46000</v>
      </c>
      <c r="C35" s="127"/>
      <c r="D35" s="138" t="s">
        <v>148</v>
      </c>
      <c r="E35" s="237"/>
      <c r="F35" s="137">
        <v>20236.93</v>
      </c>
      <c r="G35" s="238"/>
      <c r="H35" s="137">
        <v>20236.93</v>
      </c>
      <c r="I35" s="240"/>
      <c r="J35" s="237"/>
      <c r="K35" s="129">
        <f>L35/F35</f>
        <v>0</v>
      </c>
      <c r="L35" s="130">
        <f t="shared" si="0"/>
        <v>0</v>
      </c>
    </row>
    <row r="36" spans="1:12" ht="12.75">
      <c r="A36" s="201" t="s">
        <v>97</v>
      </c>
      <c r="B36" s="126">
        <v>46001</v>
      </c>
      <c r="C36" s="127"/>
      <c r="D36" s="138" t="s">
        <v>149</v>
      </c>
      <c r="E36" s="237"/>
      <c r="F36" s="137">
        <v>20000</v>
      </c>
      <c r="G36" s="238"/>
      <c r="H36" s="137">
        <v>20000</v>
      </c>
      <c r="I36" s="240"/>
      <c r="J36" s="237"/>
      <c r="K36" s="129"/>
      <c r="L36" s="130">
        <f t="shared" si="0"/>
        <v>0</v>
      </c>
    </row>
    <row r="37" spans="1:12" ht="12.75">
      <c r="A37" s="201" t="s">
        <v>97</v>
      </c>
      <c r="B37" s="126">
        <v>48000</v>
      </c>
      <c r="C37" s="127"/>
      <c r="D37" s="127" t="s">
        <v>106</v>
      </c>
      <c r="E37" s="237"/>
      <c r="F37" s="137">
        <v>24000</v>
      </c>
      <c r="G37" s="238"/>
      <c r="H37" s="137">
        <v>24000</v>
      </c>
      <c r="I37" s="240"/>
      <c r="J37" s="237"/>
      <c r="K37" s="129">
        <f>L37/F37</f>
        <v>0</v>
      </c>
      <c r="L37" s="130">
        <f t="shared" si="0"/>
        <v>0</v>
      </c>
    </row>
    <row r="38" spans="1:14" ht="12.75">
      <c r="A38" s="201" t="s">
        <v>113</v>
      </c>
      <c r="B38" s="126">
        <v>64000</v>
      </c>
      <c r="C38" s="127">
        <v>64001</v>
      </c>
      <c r="D38" s="127" t="s">
        <v>114</v>
      </c>
      <c r="E38" s="241">
        <v>1000</v>
      </c>
      <c r="F38" s="137">
        <v>28917</v>
      </c>
      <c r="G38" s="128">
        <v>1000</v>
      </c>
      <c r="H38" s="137">
        <v>28917</v>
      </c>
      <c r="I38" s="242">
        <f>J38/E38</f>
        <v>0</v>
      </c>
      <c r="J38" s="241">
        <f>G38-E38</f>
        <v>0</v>
      </c>
      <c r="K38" s="129">
        <f>L38/F38</f>
        <v>0</v>
      </c>
      <c r="L38" s="130">
        <f t="shared" si="0"/>
        <v>0</v>
      </c>
      <c r="N38" s="140"/>
    </row>
    <row r="39" spans="2:12" ht="12.75">
      <c r="B39" s="21"/>
      <c r="C39" s="21"/>
      <c r="D39" s="21"/>
      <c r="E39" s="22"/>
      <c r="F39" s="22"/>
      <c r="G39" s="207"/>
      <c r="H39" s="22"/>
      <c r="I39" s="208"/>
      <c r="J39" s="22"/>
      <c r="K39" s="209"/>
      <c r="L39" s="210"/>
    </row>
    <row r="40" spans="2:12" ht="12.75">
      <c r="B40" s="21"/>
      <c r="C40" s="21"/>
      <c r="D40" s="211" t="s">
        <v>141</v>
      </c>
      <c r="E40" s="212"/>
      <c r="F40" s="213">
        <v>432</v>
      </c>
      <c r="G40" s="214"/>
      <c r="H40" s="214"/>
      <c r="I40" s="215"/>
      <c r="J40" s="214"/>
      <c r="K40" s="216"/>
      <c r="L40" s="217"/>
    </row>
    <row r="41" spans="2:12" ht="12.75">
      <c r="B41" s="21"/>
      <c r="C41" s="21"/>
      <c r="D41" s="211" t="s">
        <v>150</v>
      </c>
      <c r="E41" s="212">
        <f>SUM(E38:E40)</f>
        <v>1000</v>
      </c>
      <c r="F41" s="218">
        <f>SUM(F32:F38)</f>
        <v>126153.93</v>
      </c>
      <c r="G41" s="218">
        <f>SUM(G38:G40)</f>
        <v>1000</v>
      </c>
      <c r="H41" s="218">
        <f>SUM(H32:H38)</f>
        <v>126153.93</v>
      </c>
      <c r="I41" s="219">
        <f>J41/E41</f>
        <v>0</v>
      </c>
      <c r="J41" s="212">
        <f>G41-E41</f>
        <v>0</v>
      </c>
      <c r="K41" s="97">
        <f>L41/F41</f>
        <v>0</v>
      </c>
      <c r="L41" s="96">
        <f>H41-F41</f>
        <v>0</v>
      </c>
    </row>
    <row r="42" spans="2:12" ht="12.75">
      <c r="B42" s="21"/>
      <c r="C42" s="21"/>
      <c r="D42" s="21"/>
      <c r="E42" s="22"/>
      <c r="F42" s="243"/>
      <c r="G42" s="244"/>
      <c r="H42" s="243"/>
      <c r="I42" s="208"/>
      <c r="J42" s="22"/>
      <c r="K42" s="209"/>
      <c r="L42" s="210"/>
    </row>
    <row r="43" spans="1:12" ht="12.75">
      <c r="A43" s="201" t="s">
        <v>62</v>
      </c>
      <c r="B43" s="116">
        <v>10000</v>
      </c>
      <c r="C43" s="117">
        <v>16007</v>
      </c>
      <c r="D43" s="117" t="s">
        <v>63</v>
      </c>
      <c r="E43" s="228">
        <v>25459.13</v>
      </c>
      <c r="F43" s="118">
        <v>59068.76</v>
      </c>
      <c r="G43" s="118"/>
      <c r="H43" s="118">
        <v>59068.76</v>
      </c>
      <c r="I43" s="229">
        <f>J43/E43</f>
        <v>-1</v>
      </c>
      <c r="J43" s="228">
        <f>G43-E43</f>
        <v>-25459.13</v>
      </c>
      <c r="K43" s="119">
        <f>L43/F43</f>
        <v>0</v>
      </c>
      <c r="L43" s="120">
        <f>H43-F43</f>
        <v>0</v>
      </c>
    </row>
    <row r="44" spans="1:15" ht="12.75">
      <c r="A44" s="201" t="s">
        <v>62</v>
      </c>
      <c r="B44" s="116">
        <v>23000</v>
      </c>
      <c r="C44" s="117">
        <v>16205</v>
      </c>
      <c r="D44" s="117" t="s">
        <v>151</v>
      </c>
      <c r="E44" s="228">
        <v>1202.02</v>
      </c>
      <c r="F44" s="118">
        <v>1500</v>
      </c>
      <c r="G44" s="118"/>
      <c r="H44" s="118">
        <v>1500</v>
      </c>
      <c r="I44" s="229">
        <f>J44/E44</f>
        <v>-1</v>
      </c>
      <c r="J44" s="228">
        <f>G44-E44</f>
        <v>-1202.02</v>
      </c>
      <c r="K44" s="119">
        <f>L44/F44</f>
        <v>0</v>
      </c>
      <c r="L44" s="120">
        <f>H44-F44</f>
        <v>0</v>
      </c>
      <c r="O44" s="245"/>
    </row>
    <row r="45" spans="1:14" ht="12.75">
      <c r="A45" s="201" t="s">
        <v>62</v>
      </c>
      <c r="B45" s="116">
        <v>23100</v>
      </c>
      <c r="C45" s="117">
        <v>16300</v>
      </c>
      <c r="D45" s="117" t="s">
        <v>101</v>
      </c>
      <c r="E45" s="228">
        <v>18030.36</v>
      </c>
      <c r="F45" s="118">
        <v>2000</v>
      </c>
      <c r="G45" s="118"/>
      <c r="H45" s="118">
        <v>2000</v>
      </c>
      <c r="I45" s="229">
        <f>J45/E45</f>
        <v>-1</v>
      </c>
      <c r="J45" s="228">
        <f>G45-E45</f>
        <v>-18030.36</v>
      </c>
      <c r="K45" s="119">
        <f>L45/F45</f>
        <v>0</v>
      </c>
      <c r="L45" s="120">
        <f>H45-F45</f>
        <v>0</v>
      </c>
      <c r="N45" s="140"/>
    </row>
    <row r="46" spans="2:12" ht="12.75">
      <c r="B46" s="21"/>
      <c r="C46" s="21"/>
      <c r="D46" s="21"/>
      <c r="E46" s="22"/>
      <c r="F46" s="243"/>
      <c r="G46" s="244"/>
      <c r="H46" s="243"/>
      <c r="I46" s="208"/>
      <c r="J46" s="22"/>
      <c r="K46" s="209"/>
      <c r="L46" s="210"/>
    </row>
    <row r="47" spans="2:18" ht="12.75">
      <c r="B47" s="21"/>
      <c r="C47" s="21"/>
      <c r="D47" s="21"/>
      <c r="E47" s="22"/>
      <c r="F47" s="22"/>
      <c r="G47" s="207"/>
      <c r="H47" s="22"/>
      <c r="I47" s="208"/>
      <c r="J47" s="22"/>
      <c r="K47" s="209"/>
      <c r="L47" s="210"/>
      <c r="O47" s="100"/>
      <c r="R47" s="100"/>
    </row>
    <row r="48" spans="2:12" ht="12.75">
      <c r="B48" s="21"/>
      <c r="C48" s="21"/>
      <c r="D48" s="211" t="s">
        <v>141</v>
      </c>
      <c r="E48" s="212"/>
      <c r="F48" s="213">
        <v>912</v>
      </c>
      <c r="G48" s="214"/>
      <c r="H48" s="214"/>
      <c r="I48" s="215"/>
      <c r="J48" s="214"/>
      <c r="K48" s="216"/>
      <c r="L48" s="217"/>
    </row>
    <row r="49" spans="2:12" ht="12.75">
      <c r="B49" s="21"/>
      <c r="C49" s="21"/>
      <c r="D49" s="211" t="s">
        <v>152</v>
      </c>
      <c r="E49" s="212">
        <f>SUM(E43:E48)</f>
        <v>44691.51</v>
      </c>
      <c r="F49" s="218">
        <f>SUM(F43:F45)</f>
        <v>62568.76</v>
      </c>
      <c r="G49" s="218">
        <v>1565424.93</v>
      </c>
      <c r="H49" s="218">
        <f>SUM(H43:H45)</f>
        <v>62568.76</v>
      </c>
      <c r="I49" s="219">
        <f>J49/E49</f>
        <v>34.0273447909905</v>
      </c>
      <c r="J49" s="212">
        <f>G49-E49</f>
        <v>1520733.42</v>
      </c>
      <c r="K49" s="97">
        <f>L49/F49</f>
        <v>0</v>
      </c>
      <c r="L49" s="96">
        <f>H49-F49</f>
        <v>0</v>
      </c>
    </row>
    <row r="50" spans="2:15" ht="12.75">
      <c r="B50" s="21"/>
      <c r="C50" s="21"/>
      <c r="D50" s="21"/>
      <c r="E50" s="22"/>
      <c r="F50" s="243"/>
      <c r="G50" s="244"/>
      <c r="H50" s="243"/>
      <c r="I50" s="208"/>
      <c r="J50" s="22"/>
      <c r="K50" s="209"/>
      <c r="L50" s="210"/>
      <c r="O50" s="246"/>
    </row>
    <row r="51" spans="2:12" ht="12.75">
      <c r="B51" s="21"/>
      <c r="C51" s="21"/>
      <c r="D51" s="21"/>
      <c r="E51" s="22"/>
      <c r="F51" s="243"/>
      <c r="G51" s="244"/>
      <c r="H51" s="243"/>
      <c r="I51" s="208"/>
      <c r="J51" s="22"/>
      <c r="K51" s="209"/>
      <c r="L51" s="210"/>
    </row>
    <row r="52" spans="2:12" ht="12.75">
      <c r="B52" s="21"/>
      <c r="C52" s="21"/>
      <c r="D52" s="21"/>
      <c r="E52" s="22"/>
      <c r="F52" s="243"/>
      <c r="G52" s="244"/>
      <c r="H52" s="243"/>
      <c r="I52" s="208"/>
      <c r="J52" s="22"/>
      <c r="K52" s="209"/>
      <c r="L52" s="210"/>
    </row>
    <row r="53" spans="1:12" ht="12.75">
      <c r="A53" s="201" t="s">
        <v>62</v>
      </c>
      <c r="B53" s="116">
        <v>12000</v>
      </c>
      <c r="C53" s="247"/>
      <c r="D53" s="117" t="s">
        <v>64</v>
      </c>
      <c r="E53" s="248"/>
      <c r="F53" s="118">
        <v>14177.04</v>
      </c>
      <c r="G53" s="249"/>
      <c r="H53" s="118">
        <v>14177.04</v>
      </c>
      <c r="I53" s="250"/>
      <c r="J53" s="248"/>
      <c r="K53" s="119">
        <f>L53/F53</f>
        <v>0</v>
      </c>
      <c r="L53" s="120">
        <f aca="true" t="shared" si="1" ref="L53:L82">H53-F53</f>
        <v>0</v>
      </c>
    </row>
    <row r="54" spans="1:12" ht="12.75">
      <c r="A54" s="201"/>
      <c r="B54" s="116">
        <v>12006</v>
      </c>
      <c r="C54" s="247"/>
      <c r="D54" s="117" t="s">
        <v>153</v>
      </c>
      <c r="E54" s="248"/>
      <c r="F54" s="118">
        <v>3334.82</v>
      </c>
      <c r="G54" s="249"/>
      <c r="H54" s="118">
        <v>3334.82</v>
      </c>
      <c r="I54" s="250"/>
      <c r="J54" s="248"/>
      <c r="K54" s="119"/>
      <c r="L54" s="120">
        <f t="shared" si="1"/>
        <v>0</v>
      </c>
    </row>
    <row r="55" spans="1:14" ht="12.75">
      <c r="A55" s="201" t="s">
        <v>62</v>
      </c>
      <c r="B55" s="116">
        <v>12100</v>
      </c>
      <c r="C55" s="247"/>
      <c r="D55" s="117" t="s">
        <v>66</v>
      </c>
      <c r="E55" s="248"/>
      <c r="F55" s="118">
        <v>13538.52</v>
      </c>
      <c r="G55" s="249"/>
      <c r="H55" s="118">
        <v>13538.52</v>
      </c>
      <c r="I55" s="250"/>
      <c r="J55" s="248"/>
      <c r="K55" s="119">
        <f>L55/F55</f>
        <v>0</v>
      </c>
      <c r="L55" s="120">
        <f t="shared" si="1"/>
        <v>0</v>
      </c>
      <c r="N55" s="140"/>
    </row>
    <row r="56" spans="1:12" ht="12.75">
      <c r="A56" s="201" t="s">
        <v>62</v>
      </c>
      <c r="B56" s="116">
        <v>13000</v>
      </c>
      <c r="C56" s="247"/>
      <c r="D56" s="117" t="s">
        <v>67</v>
      </c>
      <c r="E56" s="248"/>
      <c r="F56" s="118">
        <v>0</v>
      </c>
      <c r="G56" s="249"/>
      <c r="H56" s="118"/>
      <c r="I56" s="250"/>
      <c r="J56" s="248"/>
      <c r="K56" s="119">
        <v>0</v>
      </c>
      <c r="L56" s="120">
        <f t="shared" si="1"/>
        <v>0</v>
      </c>
    </row>
    <row r="57" spans="1:15" ht="12.75">
      <c r="A57" s="201" t="s">
        <v>62</v>
      </c>
      <c r="B57" s="116">
        <v>14300</v>
      </c>
      <c r="C57" s="117">
        <v>13000</v>
      </c>
      <c r="D57" s="117" t="s">
        <v>68</v>
      </c>
      <c r="E57" s="228">
        <v>1844214.93</v>
      </c>
      <c r="F57" s="118">
        <f>39782.2+9090</f>
        <v>48872.2</v>
      </c>
      <c r="G57" s="118">
        <v>1849747.58</v>
      </c>
      <c r="H57" s="118">
        <v>48872.2</v>
      </c>
      <c r="I57" s="229">
        <f>J57/E57</f>
        <v>0.0030000028250504076</v>
      </c>
      <c r="J57" s="228">
        <f>G57-E57</f>
        <v>5532.65000000014</v>
      </c>
      <c r="K57" s="119">
        <f aca="true" t="shared" si="2" ref="K57:K74">L57/F57</f>
        <v>0</v>
      </c>
      <c r="L57" s="120">
        <f t="shared" si="1"/>
        <v>0</v>
      </c>
      <c r="O57" s="246"/>
    </row>
    <row r="58" spans="1:14" ht="12.75">
      <c r="A58" s="201" t="s">
        <v>62</v>
      </c>
      <c r="B58" s="126">
        <v>15000</v>
      </c>
      <c r="C58" s="127"/>
      <c r="D58" s="127" t="s">
        <v>69</v>
      </c>
      <c r="E58" s="241">
        <v>0</v>
      </c>
      <c r="F58" s="128">
        <v>3000</v>
      </c>
      <c r="G58" s="128">
        <v>0</v>
      </c>
      <c r="H58" s="118">
        <v>3000</v>
      </c>
      <c r="I58" s="242"/>
      <c r="J58" s="241"/>
      <c r="K58" s="129">
        <f t="shared" si="2"/>
        <v>0</v>
      </c>
      <c r="L58" s="130">
        <f t="shared" si="1"/>
        <v>0</v>
      </c>
      <c r="N58" s="140"/>
    </row>
    <row r="59" spans="1:14" ht="12.75">
      <c r="A59" s="201" t="s">
        <v>62</v>
      </c>
      <c r="B59" s="116">
        <v>16000</v>
      </c>
      <c r="C59" s="117">
        <v>13100</v>
      </c>
      <c r="D59" s="117" t="s">
        <v>70</v>
      </c>
      <c r="E59" s="228">
        <v>1000</v>
      </c>
      <c r="F59" s="118">
        <v>26000</v>
      </c>
      <c r="G59" s="118">
        <v>1000</v>
      </c>
      <c r="H59" s="118">
        <v>26000</v>
      </c>
      <c r="I59" s="229">
        <f>J59/E59</f>
        <v>0</v>
      </c>
      <c r="J59" s="228">
        <f>G59-E59</f>
        <v>0</v>
      </c>
      <c r="K59" s="119">
        <f t="shared" si="2"/>
        <v>0</v>
      </c>
      <c r="L59" s="120">
        <f t="shared" si="1"/>
        <v>0</v>
      </c>
      <c r="N59" s="140"/>
    </row>
    <row r="60" spans="1:12" ht="12.75">
      <c r="A60" s="201" t="s">
        <v>73</v>
      </c>
      <c r="B60" s="116">
        <v>20200</v>
      </c>
      <c r="C60" s="117">
        <v>15000</v>
      </c>
      <c r="D60" s="117" t="s">
        <v>74</v>
      </c>
      <c r="E60" s="228">
        <v>628799</v>
      </c>
      <c r="F60" s="118">
        <v>12000</v>
      </c>
      <c r="G60" s="118">
        <v>630685.4</v>
      </c>
      <c r="H60" s="251">
        <v>34800</v>
      </c>
      <c r="I60" s="229">
        <f>J60/E60</f>
        <v>0.003000004770999991</v>
      </c>
      <c r="J60" s="228">
        <f>G60-E60</f>
        <v>1886.4000000000233</v>
      </c>
      <c r="K60" s="119">
        <f t="shared" si="2"/>
        <v>1.9</v>
      </c>
      <c r="L60" s="120">
        <f t="shared" si="1"/>
        <v>22800</v>
      </c>
    </row>
    <row r="61" spans="1:18" ht="12.75">
      <c r="A61" s="201" t="s">
        <v>73</v>
      </c>
      <c r="B61" s="116">
        <v>21200</v>
      </c>
      <c r="C61" s="117">
        <v>21200</v>
      </c>
      <c r="D61" s="117" t="s">
        <v>75</v>
      </c>
      <c r="E61" s="228">
        <v>10000</v>
      </c>
      <c r="F61" s="118">
        <v>2700</v>
      </c>
      <c r="G61" s="118">
        <v>1000</v>
      </c>
      <c r="H61" s="251">
        <v>17760</v>
      </c>
      <c r="I61" s="229">
        <f>J61/E61</f>
        <v>-0.9</v>
      </c>
      <c r="J61" s="228">
        <f>G61-E61</f>
        <v>-9000</v>
      </c>
      <c r="K61" s="119">
        <f t="shared" si="2"/>
        <v>5.5777777777777775</v>
      </c>
      <c r="L61" s="120">
        <f t="shared" si="1"/>
        <v>15060</v>
      </c>
      <c r="O61" s="100"/>
      <c r="R61" s="100"/>
    </row>
    <row r="62" spans="1:12" ht="12.75">
      <c r="A62" s="201" t="s">
        <v>73</v>
      </c>
      <c r="B62" s="116">
        <v>21300</v>
      </c>
      <c r="C62" s="117">
        <v>21300</v>
      </c>
      <c r="D62" s="117" t="s">
        <v>76</v>
      </c>
      <c r="E62" s="228"/>
      <c r="F62" s="118">
        <v>500</v>
      </c>
      <c r="G62" s="118"/>
      <c r="H62" s="251">
        <v>500</v>
      </c>
      <c r="I62" s="229"/>
      <c r="J62" s="228"/>
      <c r="K62" s="119">
        <f t="shared" si="2"/>
        <v>0</v>
      </c>
      <c r="L62" s="120">
        <f t="shared" si="1"/>
        <v>0</v>
      </c>
    </row>
    <row r="63" spans="1:12" ht="12.75">
      <c r="A63" s="201" t="s">
        <v>73</v>
      </c>
      <c r="B63" s="116">
        <v>21600</v>
      </c>
      <c r="C63" s="117">
        <v>21600</v>
      </c>
      <c r="D63" s="117" t="s">
        <v>77</v>
      </c>
      <c r="E63" s="228">
        <v>63000</v>
      </c>
      <c r="F63" s="118">
        <f>22000+1200</f>
        <v>23200</v>
      </c>
      <c r="G63" s="118">
        <v>70000</v>
      </c>
      <c r="H63" s="251">
        <v>33740</v>
      </c>
      <c r="I63" s="229">
        <f aca="true" t="shared" si="3" ref="I63:I74">J63/E63</f>
        <v>0.1111111111111111</v>
      </c>
      <c r="J63" s="228">
        <f aca="true" t="shared" si="4" ref="J63:J74">G63-E63</f>
        <v>7000</v>
      </c>
      <c r="K63" s="119">
        <f t="shared" si="2"/>
        <v>0.4543103448275862</v>
      </c>
      <c r="L63" s="120">
        <f t="shared" si="1"/>
        <v>10540</v>
      </c>
    </row>
    <row r="64" spans="1:14" ht="12.75">
      <c r="A64" s="201" t="s">
        <v>73</v>
      </c>
      <c r="B64" s="116">
        <v>22000</v>
      </c>
      <c r="C64" s="117">
        <v>22000</v>
      </c>
      <c r="D64" s="117" t="s">
        <v>78</v>
      </c>
      <c r="E64" s="228">
        <v>21000</v>
      </c>
      <c r="F64" s="118">
        <v>3000</v>
      </c>
      <c r="G64" s="118">
        <v>25000</v>
      </c>
      <c r="H64" s="251">
        <v>3000</v>
      </c>
      <c r="I64" s="229">
        <f t="shared" si="3"/>
        <v>0.19047619047619047</v>
      </c>
      <c r="J64" s="228">
        <f t="shared" si="4"/>
        <v>4000</v>
      </c>
      <c r="K64" s="119">
        <f t="shared" si="2"/>
        <v>0</v>
      </c>
      <c r="L64" s="120">
        <f t="shared" si="1"/>
        <v>0</v>
      </c>
      <c r="N64" s="140"/>
    </row>
    <row r="65" spans="1:12" ht="12.75">
      <c r="A65" s="201" t="s">
        <v>73</v>
      </c>
      <c r="B65" s="126">
        <v>22001</v>
      </c>
      <c r="C65" s="127">
        <v>22001</v>
      </c>
      <c r="D65" s="127" t="s">
        <v>79</v>
      </c>
      <c r="E65" s="241">
        <v>500</v>
      </c>
      <c r="F65" s="128">
        <v>400</v>
      </c>
      <c r="G65" s="128">
        <v>100</v>
      </c>
      <c r="H65" s="252">
        <v>400</v>
      </c>
      <c r="I65" s="242">
        <f t="shared" si="3"/>
        <v>-0.8</v>
      </c>
      <c r="J65" s="241">
        <f t="shared" si="4"/>
        <v>-400</v>
      </c>
      <c r="K65" s="129">
        <f t="shared" si="2"/>
        <v>0</v>
      </c>
      <c r="L65" s="130">
        <f t="shared" si="1"/>
        <v>0</v>
      </c>
    </row>
    <row r="66" spans="1:12" ht="12.75">
      <c r="A66" s="201" t="s">
        <v>73</v>
      </c>
      <c r="B66" s="116">
        <v>22002</v>
      </c>
      <c r="C66" s="117">
        <v>22002</v>
      </c>
      <c r="D66" s="117" t="s">
        <v>80</v>
      </c>
      <c r="E66" s="228">
        <v>3000</v>
      </c>
      <c r="F66" s="118">
        <v>3500</v>
      </c>
      <c r="G66" s="118">
        <v>1200</v>
      </c>
      <c r="H66" s="251">
        <v>3500</v>
      </c>
      <c r="I66" s="229">
        <f t="shared" si="3"/>
        <v>-0.6</v>
      </c>
      <c r="J66" s="228">
        <f t="shared" si="4"/>
        <v>-1800</v>
      </c>
      <c r="K66" s="119">
        <f t="shared" si="2"/>
        <v>0</v>
      </c>
      <c r="L66" s="120">
        <f t="shared" si="1"/>
        <v>0</v>
      </c>
    </row>
    <row r="67" spans="1:12" ht="12.75">
      <c r="A67" s="201" t="s">
        <v>73</v>
      </c>
      <c r="B67" s="126">
        <v>22100</v>
      </c>
      <c r="C67" s="127">
        <v>22101</v>
      </c>
      <c r="D67" s="127" t="s">
        <v>81</v>
      </c>
      <c r="E67" s="241">
        <v>601.01</v>
      </c>
      <c r="F67" s="128">
        <v>500</v>
      </c>
      <c r="G67" s="128">
        <v>601.01</v>
      </c>
      <c r="H67" s="252">
        <v>1800</v>
      </c>
      <c r="I67" s="242">
        <f t="shared" si="3"/>
        <v>0</v>
      </c>
      <c r="J67" s="241">
        <f t="shared" si="4"/>
        <v>0</v>
      </c>
      <c r="K67" s="129">
        <f t="shared" si="2"/>
        <v>2.6</v>
      </c>
      <c r="L67" s="130">
        <f t="shared" si="1"/>
        <v>1300</v>
      </c>
    </row>
    <row r="68" spans="1:18" ht="12.75">
      <c r="A68" s="201" t="s">
        <v>73</v>
      </c>
      <c r="B68" s="116">
        <v>22101</v>
      </c>
      <c r="C68" s="117">
        <v>22107</v>
      </c>
      <c r="D68" s="117" t="s">
        <v>82</v>
      </c>
      <c r="E68" s="228">
        <v>90</v>
      </c>
      <c r="F68" s="118">
        <v>250</v>
      </c>
      <c r="G68" s="118">
        <v>90</v>
      </c>
      <c r="H68" s="251">
        <v>900</v>
      </c>
      <c r="I68" s="229">
        <f t="shared" si="3"/>
        <v>0</v>
      </c>
      <c r="J68" s="228">
        <f t="shared" si="4"/>
        <v>0</v>
      </c>
      <c r="K68" s="119">
        <f t="shared" si="2"/>
        <v>2.6</v>
      </c>
      <c r="L68" s="120">
        <f t="shared" si="1"/>
        <v>650</v>
      </c>
      <c r="O68" s="253"/>
      <c r="R68" s="253"/>
    </row>
    <row r="69" spans="1:12" ht="12.75">
      <c r="A69" s="201" t="s">
        <v>73</v>
      </c>
      <c r="B69" s="126">
        <v>22200</v>
      </c>
      <c r="C69" s="127">
        <v>22200</v>
      </c>
      <c r="D69" s="127" t="s">
        <v>83</v>
      </c>
      <c r="E69" s="241">
        <v>15000</v>
      </c>
      <c r="F69" s="128">
        <v>4700</v>
      </c>
      <c r="G69" s="128">
        <v>14100</v>
      </c>
      <c r="H69" s="252">
        <v>4700</v>
      </c>
      <c r="I69" s="242">
        <f t="shared" si="3"/>
        <v>-0.06</v>
      </c>
      <c r="J69" s="241">
        <f t="shared" si="4"/>
        <v>-900</v>
      </c>
      <c r="K69" s="129">
        <f t="shared" si="2"/>
        <v>0</v>
      </c>
      <c r="L69" s="130">
        <f t="shared" si="1"/>
        <v>0</v>
      </c>
    </row>
    <row r="70" spans="1:13" ht="12.75">
      <c r="A70" s="201" t="s">
        <v>73</v>
      </c>
      <c r="B70" s="116">
        <v>22201</v>
      </c>
      <c r="C70" s="117">
        <v>22201</v>
      </c>
      <c r="D70" s="117" t="s">
        <v>84</v>
      </c>
      <c r="E70" s="228">
        <v>508000</v>
      </c>
      <c r="F70" s="118">
        <v>150</v>
      </c>
      <c r="G70" s="118">
        <v>890000</v>
      </c>
      <c r="H70" s="251">
        <v>150</v>
      </c>
      <c r="I70" s="229">
        <f t="shared" si="3"/>
        <v>0.7519685039370079</v>
      </c>
      <c r="J70" s="228">
        <f t="shared" si="4"/>
        <v>382000</v>
      </c>
      <c r="K70" s="119">
        <f t="shared" si="2"/>
        <v>0</v>
      </c>
      <c r="L70" s="120">
        <f t="shared" si="1"/>
        <v>0</v>
      </c>
      <c r="M70" s="254"/>
    </row>
    <row r="71" spans="1:18" ht="12.75">
      <c r="A71" s="201" t="s">
        <v>73</v>
      </c>
      <c r="B71" s="116">
        <v>22601</v>
      </c>
      <c r="C71" s="117">
        <v>22608</v>
      </c>
      <c r="D71" s="117" t="s">
        <v>85</v>
      </c>
      <c r="E71" s="228">
        <v>601.01</v>
      </c>
      <c r="F71" s="118">
        <v>2000</v>
      </c>
      <c r="G71" s="118">
        <v>601.01</v>
      </c>
      <c r="H71" s="251">
        <v>2000</v>
      </c>
      <c r="I71" s="229">
        <f t="shared" si="3"/>
        <v>0</v>
      </c>
      <c r="J71" s="228">
        <f t="shared" si="4"/>
        <v>0</v>
      </c>
      <c r="K71" s="119">
        <f t="shared" si="2"/>
        <v>0</v>
      </c>
      <c r="L71" s="120">
        <f t="shared" si="1"/>
        <v>0</v>
      </c>
      <c r="R71" s="100">
        <f>O68+R68</f>
        <v>0</v>
      </c>
    </row>
    <row r="72" spans="1:12" ht="12.75">
      <c r="A72" s="201" t="s">
        <v>73</v>
      </c>
      <c r="B72" s="126">
        <v>22602</v>
      </c>
      <c r="C72" s="127">
        <v>22700</v>
      </c>
      <c r="D72" s="127" t="s">
        <v>86</v>
      </c>
      <c r="E72" s="241">
        <v>1200.02</v>
      </c>
      <c r="F72" s="128">
        <v>8000</v>
      </c>
      <c r="G72" s="128">
        <v>200</v>
      </c>
      <c r="H72" s="252">
        <v>8000</v>
      </c>
      <c r="I72" s="242">
        <f t="shared" si="3"/>
        <v>-0.8333361110648155</v>
      </c>
      <c r="J72" s="241">
        <f t="shared" si="4"/>
        <v>-1000.02</v>
      </c>
      <c r="K72" s="129">
        <f t="shared" si="2"/>
        <v>0</v>
      </c>
      <c r="L72" s="130">
        <f t="shared" si="1"/>
        <v>0</v>
      </c>
    </row>
    <row r="73" spans="1:12" ht="12.75">
      <c r="A73" s="201" t="s">
        <v>73</v>
      </c>
      <c r="B73" s="116">
        <v>22603</v>
      </c>
      <c r="C73" s="117">
        <v>22701</v>
      </c>
      <c r="D73" s="117" t="s">
        <v>87</v>
      </c>
      <c r="E73" s="228">
        <v>500</v>
      </c>
      <c r="F73" s="118">
        <v>3000</v>
      </c>
      <c r="G73" s="118">
        <v>500</v>
      </c>
      <c r="H73" s="251">
        <v>3000</v>
      </c>
      <c r="I73" s="229">
        <f t="shared" si="3"/>
        <v>0</v>
      </c>
      <c r="J73" s="228">
        <f t="shared" si="4"/>
        <v>0</v>
      </c>
      <c r="K73" s="119">
        <f t="shared" si="2"/>
        <v>0</v>
      </c>
      <c r="L73" s="120">
        <f t="shared" si="1"/>
        <v>0</v>
      </c>
    </row>
    <row r="74" spans="1:12" ht="12.75">
      <c r="A74" s="201" t="s">
        <v>73</v>
      </c>
      <c r="B74" s="126">
        <v>22606</v>
      </c>
      <c r="C74" s="127">
        <v>22702</v>
      </c>
      <c r="D74" s="127" t="s">
        <v>88</v>
      </c>
      <c r="E74" s="241">
        <v>1000</v>
      </c>
      <c r="F74" s="128">
        <v>9000</v>
      </c>
      <c r="G74" s="128">
        <v>1000</v>
      </c>
      <c r="H74" s="252">
        <v>9000</v>
      </c>
      <c r="I74" s="242">
        <f t="shared" si="3"/>
        <v>0</v>
      </c>
      <c r="J74" s="241">
        <f t="shared" si="4"/>
        <v>0</v>
      </c>
      <c r="K74" s="129">
        <f t="shared" si="2"/>
        <v>0</v>
      </c>
      <c r="L74" s="130">
        <f t="shared" si="1"/>
        <v>0</v>
      </c>
    </row>
    <row r="75" spans="1:12" ht="12.75">
      <c r="A75" s="201" t="s">
        <v>91</v>
      </c>
      <c r="B75" s="126">
        <v>22706</v>
      </c>
      <c r="C75" s="127"/>
      <c r="D75" s="127" t="s">
        <v>154</v>
      </c>
      <c r="E75" s="241"/>
      <c r="F75" s="128">
        <v>3000</v>
      </c>
      <c r="G75" s="128"/>
      <c r="H75" s="128">
        <v>3000</v>
      </c>
      <c r="I75" s="242"/>
      <c r="J75" s="241"/>
      <c r="K75" s="129"/>
      <c r="L75" s="130">
        <f t="shared" si="1"/>
        <v>0</v>
      </c>
    </row>
    <row r="76" spans="1:12" ht="12.75">
      <c r="A76" s="201" t="s">
        <v>91</v>
      </c>
      <c r="B76" s="126">
        <v>22710</v>
      </c>
      <c r="C76" s="127"/>
      <c r="D76" s="127" t="s">
        <v>155</v>
      </c>
      <c r="E76" s="241"/>
      <c r="F76" s="128">
        <v>11500</v>
      </c>
      <c r="G76" s="128"/>
      <c r="H76" s="128">
        <v>16800</v>
      </c>
      <c r="I76" s="242"/>
      <c r="J76" s="241"/>
      <c r="K76" s="129">
        <v>1</v>
      </c>
      <c r="L76" s="130">
        <f t="shared" si="1"/>
        <v>5300</v>
      </c>
    </row>
    <row r="77" spans="1:12" ht="12.75">
      <c r="A77" s="201" t="s">
        <v>73</v>
      </c>
      <c r="B77" s="126">
        <v>22799</v>
      </c>
      <c r="C77" s="127"/>
      <c r="D77" s="127" t="s">
        <v>156</v>
      </c>
      <c r="E77" s="241"/>
      <c r="F77" s="128">
        <v>18668.73</v>
      </c>
      <c r="G77" s="128"/>
      <c r="H77" s="128">
        <v>9021.73</v>
      </c>
      <c r="I77" s="242"/>
      <c r="J77" s="241"/>
      <c r="K77" s="129">
        <v>1</v>
      </c>
      <c r="L77" s="130">
        <f t="shared" si="1"/>
        <v>-9647</v>
      </c>
    </row>
    <row r="78" spans="1:14" ht="12.75">
      <c r="A78" s="201" t="s">
        <v>62</v>
      </c>
      <c r="B78" s="126">
        <v>23120</v>
      </c>
      <c r="C78" s="127">
        <v>23100</v>
      </c>
      <c r="D78" s="127" t="s">
        <v>102</v>
      </c>
      <c r="E78" s="241">
        <v>16300</v>
      </c>
      <c r="F78" s="128">
        <v>200</v>
      </c>
      <c r="G78" s="128">
        <v>16300</v>
      </c>
      <c r="H78" s="128">
        <v>200</v>
      </c>
      <c r="I78" s="242">
        <f>J78/E78</f>
        <v>0</v>
      </c>
      <c r="J78" s="241">
        <f>G78-E78</f>
        <v>0</v>
      </c>
      <c r="K78" s="129">
        <f>L78/F78</f>
        <v>0</v>
      </c>
      <c r="L78" s="130">
        <f t="shared" si="1"/>
        <v>0</v>
      </c>
      <c r="N78" s="13"/>
    </row>
    <row r="79" spans="1:14" ht="12.75">
      <c r="A79" s="201" t="s">
        <v>110</v>
      </c>
      <c r="B79" s="126">
        <v>62501</v>
      </c>
      <c r="C79" s="127">
        <v>62501</v>
      </c>
      <c r="D79" s="127" t="s">
        <v>111</v>
      </c>
      <c r="E79" s="241">
        <v>1000</v>
      </c>
      <c r="F79" s="128">
        <v>3700</v>
      </c>
      <c r="G79" s="128">
        <v>1000</v>
      </c>
      <c r="H79" s="128">
        <v>4000</v>
      </c>
      <c r="I79" s="242">
        <f>J79/E79</f>
        <v>0</v>
      </c>
      <c r="J79" s="241">
        <f>G79-E79</f>
        <v>0</v>
      </c>
      <c r="K79" s="129">
        <f>L79/F79</f>
        <v>0.08108108108108109</v>
      </c>
      <c r="L79" s="130">
        <f t="shared" si="1"/>
        <v>300</v>
      </c>
      <c r="N79" s="255"/>
    </row>
    <row r="80" spans="1:12" ht="12.75">
      <c r="A80" s="201" t="s">
        <v>110</v>
      </c>
      <c r="B80" s="126">
        <v>62601</v>
      </c>
      <c r="C80" s="256">
        <v>62601</v>
      </c>
      <c r="D80" s="127" t="s">
        <v>112</v>
      </c>
      <c r="E80" s="241">
        <v>1000</v>
      </c>
      <c r="F80" s="128">
        <v>2500</v>
      </c>
      <c r="G80" s="128">
        <v>1000</v>
      </c>
      <c r="H80" s="128">
        <v>4500</v>
      </c>
      <c r="I80" s="242">
        <f>J80/E80</f>
        <v>0</v>
      </c>
      <c r="J80" s="241">
        <f>G80-E80</f>
        <v>0</v>
      </c>
      <c r="K80" s="129">
        <f>L80/F80</f>
        <v>0.8</v>
      </c>
      <c r="L80" s="130">
        <f t="shared" si="1"/>
        <v>2000</v>
      </c>
    </row>
    <row r="81" spans="1:14" ht="12.75">
      <c r="A81" s="201" t="s">
        <v>110</v>
      </c>
      <c r="B81" s="126">
        <v>64100</v>
      </c>
      <c r="C81" s="256">
        <v>64001</v>
      </c>
      <c r="D81" s="127" t="s">
        <v>115</v>
      </c>
      <c r="E81" s="241">
        <v>1000</v>
      </c>
      <c r="F81" s="128">
        <v>1300</v>
      </c>
      <c r="G81" s="128">
        <v>1000</v>
      </c>
      <c r="H81" s="128">
        <v>1300</v>
      </c>
      <c r="I81" s="242">
        <f>J81/E81</f>
        <v>0</v>
      </c>
      <c r="J81" s="241">
        <f>G81-E81</f>
        <v>0</v>
      </c>
      <c r="K81" s="129">
        <f>L81/F81</f>
        <v>0</v>
      </c>
      <c r="L81" s="130">
        <f t="shared" si="1"/>
        <v>0</v>
      </c>
      <c r="N81" s="140"/>
    </row>
    <row r="82" spans="1:14" ht="12.75">
      <c r="A82" s="201" t="s">
        <v>62</v>
      </c>
      <c r="B82" s="126">
        <v>83000</v>
      </c>
      <c r="C82" s="127">
        <v>83000</v>
      </c>
      <c r="D82" s="127" t="s">
        <v>131</v>
      </c>
      <c r="E82" s="257"/>
      <c r="F82" s="128">
        <v>1000</v>
      </c>
      <c r="G82" s="258"/>
      <c r="H82" s="128">
        <v>1000</v>
      </c>
      <c r="I82" s="259"/>
      <c r="J82" s="257"/>
      <c r="K82" s="129">
        <v>0</v>
      </c>
      <c r="L82" s="130">
        <f t="shared" si="1"/>
        <v>0</v>
      </c>
      <c r="N82" s="140"/>
    </row>
    <row r="83" spans="2:14" ht="12.75">
      <c r="B83" s="206"/>
      <c r="C83" s="206"/>
      <c r="D83" s="206"/>
      <c r="E83" s="24"/>
      <c r="F83" s="22"/>
      <c r="G83" s="207"/>
      <c r="H83" s="22"/>
      <c r="I83" s="208"/>
      <c r="J83" s="22"/>
      <c r="K83" s="209"/>
      <c r="L83" s="210"/>
      <c r="N83" s="13"/>
    </row>
    <row r="84" spans="2:14" ht="12.75">
      <c r="B84" s="206"/>
      <c r="C84" s="206"/>
      <c r="D84" s="260" t="s">
        <v>141</v>
      </c>
      <c r="E84" s="214"/>
      <c r="F84" s="261">
        <v>920</v>
      </c>
      <c r="G84" s="214"/>
      <c r="H84" s="214"/>
      <c r="I84" s="215"/>
      <c r="J84" s="214"/>
      <c r="K84" s="216"/>
      <c r="L84" s="217"/>
      <c r="N84" s="13"/>
    </row>
    <row r="85" spans="2:14" ht="12.75">
      <c r="B85" s="206"/>
      <c r="C85" s="206"/>
      <c r="D85" s="262" t="s">
        <v>157</v>
      </c>
      <c r="E85" s="263">
        <f>SUM(E57:E84)</f>
        <v>3117805.9699999993</v>
      </c>
      <c r="F85" s="264">
        <f>SUM(F53:F82)</f>
        <v>223691.31000000003</v>
      </c>
      <c r="G85" s="264">
        <f>SUM(G57:G84)</f>
        <v>3505124.9999999995</v>
      </c>
      <c r="H85" s="264">
        <f>SUM(H53:H82)</f>
        <v>271994.31000000006</v>
      </c>
      <c r="I85" s="265">
        <f>J85/E85</f>
        <v>0.12422807375662327</v>
      </c>
      <c r="J85" s="263">
        <f>G85-E85</f>
        <v>387319.03000000026</v>
      </c>
      <c r="K85" s="265">
        <f>L85/F85</f>
        <v>0.21593596997576717</v>
      </c>
      <c r="L85" s="263">
        <f>H85-F85</f>
        <v>48303.00000000003</v>
      </c>
      <c r="N85" s="140"/>
    </row>
    <row r="86" spans="2:14" ht="12.75">
      <c r="B86" s="206"/>
      <c r="C86" s="206"/>
      <c r="D86" s="206"/>
      <c r="E86" s="24"/>
      <c r="F86" s="22"/>
      <c r="G86" s="207"/>
      <c r="H86" s="22"/>
      <c r="I86" s="208"/>
      <c r="J86" s="22"/>
      <c r="K86" s="209"/>
      <c r="L86" s="210"/>
      <c r="N86" s="140"/>
    </row>
    <row r="87" spans="2:14" ht="12.75">
      <c r="B87" s="206"/>
      <c r="C87" s="206"/>
      <c r="D87" s="266"/>
      <c r="E87" s="267"/>
      <c r="F87" s="268" t="e">
        <f>F85+F49+F41+F30+F25+#REF!+#REF!+F17</f>
        <v>#REF!</v>
      </c>
      <c r="G87" s="267"/>
      <c r="H87" s="267"/>
      <c r="I87" s="269"/>
      <c r="J87" s="267"/>
      <c r="K87" s="270"/>
      <c r="L87" s="271"/>
      <c r="N87" s="13"/>
    </row>
    <row r="88" ht="12.75">
      <c r="L88" s="272"/>
    </row>
    <row r="89" spans="4:14" ht="12.75">
      <c r="D89" s="190"/>
      <c r="E89" s="273"/>
      <c r="F89" s="191">
        <f>F85+F49+F41+F30+F25+F17</f>
        <v>1696000</v>
      </c>
      <c r="G89" s="274"/>
      <c r="H89" s="191">
        <f>H85+H49+H41+H30+H25+H17</f>
        <v>1701000</v>
      </c>
      <c r="I89" s="273"/>
      <c r="J89" s="273"/>
      <c r="K89" s="192">
        <f>L89/F89</f>
        <v>0.00294811320754717</v>
      </c>
      <c r="L89" s="275">
        <f>H89-F89</f>
        <v>5000</v>
      </c>
      <c r="N89" s="276"/>
    </row>
    <row r="91" spans="6:15" ht="12.75">
      <c r="F91" s="276"/>
      <c r="H91" s="140"/>
      <c r="O91" s="276"/>
    </row>
    <row r="94" ht="12.75">
      <c r="H94" s="276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4" r:id="rId3"/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8.140625" style="1" customWidth="1"/>
    <col min="2" max="2" width="28.00390625" style="1" customWidth="1"/>
    <col min="3" max="3" width="10.140625" style="1" customWidth="1"/>
    <col min="4" max="4" width="7.140625" style="1" customWidth="1"/>
    <col min="5" max="5" width="12.140625" style="1" customWidth="1"/>
    <col min="6" max="6" width="6.8515625" style="1" customWidth="1"/>
    <col min="7" max="7" width="8.8515625" style="1" customWidth="1"/>
    <col min="8" max="8" width="10.57421875" style="1" customWidth="1"/>
    <col min="9" max="10" width="11.421875" style="1" customWidth="1"/>
    <col min="11" max="11" width="11.7109375" style="1" customWidth="1"/>
    <col min="12" max="16384" width="11.421875" style="1" customWidth="1"/>
  </cols>
  <sheetData>
    <row r="1" spans="1:8" ht="15">
      <c r="A1" s="277" t="s">
        <v>48</v>
      </c>
      <c r="B1" s="277"/>
      <c r="C1" s="278"/>
      <c r="D1" s="278"/>
      <c r="E1" s="278"/>
      <c r="F1" s="278"/>
      <c r="G1" s="8"/>
      <c r="H1" s="279"/>
    </row>
    <row r="2" spans="1:8" ht="15">
      <c r="A2" s="7"/>
      <c r="B2" s="7"/>
      <c r="C2" s="8"/>
      <c r="D2" s="8"/>
      <c r="E2" s="8"/>
      <c r="F2" s="8"/>
      <c r="G2" s="8"/>
      <c r="H2" s="279"/>
    </row>
    <row r="3" spans="1:8" ht="15">
      <c r="A3" s="9"/>
      <c r="B3" s="10" t="s">
        <v>158</v>
      </c>
      <c r="C3" s="11"/>
      <c r="D3" s="11"/>
      <c r="E3" s="12"/>
      <c r="F3" s="280"/>
      <c r="G3" s="280"/>
      <c r="H3" s="281"/>
    </row>
    <row r="4" ht="12.75">
      <c r="H4" s="279"/>
    </row>
    <row r="5" spans="1:8" ht="12.75">
      <c r="A5" s="282" t="s">
        <v>27</v>
      </c>
      <c r="B5" s="283" t="s">
        <v>28</v>
      </c>
      <c r="C5" s="283">
        <v>2016</v>
      </c>
      <c r="D5" s="283"/>
      <c r="E5" s="283">
        <v>2017</v>
      </c>
      <c r="F5" s="283"/>
      <c r="G5" s="283" t="s">
        <v>159</v>
      </c>
      <c r="H5" s="284" t="s">
        <v>160</v>
      </c>
    </row>
    <row r="6" spans="1:8" ht="12.75">
      <c r="A6" s="285" t="s">
        <v>30</v>
      </c>
      <c r="B6" s="286" t="s">
        <v>161</v>
      </c>
      <c r="C6" s="287">
        <f>C7+C11</f>
        <v>1695000</v>
      </c>
      <c r="D6" s="288"/>
      <c r="E6" s="287">
        <f>E7+E11</f>
        <v>1700000</v>
      </c>
      <c r="F6" s="289"/>
      <c r="G6" s="290">
        <f>H6/C6</f>
        <v>0.0029498525073746312</v>
      </c>
      <c r="H6" s="291">
        <f aca="true" t="shared" si="0" ref="H6:H17">E6-C6</f>
        <v>5000</v>
      </c>
    </row>
    <row r="7" spans="1:8" ht="12.75">
      <c r="A7" s="292" t="s">
        <v>32</v>
      </c>
      <c r="B7" s="293" t="s">
        <v>33</v>
      </c>
      <c r="C7" s="294">
        <f>SUM(C8:C10)</f>
        <v>464997</v>
      </c>
      <c r="D7" s="288"/>
      <c r="E7" s="294">
        <f>SUM(E8:E10)</f>
        <v>470000</v>
      </c>
      <c r="F7" s="295"/>
      <c r="G7" s="288">
        <f>H7/C7</f>
        <v>0.010759209199199135</v>
      </c>
      <c r="H7" s="291">
        <f t="shared" si="0"/>
        <v>5003</v>
      </c>
    </row>
    <row r="8" spans="1:8" ht="12.75">
      <c r="A8" s="296">
        <v>1</v>
      </c>
      <c r="B8" s="295" t="s">
        <v>162</v>
      </c>
      <c r="C8" s="297">
        <v>167991.34</v>
      </c>
      <c r="D8" s="288">
        <f>C8/C17</f>
        <v>0.09905149764150943</v>
      </c>
      <c r="E8" s="297">
        <v>167991.34</v>
      </c>
      <c r="F8" s="288">
        <f>E8/E17</f>
        <v>0.09876034097589653</v>
      </c>
      <c r="G8" s="288">
        <f>H8/C8</f>
        <v>0</v>
      </c>
      <c r="H8" s="291">
        <f t="shared" si="0"/>
        <v>0</v>
      </c>
    </row>
    <row r="9" spans="1:8" ht="12.75">
      <c r="A9" s="296">
        <v>2</v>
      </c>
      <c r="B9" s="295" t="s">
        <v>163</v>
      </c>
      <c r="C9" s="297">
        <v>232768.73</v>
      </c>
      <c r="D9" s="288">
        <f>C9/C17</f>
        <v>0.13724571344339623</v>
      </c>
      <c r="E9" s="297">
        <v>237771.73</v>
      </c>
      <c r="F9" s="288">
        <f>E9/E17</f>
        <v>0.13978349794238684</v>
      </c>
      <c r="G9" s="288">
        <f>H9/C9</f>
        <v>0.021493436854684047</v>
      </c>
      <c r="H9" s="291">
        <f t="shared" si="0"/>
        <v>5003</v>
      </c>
    </row>
    <row r="10" spans="1:8" ht="12.75">
      <c r="A10" s="298">
        <v>4</v>
      </c>
      <c r="B10" s="299" t="s">
        <v>13</v>
      </c>
      <c r="C10" s="300">
        <v>64236.93</v>
      </c>
      <c r="D10" s="301">
        <v>0</v>
      </c>
      <c r="E10" s="300">
        <v>64236.93</v>
      </c>
      <c r="F10" s="302">
        <f>E10/E17</f>
        <v>0.0377642151675485</v>
      </c>
      <c r="G10" s="302">
        <v>0</v>
      </c>
      <c r="H10" s="303">
        <f t="shared" si="0"/>
        <v>0</v>
      </c>
    </row>
    <row r="11" spans="1:8" ht="12.75">
      <c r="A11" s="304" t="s">
        <v>37</v>
      </c>
      <c r="B11" s="293" t="s">
        <v>38</v>
      </c>
      <c r="C11" s="294">
        <f>SUM(C12:C13)</f>
        <v>1230003</v>
      </c>
      <c r="D11" s="288"/>
      <c r="E11" s="294">
        <f>SUM(E12:E13)</f>
        <v>1230000</v>
      </c>
      <c r="F11" s="288"/>
      <c r="G11" s="288">
        <f>H11/C11</f>
        <v>-2.4390184414184357E-06</v>
      </c>
      <c r="H11" s="291">
        <f t="shared" si="0"/>
        <v>-3</v>
      </c>
    </row>
    <row r="12" spans="1:8" ht="12.75">
      <c r="A12" s="296">
        <v>6</v>
      </c>
      <c r="B12" s="295" t="s">
        <v>164</v>
      </c>
      <c r="C12" s="297">
        <v>1230003</v>
      </c>
      <c r="D12" s="288">
        <f>C12/C17</f>
        <v>0.7252376179245283</v>
      </c>
      <c r="E12" s="297">
        <v>1230000</v>
      </c>
      <c r="F12" s="288">
        <f>E12/E17</f>
        <v>0.7231040564373897</v>
      </c>
      <c r="G12" s="288">
        <f>H12/C12</f>
        <v>-2.4390184414184357E-06</v>
      </c>
      <c r="H12" s="291">
        <f t="shared" si="0"/>
        <v>-3</v>
      </c>
    </row>
    <row r="13" spans="1:8" ht="12.75">
      <c r="A13" s="296">
        <v>7</v>
      </c>
      <c r="B13" s="295" t="s">
        <v>21</v>
      </c>
      <c r="C13" s="297">
        <v>0</v>
      </c>
      <c r="D13" s="288">
        <v>0</v>
      </c>
      <c r="E13" s="297">
        <v>0</v>
      </c>
      <c r="F13" s="288">
        <f>E13/E17</f>
        <v>0</v>
      </c>
      <c r="G13" s="288">
        <v>0</v>
      </c>
      <c r="H13" s="291">
        <f t="shared" si="0"/>
        <v>0</v>
      </c>
    </row>
    <row r="14" spans="1:8" ht="12.75">
      <c r="A14" s="305" t="s">
        <v>40</v>
      </c>
      <c r="B14" s="306" t="s">
        <v>165</v>
      </c>
      <c r="C14" s="307">
        <f>SUM(C15)</f>
        <v>1000</v>
      </c>
      <c r="D14" s="308">
        <v>0</v>
      </c>
      <c r="E14" s="307">
        <f>SUM(E15)</f>
        <v>1000</v>
      </c>
      <c r="F14" s="308">
        <v>0</v>
      </c>
      <c r="G14" s="308">
        <v>0</v>
      </c>
      <c r="H14" s="303">
        <f t="shared" si="0"/>
        <v>0</v>
      </c>
    </row>
    <row r="15" spans="1:8" ht="12.75">
      <c r="A15" s="309">
        <v>8</v>
      </c>
      <c r="B15" s="310" t="s">
        <v>42</v>
      </c>
      <c r="C15" s="99">
        <v>1000</v>
      </c>
      <c r="D15" s="302">
        <v>0</v>
      </c>
      <c r="E15" s="99">
        <v>1000</v>
      </c>
      <c r="F15" s="302">
        <f>E15/E17</f>
        <v>0.0005878894767783657</v>
      </c>
      <c r="G15" s="302">
        <v>0</v>
      </c>
      <c r="H15" s="303">
        <f t="shared" si="0"/>
        <v>0</v>
      </c>
    </row>
    <row r="16" spans="1:8" ht="12.75">
      <c r="A16" s="311">
        <v>9</v>
      </c>
      <c r="B16" s="312" t="s">
        <v>43</v>
      </c>
      <c r="C16" s="99">
        <v>0</v>
      </c>
      <c r="D16" s="302">
        <v>0</v>
      </c>
      <c r="E16" s="99">
        <v>0</v>
      </c>
      <c r="F16" s="302">
        <f>E16/E17</f>
        <v>0</v>
      </c>
      <c r="G16" s="302">
        <v>0</v>
      </c>
      <c r="H16" s="303">
        <f t="shared" si="0"/>
        <v>0</v>
      </c>
    </row>
    <row r="17" spans="1:8" ht="12.75">
      <c r="A17" s="313"/>
      <c r="B17" s="314" t="s">
        <v>44</v>
      </c>
      <c r="C17" s="315">
        <f>C6+C14</f>
        <v>1696000</v>
      </c>
      <c r="D17" s="316">
        <f>SUM(D8:D16)</f>
        <v>0.961534829009434</v>
      </c>
      <c r="E17" s="315">
        <f>E6+E14</f>
        <v>1701000</v>
      </c>
      <c r="F17" s="316">
        <f>SUM(F8:F16)</f>
        <v>1</v>
      </c>
      <c r="G17" s="316">
        <f>H17/C17</f>
        <v>0.00294811320754717</v>
      </c>
      <c r="H17" s="317">
        <f t="shared" si="0"/>
        <v>5000</v>
      </c>
    </row>
    <row r="18" ht="13.5" thickBot="1">
      <c r="J18" s="318"/>
    </row>
    <row r="19" spans="1:11" ht="12.75">
      <c r="A19" s="319"/>
      <c r="B19" s="320"/>
      <c r="C19" s="321">
        <v>2016</v>
      </c>
      <c r="D19" s="322"/>
      <c r="E19" s="323">
        <v>2017</v>
      </c>
      <c r="K19" s="13"/>
    </row>
    <row r="20" spans="1:11" ht="12.75">
      <c r="A20" s="324" t="s">
        <v>30</v>
      </c>
      <c r="B20" s="325" t="s">
        <v>31</v>
      </c>
      <c r="C20" s="326">
        <f>C6</f>
        <v>1695000</v>
      </c>
      <c r="D20" s="327"/>
      <c r="E20" s="328">
        <f>SUM(E21:E22)</f>
        <v>1700000</v>
      </c>
      <c r="K20" s="13"/>
    </row>
    <row r="21" spans="1:5" ht="12.75">
      <c r="A21" s="324" t="s">
        <v>32</v>
      </c>
      <c r="B21" s="325" t="s">
        <v>45</v>
      </c>
      <c r="C21" s="329">
        <f>C7</f>
        <v>464997</v>
      </c>
      <c r="D21" s="327"/>
      <c r="E21" s="329">
        <f>E7</f>
        <v>470000</v>
      </c>
    </row>
    <row r="22" spans="1:11" ht="12.75">
      <c r="A22" s="324" t="s">
        <v>37</v>
      </c>
      <c r="B22" s="325" t="s">
        <v>46</v>
      </c>
      <c r="C22" s="326">
        <f>C11</f>
        <v>1230003</v>
      </c>
      <c r="D22" s="327"/>
      <c r="E22" s="329">
        <f>E11</f>
        <v>1230000</v>
      </c>
      <c r="K22" s="318"/>
    </row>
    <row r="23" spans="1:7" ht="12.75">
      <c r="A23" s="324"/>
      <c r="B23" s="325"/>
      <c r="C23" s="327"/>
      <c r="D23" s="327"/>
      <c r="E23" s="330"/>
      <c r="G23" s="331" t="s">
        <v>166</v>
      </c>
    </row>
    <row r="24" spans="1:5" ht="12.75">
      <c r="A24" s="324" t="s">
        <v>40</v>
      </c>
      <c r="B24" s="325" t="s">
        <v>47</v>
      </c>
      <c r="C24" s="326">
        <v>1000</v>
      </c>
      <c r="D24" s="327"/>
      <c r="E24" s="329">
        <v>1000</v>
      </c>
    </row>
    <row r="25" spans="1:5" ht="12.75">
      <c r="A25" s="324"/>
      <c r="B25" s="325"/>
      <c r="C25" s="327"/>
      <c r="D25" s="327"/>
      <c r="E25" s="330"/>
    </row>
    <row r="26" spans="1:5" ht="13.5" thickBot="1">
      <c r="A26" s="332" t="s">
        <v>44</v>
      </c>
      <c r="B26" s="333"/>
      <c r="C26" s="334">
        <f>C20+C24</f>
        <v>1696000</v>
      </c>
      <c r="D26" s="335"/>
      <c r="E26" s="336">
        <f>E20+E24</f>
        <v>1701000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Aurori</dc:creator>
  <cp:keywords/>
  <dc:description/>
  <cp:lastModifiedBy>Excmo. Cabildo Insular de Tenerife</cp:lastModifiedBy>
  <cp:lastPrinted>2016-11-21T19:22:44Z</cp:lastPrinted>
  <dcterms:created xsi:type="dcterms:W3CDTF">2015-11-22T14:01:39Z</dcterms:created>
  <dcterms:modified xsi:type="dcterms:W3CDTF">2017-02-14T12:32:24Z</dcterms:modified>
  <cp:category/>
  <cp:version/>
  <cp:contentType/>
  <cp:contentStatus/>
</cp:coreProperties>
</file>