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000" windowHeight="6735" tabRatio="634" firstSheet="1" activeTab="8"/>
  </bookViews>
  <sheets>
    <sheet name="No rellenar Consolidación" sheetId="1" state="hidden" r:id="rId1"/>
    <sheet name="ORGANOS DE GOBIERNO" sheetId="2" r:id="rId2"/>
    <sheet name="ACCIONISTAS" sheetId="3" r:id="rId3"/>
    <sheet name="COMPROBACIÓN" sheetId="4" r:id="rId4"/>
    <sheet name="PRESUPUESTO" sheetId="5" r:id="rId5"/>
    <sheet name="PRESUPUESTOS PYG" sheetId="6" r:id="rId6"/>
    <sheet name="CPYG" sheetId="7" r:id="rId7"/>
    <sheet name="ACTIVO" sheetId="8" r:id="rId8"/>
    <sheet name="PASIVO" sheetId="9" r:id="rId9"/>
    <sheet name="No rellenar EP-5 " sheetId="10" state="hidden" r:id="rId10"/>
    <sheet name="EP7 A" sheetId="11" state="hidden" r:id="rId11"/>
  </sheets>
  <externalReferences>
    <externalReference r:id="rId14"/>
  </externalReferences>
  <definedNames>
    <definedName name="_xlnm.Print_Area" localSheetId="2">'ACCIONISTAS'!$B$3:$J$43</definedName>
    <definedName name="_xlnm.Print_Area" localSheetId="7">'ACTIVO'!$B$2:$E$43</definedName>
    <definedName name="_xlnm.Print_Area" localSheetId="3">'COMPROBACIÓN'!$B$2:$D$67</definedName>
    <definedName name="_xlnm.Print_Area" localSheetId="6">'CPYG'!$B$2:$E$94</definedName>
    <definedName name="_xlnm.Print_Area" localSheetId="10">'EP7 A'!$A$1:$H$25</definedName>
    <definedName name="_xlnm.Print_Area" localSheetId="0">'No rellenar Consolidación'!$A$1:$D$99</definedName>
    <definedName name="_xlnm.Print_Area" localSheetId="9">'No rellenar EP-5 '!$A$1:$D$81</definedName>
    <definedName name="_xlnm.Print_Area" localSheetId="8">'PASIVO'!$B$2:$E$60</definedName>
    <definedName name="_xlnm.Print_Area" localSheetId="4">'PRESUPUESTO'!$B$2:$D$61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<sst xmlns="http://schemas.openxmlformats.org/spreadsheetml/2006/main" count="650" uniqueCount="424">
  <si>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</si>
  <si>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</si>
  <si>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</si>
  <si>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</si>
  <si>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</si>
  <si>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</si>
  <si>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</si>
  <si>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</si>
  <si>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</si>
  <si>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</si>
  <si>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</si>
  <si>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</si>
  <si>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</si>
  <si>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</si>
  <si>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</si>
  <si>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</si>
  <si>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</si>
  <si>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</si>
  <si>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</si>
  <si>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</si>
  <si>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</si>
  <si>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</si>
  <si>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</si>
  <si>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</si>
  <si>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</si>
  <si>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</si>
  <si>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</si>
  <si>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</si>
  <si>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</si>
  <si>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</si>
  <si>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</si>
  <si>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</si>
  <si>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</si>
  <si>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</si>
  <si>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</si>
  <si>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</si>
  <si>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</si>
  <si>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</si>
  <si>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</si>
  <si>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</si>
  <si>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</si>
  <si>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</si>
  <si>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</si>
  <si>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</si>
  <si>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</si>
  <si>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</si>
  <si>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</si>
  <si>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</si>
  <si>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</si>
  <si>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</si>
  <si>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</si>
  <si>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</si>
  <si>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</si>
  <si>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</si>
  <si>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</si>
  <si>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</si>
  <si>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</si>
  <si>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</si>
  <si>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</si>
  <si>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</si>
  <si>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</si>
  <si>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</si>
  <si>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</si>
  <si>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</si>
  <si>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</si>
  <si>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</si>
  <si>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</si>
  <si>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</si>
  <si>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</si>
  <si>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</si>
  <si>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</si>
  <si>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</si>
  <si>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</si>
  <si>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</si>
  <si>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Variación 2011/2010</t>
  </si>
  <si>
    <t>Variación 2012/2011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</si>
  <si>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</si>
  <si>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</si>
  <si>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</si>
  <si>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</si>
  <si>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</si>
  <si>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</si>
  <si>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</si>
  <si>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</si>
  <si>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</si>
  <si>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</si>
  <si>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</si>
  <si>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</si>
  <si>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</si>
  <si>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</si>
  <si>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</si>
  <si>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</si>
  <si>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</si>
  <si>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</si>
  <si>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</si>
  <si>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</si>
  <si>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</si>
  <si>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</si>
  <si>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</si>
  <si>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</si>
  <si>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</si>
  <si>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</si>
  <si>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</si>
  <si>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</si>
  <si>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</si>
  <si>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</si>
  <si>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</si>
  <si>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</si>
  <si>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</si>
  <si>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</si>
  <si>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</si>
  <si>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</si>
  <si>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</si>
  <si>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</si>
  <si>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</si>
  <si>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</si>
  <si>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</si>
  <si>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</si>
  <si>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</si>
  <si>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</si>
  <si>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 xml:space="preserve">   </t>
  </si>
  <si>
    <t xml:space="preserve">          a) Ventas</t>
  </si>
  <si>
    <t>TOTAL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</si>
  <si>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</si>
  <si>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</si>
  <si>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</si>
  <si>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</si>
  <si>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</si>
  <si>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</si>
  <si>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</si>
  <si>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</si>
  <si>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</si>
  <si>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</si>
  <si>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</si>
  <si>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</si>
  <si>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</si>
  <si>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</si>
  <si>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</si>
  <si>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</si>
  <si>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</si>
  <si>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</si>
  <si>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</si>
  <si>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</si>
  <si>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</si>
  <si>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</si>
  <si>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 xml:space="preserve">ESTADO DE PREVISION DE INGRESOS Y GASTOS - BALANCE DE SITUACIÓN </t>
  </si>
  <si>
    <t xml:space="preserve">ESTADO DE PREVISION DE INGRESOS Y GASTOS - CUENTA DE PERDIDAS Y GANANCIAS 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</si>
  <si>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</si>
  <si>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</si>
  <si>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</si>
  <si>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</si>
  <si>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</si>
  <si>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</si>
  <si>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</si>
  <si>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</si>
  <si>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</si>
  <si>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</si>
  <si>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</si>
  <si>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</si>
  <si>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</si>
  <si>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</si>
  <si>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</si>
  <si>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</si>
  <si>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</si>
  <si>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</si>
  <si>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</si>
  <si>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</si>
  <si>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</si>
  <si>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</si>
  <si>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</si>
  <si>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</si>
  <si>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</si>
  <si>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</si>
  <si>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</si>
  <si>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</si>
  <si>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</si>
  <si>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Organos de Gobierno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</si>
  <si>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</si>
  <si>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</si>
  <si>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</si>
  <si>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</si>
  <si>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</si>
  <si>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</si>
  <si>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</si>
  <si>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</si>
  <si>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</si>
  <si>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</si>
  <si>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</si>
  <si>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</si>
  <si>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</si>
  <si>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</si>
  <si>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</si>
  <si>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</si>
  <si>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</si>
  <si>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</si>
  <si>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</si>
  <si>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</si>
  <si>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</si>
  <si>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</si>
  <si>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</si>
  <si>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</si>
  <si>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</si>
  <si>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</si>
  <si>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</si>
  <si>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</si>
  <si>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</si>
  <si>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PATRIMONIO NETO Y PASIVO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</si>
  <si>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</si>
  <si>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</si>
  <si>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</si>
  <si>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</si>
  <si>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</si>
  <si>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</si>
  <si>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</si>
  <si>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</si>
  <si>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</si>
  <si>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</si>
  <si>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</si>
  <si>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</si>
  <si>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</si>
  <si>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</si>
  <si>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</si>
  <si>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</si>
  <si>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</si>
  <si>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</si>
  <si>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</si>
  <si>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PREVISIÓN
2017</t>
  </si>
  <si>
    <t>ESTIMACION 2016</t>
  </si>
  <si>
    <t>REAL 2015</t>
  </si>
  <si>
    <t>ESTIMACIÓN 2016</t>
  </si>
  <si>
    <t>PREVISIÓN 2017</t>
  </si>
  <si>
    <t>ESTIMACION
2016</t>
  </si>
  <si>
    <t xml:space="preserve">     4. Resto Inmovilizado Intangible</t>
  </si>
  <si>
    <t>INSTRUCCIONES</t>
  </si>
  <si>
    <t>EP- 7A</t>
  </si>
  <si>
    <t>Concepto</t>
  </si>
  <si>
    <t>Rellenar en positivo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</si>
  <si>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</si>
  <si>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</si>
  <si>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</si>
  <si>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</si>
  <si>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</si>
  <si>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</si>
  <si>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</si>
  <si>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</si>
  <si>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</si>
  <si>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</si>
  <si>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</si>
  <si>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</si>
  <si>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</si>
  <si>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</si>
  <si>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</si>
  <si>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</si>
  <si>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</si>
  <si>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</si>
  <si>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</si>
  <si>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</si>
  <si>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</si>
  <si>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</si>
  <si>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</si>
  <si>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</si>
  <si>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</si>
  <si>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</si>
  <si>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</si>
  <si>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Secretario</t>
  </si>
  <si>
    <t>Vocal</t>
  </si>
  <si>
    <t>Gerente</t>
  </si>
  <si>
    <t>AUDITORES DE CUENTAS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</si>
  <si>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</si>
  <si>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</si>
  <si>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</si>
  <si>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</si>
  <si>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</si>
  <si>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</si>
  <si>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</si>
  <si>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</si>
  <si>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</si>
  <si>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</si>
  <si>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</si>
  <si>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</si>
  <si>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</si>
  <si>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</si>
  <si>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</si>
  <si>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</si>
  <si>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</si>
  <si>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</si>
  <si>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</si>
  <si>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</si>
  <si>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</si>
  <si>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</si>
  <si>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</si>
  <si>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</si>
  <si>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</si>
  <si>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</si>
  <si>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</si>
  <si>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</si>
  <si>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</si>
  <si>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</si>
  <si>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</si>
  <si>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</si>
  <si>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</si>
  <si>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</si>
  <si>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</si>
  <si>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</si>
  <si>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</si>
  <si>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</si>
  <si>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</si>
  <si>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</si>
  <si>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</si>
  <si>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</si>
  <si>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</si>
  <si>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</si>
  <si>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</si>
  <si>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</si>
  <si>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</si>
  <si>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</si>
  <si>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</si>
  <si>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</si>
  <si>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</si>
  <si>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</si>
  <si>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</si>
  <si>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</si>
  <si>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</si>
  <si>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</si>
  <si>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</si>
  <si>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</si>
  <si>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</si>
  <si>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</si>
  <si>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</si>
  <si>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</si>
  <si>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</si>
  <si>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</si>
  <si>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</si>
  <si>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</si>
  <si>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</si>
  <si>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</si>
  <si>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</si>
  <si>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</si>
  <si>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</si>
  <si>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</si>
  <si>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</si>
  <si>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</si>
  <si>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</si>
  <si>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</si>
  <si>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</si>
  <si>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</si>
  <si>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</si>
  <si>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</si>
  <si>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</si>
  <si>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</si>
  <si>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</si>
  <si>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</si>
  <si>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</si>
  <si>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</si>
  <si>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</si>
  <si>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</si>
  <si>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</si>
  <si>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</si>
  <si>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</si>
  <si>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</si>
  <si>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</si>
  <si>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</si>
  <si>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</si>
  <si>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</si>
  <si>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</si>
  <si>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</si>
  <si>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</si>
  <si>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</si>
  <si>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</si>
  <si>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</si>
  <si>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</si>
  <si>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</si>
  <si>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</si>
  <si>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</si>
  <si>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</si>
  <si>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</si>
  <si>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</si>
  <si>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</si>
  <si>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</si>
  <si>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</si>
  <si>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</si>
  <si>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</si>
  <si>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</si>
  <si>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CABILDO INSULAR DE S/C DE TENERIFE</t>
  </si>
  <si>
    <t>CAIXABANK</t>
  </si>
  <si>
    <t>SEPES (ENTIDAD EMPRESARIAL DE SUELO)</t>
  </si>
  <si>
    <t>LUCÍA MOLARES PÉREZ</t>
  </si>
  <si>
    <t>JUAN CARLOS PÉREZ FRÍAS</t>
  </si>
  <si>
    <t>ANTONIO DAROCA VINUESA</t>
  </si>
  <si>
    <t>CARLOS ALONSO RODRÍGUEZ</t>
  </si>
  <si>
    <t>EW ERNST &amp; YOUNG SL</t>
  </si>
  <si>
    <t>MARC PÉREZ SÁNCHEZ</t>
  </si>
  <si>
    <t>Variación 17/16</t>
  </si>
  <si>
    <t>ESTRUCTURA PRESUPUESTARIA: PRESUPUESTOS 2017</t>
  </si>
  <si>
    <t>ESTADO DE PREVISION DE INGRESOS Y GASTOS</t>
  </si>
  <si>
    <t>TOTAL INGRESOS CON INGRESOS NO PRESUPUESTARIOS</t>
  </si>
  <si>
    <t>TOTAL GASTOS CON GASTOS NO PRESUPUESTARIOS</t>
  </si>
  <si>
    <t>DIFERENCIA INGRESOS / GASTOS:</t>
  </si>
  <si>
    <t>Ajuste del Activo (Amortizaciones)</t>
  </si>
  <si>
    <t>Ajuste del Activo (Impuestos Diferidos)</t>
  </si>
  <si>
    <t>Ajuste del Pasivo ( Imptos Diferidos)</t>
  </si>
  <si>
    <t>Ajuste del Pasivo (Provisiones)</t>
  </si>
  <si>
    <t>Ajuste del Pasivo (Por cambio de valor)</t>
  </si>
  <si>
    <t>Ajuste del Pasivo (Subv., Donac. Y Legados)</t>
  </si>
  <si>
    <t xml:space="preserve">T O T A L  G A S T O S  </t>
  </si>
  <si>
    <t>Otros Ingresos cuenta perdidas y ganancias</t>
  </si>
  <si>
    <t>Otros Gastos cuenta perdidas y ganancias</t>
  </si>
  <si>
    <t>I</t>
  </si>
  <si>
    <t>DEBE SER IGUAL CON SIGNO CONTRARIO A LOS AJUSTES DEL BALANCE</t>
  </si>
  <si>
    <t>II</t>
  </si>
  <si>
    <t>Ajuste VARIACIONES DE BALANCE</t>
  </si>
  <si>
    <t>Son las cosas de Balance (Activo y Pasivo) que no están metidas en Presupuesto</t>
  </si>
  <si>
    <t>ACTIVO FIJO NO FINANICERO</t>
  </si>
  <si>
    <t>(+/-)Provisión por desmantelamiento (3)</t>
  </si>
  <si>
    <t>(-)Amortización del ejercicio (5)</t>
  </si>
  <si>
    <t>(+/-)Deterioro o Reversión del deterioro (6)</t>
  </si>
  <si>
    <t>(+/-) Otras variaciones (especificar en observaciones) (8)</t>
  </si>
  <si>
    <t>ACTIVO FIJO  FINANICERO</t>
  </si>
  <si>
    <t>VARIACIÓN ACTIVO CORRIENTE SIN INVERSIONES FINANCIERAS A CORTO PLAZO</t>
  </si>
  <si>
    <t>VARIACION DE PATRIMONIO NETO</t>
  </si>
  <si>
    <t>A mano</t>
  </si>
  <si>
    <t xml:space="preserve">VARIACIÓN PASIVO CORRIENTE-NO CORRIENTE </t>
  </si>
  <si>
    <t>RESULTADO DE LA COMPROBACIÓN</t>
  </si>
  <si>
    <t>ENTIDAD: A.M.C. DEL POLÍGONO INDUSTRIAL "VALLE DE GÜIMAR"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</si>
</sst>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0.0"/>
    <numFmt numFmtId="167" formatCode="_-* #,##0.00\ [$€]_-;\-* #,##0.00\ [$€]_-;_-* &quot;-&quot;??\ [$€]_-;_-@_-"/>
    <numFmt numFmtId="168" formatCode="_-* #,##0.00\ [$€-C0A]_-;\-* #,##0.00\ [$€-C0A]_-;_-* &quot;-&quot;??\ [$€-C0A]_-;_-@_-"/>
    <numFmt numFmtId="169" formatCode="_(* #,##0\ &quot;pta&quot;_);_(* \(#,##0\ &quot;pta&quot;\);_(* &quot;-&quot;??\ &quot;pta&quot;_);_(@_)"/>
    <numFmt numFmtId="170" formatCode="#,##0.00;\(#,##0.00\)"/>
    <numFmt numFmtId="171" formatCode="#,##0.00_ ;\-#,##0.00\ "/>
    <numFmt numFmtId="172" formatCode="#,##0.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color indexed="55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0"/>
      <color indexed="9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>
        <color indexed="41"/>
      </top>
      <bottom style="medium"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7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574">
    <xf numFmtId="0" fontId="0" fillId="0" borderId="0" xfId="0" applyAlignment="1">
      <alignment/>
    </xf>
    <xf numFmtId="3" fontId="0" fillId="0" borderId="0" xfId="62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2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2" applyNumberFormat="1" applyFont="1" applyBorder="1" applyAlignment="1">
      <alignment vertical="center"/>
      <protection/>
    </xf>
    <xf numFmtId="3" fontId="0" fillId="0" borderId="0" xfId="62" applyNumberFormat="1" applyFont="1" applyFill="1" applyBorder="1">
      <alignment/>
      <protection/>
    </xf>
    <xf numFmtId="3" fontId="3" fillId="0" borderId="0" xfId="62" applyNumberFormat="1" applyFont="1" applyFill="1" applyBorder="1">
      <alignment/>
      <protection/>
    </xf>
    <xf numFmtId="3" fontId="3" fillId="0" borderId="0" xfId="62" applyNumberFormat="1" applyFont="1" applyBorder="1">
      <alignment/>
      <protection/>
    </xf>
    <xf numFmtId="3" fontId="3" fillId="0" borderId="11" xfId="56" applyNumberFormat="1" applyFont="1" applyFill="1" applyBorder="1" applyAlignment="1">
      <alignment horizontal="center" vertical="center"/>
      <protection/>
    </xf>
    <xf numFmtId="3" fontId="0" fillId="0" borderId="10" xfId="62" applyNumberFormat="1" applyFont="1" applyBorder="1" applyAlignment="1">
      <alignment vertical="center"/>
      <protection/>
    </xf>
    <xf numFmtId="3" fontId="3" fillId="0" borderId="10" xfId="62" applyNumberFormat="1" applyFont="1" applyBorder="1" applyAlignment="1">
      <alignment horizontal="left" vertical="center" wrapText="1"/>
      <protection/>
    </xf>
    <xf numFmtId="3" fontId="0" fillId="0" borderId="10" xfId="62" applyNumberFormat="1" applyFont="1" applyBorder="1" applyAlignment="1">
      <alignment horizontal="left" vertical="center" wrapText="1"/>
      <protection/>
    </xf>
    <xf numFmtId="3" fontId="26" fillId="8" borderId="12" xfId="56" applyNumberFormat="1" applyFont="1" applyFill="1" applyBorder="1" applyAlignment="1">
      <alignment horizontal="center" vertical="center"/>
      <protection/>
    </xf>
    <xf numFmtId="170" fontId="0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" fontId="26" fillId="8" borderId="13" xfId="56" applyNumberFormat="1" applyFont="1" applyFill="1" applyBorder="1" applyAlignment="1">
      <alignment horizontal="center" vertical="center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3" fontId="3" fillId="0" borderId="14" xfId="56" applyNumberFormat="1" applyFont="1" applyFill="1" applyBorder="1" applyAlignment="1">
      <alignment horizontal="center" vertical="center" wrapText="1"/>
      <protection/>
    </xf>
    <xf numFmtId="3" fontId="3" fillId="0" borderId="15" xfId="62" applyNumberFormat="1" applyFont="1" applyBorder="1" applyAlignment="1">
      <alignment horizontal="centerContinuous" vertical="center"/>
      <protection/>
    </xf>
    <xf numFmtId="3" fontId="3" fillId="0" borderId="16" xfId="62" applyNumberFormat="1" applyFont="1" applyBorder="1" applyAlignment="1">
      <alignment vertical="center"/>
      <protection/>
    </xf>
    <xf numFmtId="170" fontId="3" fillId="0" borderId="17" xfId="62" applyNumberFormat="1" applyFont="1" applyBorder="1" applyAlignment="1">
      <alignment horizontal="right" vertical="center"/>
      <protection/>
    </xf>
    <xf numFmtId="170" fontId="3" fillId="0" borderId="12" xfId="62" applyNumberFormat="1" applyFont="1" applyBorder="1" applyAlignment="1">
      <alignment horizontal="right" vertical="center"/>
      <protection/>
    </xf>
    <xf numFmtId="170" fontId="3" fillId="0" borderId="17" xfId="62" applyNumberFormat="1" applyFont="1" applyBorder="1" applyAlignment="1" applyProtection="1">
      <alignment horizontal="right" vertical="center"/>
      <protection locked="0"/>
    </xf>
    <xf numFmtId="170" fontId="3" fillId="0" borderId="12" xfId="62" applyNumberFormat="1" applyFont="1" applyBorder="1" applyAlignment="1" applyProtection="1">
      <alignment horizontal="right" vertical="center"/>
      <protection locked="0"/>
    </xf>
    <xf numFmtId="170" fontId="0" fillId="0" borderId="17" xfId="62" applyNumberFormat="1" applyFont="1" applyBorder="1" applyAlignment="1" applyProtection="1">
      <alignment horizontal="right" vertical="center"/>
      <protection locked="0"/>
    </xf>
    <xf numFmtId="170" fontId="0" fillId="0" borderId="12" xfId="62" applyNumberFormat="1" applyFont="1" applyBorder="1" applyAlignment="1" applyProtection="1">
      <alignment horizontal="right" vertical="center"/>
      <protection locked="0"/>
    </xf>
    <xf numFmtId="170" fontId="0" fillId="0" borderId="18" xfId="62" applyNumberFormat="1" applyFont="1" applyBorder="1" applyAlignment="1" applyProtection="1">
      <alignment horizontal="right" vertical="center"/>
      <protection locked="0"/>
    </xf>
    <xf numFmtId="170" fontId="0" fillId="0" borderId="12" xfId="62" applyNumberFormat="1" applyFont="1" applyFill="1" applyBorder="1" applyAlignment="1" applyProtection="1">
      <alignment horizontal="right" vertical="center"/>
      <protection locked="0"/>
    </xf>
    <xf numFmtId="170" fontId="0" fillId="0" borderId="17" xfId="62" applyNumberFormat="1" applyFont="1" applyBorder="1" applyAlignment="1">
      <alignment horizontal="right" vertical="center"/>
      <protection/>
    </xf>
    <xf numFmtId="170" fontId="0" fillId="0" borderId="12" xfId="62" applyNumberFormat="1" applyFont="1" applyBorder="1" applyAlignment="1">
      <alignment horizontal="right" vertical="center"/>
      <protection/>
    </xf>
    <xf numFmtId="170" fontId="3" fillId="0" borderId="19" xfId="62" applyNumberFormat="1" applyFont="1" applyBorder="1" applyAlignment="1">
      <alignment horizontal="right" vertical="center"/>
      <protection/>
    </xf>
    <xf numFmtId="170" fontId="3" fillId="0" borderId="20" xfId="62" applyNumberFormat="1" applyFont="1" applyBorder="1" applyAlignment="1">
      <alignment horizontal="right" vertical="center"/>
      <protection/>
    </xf>
    <xf numFmtId="170" fontId="0" fillId="0" borderId="0" xfId="62" applyNumberFormat="1" applyFont="1" applyBorder="1">
      <alignment/>
      <protection/>
    </xf>
    <xf numFmtId="170" fontId="0" fillId="0" borderId="0" xfId="62" applyNumberFormat="1" applyFont="1" applyBorder="1" applyAlignment="1">
      <alignment horizontal="center"/>
      <protection/>
    </xf>
    <xf numFmtId="170" fontId="0" fillId="0" borderId="0" xfId="62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0" fontId="3" fillId="0" borderId="17" xfId="62" applyNumberFormat="1" applyFont="1" applyFill="1" applyBorder="1" applyAlignment="1" applyProtection="1">
      <alignment horizontal="right" vertical="center"/>
      <protection locked="0"/>
    </xf>
    <xf numFmtId="10" fontId="0" fillId="0" borderId="0" xfId="64" applyNumberFormat="1" applyFont="1" applyBorder="1" applyAlignment="1">
      <alignment vertical="center"/>
    </xf>
    <xf numFmtId="3" fontId="3" fillId="0" borderId="0" xfId="62" applyNumberFormat="1" applyFont="1" applyBorder="1" applyAlignment="1">
      <alignment vertical="center"/>
      <protection/>
    </xf>
    <xf numFmtId="3" fontId="0" fillId="0" borderId="0" xfId="61" applyNumberFormat="1" applyFont="1" applyBorder="1">
      <alignment/>
      <protection/>
    </xf>
    <xf numFmtId="0" fontId="0" fillId="0" borderId="0" xfId="55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0" xfId="55" applyFont="1">
      <alignment/>
      <protection/>
    </xf>
    <xf numFmtId="0" fontId="3" fillId="0" borderId="0" xfId="55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0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0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0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0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0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0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0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0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0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0" fontId="3" fillId="0" borderId="22" xfId="0" applyNumberFormat="1" applyFont="1" applyBorder="1" applyAlignment="1">
      <alignment vertical="center"/>
    </xf>
    <xf numFmtId="170" fontId="3" fillId="8" borderId="37" xfId="0" applyNumberFormat="1" applyFont="1" applyFill="1" applyBorder="1" applyAlignment="1">
      <alignment vertical="center"/>
    </xf>
    <xf numFmtId="170" fontId="3" fillId="8" borderId="38" xfId="0" applyNumberFormat="1" applyFont="1" applyFill="1" applyBorder="1" applyAlignment="1">
      <alignment vertical="center"/>
    </xf>
    <xf numFmtId="3" fontId="0" fillId="0" borderId="26" xfId="60" applyNumberFormat="1" applyFont="1" applyBorder="1" applyAlignment="1" applyProtection="1">
      <alignment vertical="center"/>
      <protection/>
    </xf>
    <xf numFmtId="170" fontId="0" fillId="0" borderId="27" xfId="0" applyNumberFormat="1" applyFont="1" applyBorder="1" applyAlignment="1" applyProtection="1">
      <alignment vertical="center"/>
      <protection/>
    </xf>
    <xf numFmtId="170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0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0" fontId="3" fillId="0" borderId="22" xfId="0" applyNumberFormat="1" applyFont="1" applyFill="1" applyBorder="1" applyAlignment="1" applyProtection="1">
      <alignment vertical="center"/>
      <protection/>
    </xf>
    <xf numFmtId="170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0" fontId="3" fillId="24" borderId="27" xfId="49" applyNumberFormat="1" applyFont="1" applyFill="1" applyBorder="1" applyAlignment="1" applyProtection="1">
      <alignment vertical="center"/>
      <protection/>
    </xf>
    <xf numFmtId="170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5" applyFont="1" applyFill="1">
      <alignment/>
      <protection/>
    </xf>
    <xf numFmtId="3" fontId="0" fillId="3" borderId="0" xfId="61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7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29" fillId="0" borderId="17" xfId="54" applyFont="1" applyBorder="1" applyAlignment="1">
      <alignment horizontal="center" vertical="center" wrapText="1"/>
      <protection/>
    </xf>
    <xf numFmtId="0" fontId="30" fillId="0" borderId="17" xfId="54" applyFont="1" applyBorder="1" applyAlignment="1">
      <alignment horizontal="center" vertical="center" wrapText="1"/>
      <protection/>
    </xf>
    <xf numFmtId="0" fontId="0" fillId="0" borderId="17" xfId="54" applyBorder="1">
      <alignment/>
      <protection/>
    </xf>
    <xf numFmtId="0" fontId="31" fillId="0" borderId="17" xfId="54" applyFont="1" applyBorder="1" applyAlignment="1">
      <alignment horizontal="left" wrapText="1"/>
      <protection/>
    </xf>
    <xf numFmtId="0" fontId="0" fillId="0" borderId="45" xfId="54" applyBorder="1">
      <alignment/>
      <protection/>
    </xf>
    <xf numFmtId="0" fontId="33" fillId="0" borderId="46" xfId="54" applyFont="1" applyBorder="1" applyAlignment="1">
      <alignment wrapText="1"/>
      <protection/>
    </xf>
    <xf numFmtId="168" fontId="32" fillId="0" borderId="46" xfId="54" applyNumberFormat="1" applyFont="1" applyBorder="1" applyAlignment="1">
      <alignment wrapText="1"/>
      <protection/>
    </xf>
    <xf numFmtId="168" fontId="34" fillId="0" borderId="46" xfId="54" applyNumberFormat="1" applyFont="1" applyBorder="1">
      <alignment/>
      <protection/>
    </xf>
    <xf numFmtId="168" fontId="34" fillId="0" borderId="47" xfId="54" applyNumberFormat="1" applyFont="1" applyBorder="1">
      <alignment/>
      <protection/>
    </xf>
    <xf numFmtId="2" fontId="5" fillId="8" borderId="25" xfId="57" applyNumberFormat="1" applyFont="1" applyFill="1" applyBorder="1" applyAlignment="1">
      <alignment horizontal="center" vertical="center" wrapText="1"/>
      <protection/>
    </xf>
    <xf numFmtId="0" fontId="0" fillId="0" borderId="46" xfId="54" applyFont="1" applyBorder="1">
      <alignment/>
      <protection/>
    </xf>
    <xf numFmtId="0" fontId="0" fillId="0" borderId="47" xfId="54" applyFont="1" applyBorder="1">
      <alignment/>
      <protection/>
    </xf>
    <xf numFmtId="0" fontId="0" fillId="0" borderId="0" xfId="54" applyFont="1">
      <alignment/>
      <protection/>
    </xf>
    <xf numFmtId="168" fontId="35" fillId="0" borderId="17" xfId="54" applyNumberFormat="1" applyFont="1" applyBorder="1" applyAlignment="1">
      <alignment horizontal="center" vertical="center" wrapText="1"/>
      <protection/>
    </xf>
    <xf numFmtId="168" fontId="36" fillId="0" borderId="17" xfId="54" applyNumberFormat="1" applyFont="1" applyBorder="1" applyAlignment="1">
      <alignment horizontal="center" wrapText="1"/>
      <protection/>
    </xf>
    <xf numFmtId="168" fontId="36" fillId="0" borderId="17" xfId="54" applyNumberFormat="1" applyFont="1" applyBorder="1" applyAlignment="1">
      <alignment horizontal="center" vertical="center" wrapText="1"/>
      <protection/>
    </xf>
    <xf numFmtId="168" fontId="35" fillId="0" borderId="48" xfId="54" applyNumberFormat="1" applyFont="1" applyBorder="1" applyAlignment="1">
      <alignment horizontal="center" wrapText="1"/>
      <protection/>
    </xf>
    <xf numFmtId="167" fontId="36" fillId="0" borderId="17" xfId="45" applyFont="1" applyBorder="1" applyAlignment="1">
      <alignment horizontal="center" wrapText="1"/>
    </xf>
    <xf numFmtId="167" fontId="36" fillId="0" borderId="17" xfId="45" applyFont="1" applyBorder="1" applyAlignment="1">
      <alignment horizontal="right" vertical="center" wrapText="1"/>
    </xf>
    <xf numFmtId="167" fontId="36" fillId="0" borderId="17" xfId="45" applyFont="1" applyBorder="1" applyAlignment="1">
      <alignment horizontal="right" wrapText="1"/>
    </xf>
    <xf numFmtId="167" fontId="35" fillId="0" borderId="48" xfId="45" applyFont="1" applyBorder="1" applyAlignment="1">
      <alignment horizontal="center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17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5" fillId="8" borderId="17" xfId="57" applyNumberFormat="1" applyFont="1" applyFill="1" applyBorder="1" applyAlignment="1">
      <alignment horizontal="center" vertical="center"/>
      <protection/>
    </xf>
    <xf numFmtId="0" fontId="45" fillId="0" borderId="0" xfId="57" applyNumberFormat="1" applyFont="1" applyFill="1" applyBorder="1" applyAlignment="1">
      <alignment horizontal="center" vertical="center"/>
      <protection/>
    </xf>
    <xf numFmtId="0" fontId="38" fillId="0" borderId="0" xfId="57" applyNumberFormat="1" applyFont="1" applyFill="1" applyBorder="1" applyAlignment="1">
      <alignment horizontal="center" vertical="center"/>
      <protection/>
    </xf>
    <xf numFmtId="3" fontId="37" fillId="0" borderId="0" xfId="62" applyNumberFormat="1" applyFont="1" applyBorder="1">
      <alignment/>
      <protection/>
    </xf>
    <xf numFmtId="3" fontId="40" fillId="0" borderId="0" xfId="62" applyNumberFormat="1" applyFont="1" applyBorder="1">
      <alignment/>
      <protection/>
    </xf>
    <xf numFmtId="2" fontId="45" fillId="8" borderId="17" xfId="57" applyNumberFormat="1" applyFont="1" applyFill="1" applyBorder="1" applyAlignment="1">
      <alignment horizontal="center" vertical="center"/>
      <protection/>
    </xf>
    <xf numFmtId="2" fontId="45" fillId="0" borderId="0" xfId="57" applyNumberFormat="1" applyFont="1" applyFill="1" applyBorder="1" applyAlignment="1">
      <alignment horizontal="center" vertical="center"/>
      <protection/>
    </xf>
    <xf numFmtId="2" fontId="38" fillId="0" borderId="0" xfId="57" applyNumberFormat="1" applyFont="1" applyFill="1" applyBorder="1" applyAlignment="1">
      <alignment horizontal="center" vertical="center"/>
      <protection/>
    </xf>
    <xf numFmtId="2" fontId="47" fillId="0" borderId="0" xfId="57" applyNumberFormat="1" applyFont="1" applyFill="1" applyBorder="1" applyAlignment="1">
      <alignment horizontal="center" vertical="center"/>
      <protection/>
    </xf>
    <xf numFmtId="2" fontId="48" fillId="0" borderId="0" xfId="57" applyNumberFormat="1" applyFont="1" applyFill="1" applyBorder="1" applyAlignment="1">
      <alignment horizontal="center" vertical="center"/>
      <protection/>
    </xf>
    <xf numFmtId="3" fontId="41" fillId="0" borderId="50" xfId="62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2" applyNumberFormat="1" applyFont="1" applyBorder="1" applyAlignment="1">
      <alignment horizontal="center" vertical="center" wrapText="1"/>
      <protection/>
    </xf>
    <xf numFmtId="3" fontId="29" fillId="0" borderId="18" xfId="62" applyNumberFormat="1" applyFont="1" applyFill="1" applyBorder="1" applyAlignment="1">
      <alignment vertical="center"/>
      <protection/>
    </xf>
    <xf numFmtId="4" fontId="41" fillId="0" borderId="0" xfId="62" applyNumberFormat="1" applyFont="1" applyBorder="1" applyAlignment="1">
      <alignment horizontal="right" vertical="center"/>
      <protection/>
    </xf>
    <xf numFmtId="3" fontId="40" fillId="0" borderId="0" xfId="62" applyNumberFormat="1" applyFont="1" applyBorder="1" applyAlignment="1">
      <alignment vertical="center"/>
      <protection/>
    </xf>
    <xf numFmtId="3" fontId="39" fillId="0" borderId="17" xfId="62" applyNumberFormat="1" applyFont="1" applyFill="1" applyBorder="1" applyAlignment="1">
      <alignment vertical="center"/>
      <protection/>
    </xf>
    <xf numFmtId="171" fontId="41" fillId="0" borderId="0" xfId="48" applyNumberFormat="1" applyFont="1" applyBorder="1" applyAlignment="1" applyProtection="1">
      <alignment horizontal="right" vertical="center"/>
      <protection locked="0"/>
    </xf>
    <xf numFmtId="171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2" applyNumberFormat="1" applyFont="1" applyBorder="1" applyAlignment="1">
      <alignment vertical="center"/>
      <protection/>
    </xf>
    <xf numFmtId="3" fontId="40" fillId="0" borderId="17" xfId="62" applyNumberFormat="1" applyFont="1" applyFill="1" applyBorder="1" applyAlignment="1">
      <alignment vertical="center"/>
      <protection/>
    </xf>
    <xf numFmtId="171" fontId="44" fillId="0" borderId="0" xfId="48" applyNumberFormat="1" applyFont="1" applyBorder="1" applyAlignment="1" applyProtection="1">
      <alignment horizontal="right" vertical="center"/>
      <protection locked="0"/>
    </xf>
    <xf numFmtId="171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2" applyNumberFormat="1" applyFont="1" applyBorder="1" applyAlignment="1">
      <alignment vertical="center"/>
      <protection/>
    </xf>
    <xf numFmtId="171" fontId="44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2" applyNumberFormat="1" applyFont="1" applyFill="1" applyBorder="1" applyAlignment="1">
      <alignment vertical="center" wrapText="1"/>
      <protection/>
    </xf>
    <xf numFmtId="171" fontId="41" fillId="0" borderId="0" xfId="48" applyNumberFormat="1" applyFont="1" applyFill="1" applyBorder="1" applyAlignment="1" applyProtection="1">
      <alignment horizontal="right" vertical="center"/>
      <protection locked="0"/>
    </xf>
    <xf numFmtId="171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2" applyNumberFormat="1" applyFont="1" applyFill="1" applyBorder="1" applyAlignment="1">
      <alignment horizontal="left" vertical="center" wrapText="1"/>
      <protection/>
    </xf>
    <xf numFmtId="171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2" applyNumberFormat="1" applyFont="1" applyFill="1" applyBorder="1" applyAlignment="1">
      <alignment vertical="center"/>
      <protection/>
    </xf>
    <xf numFmtId="3" fontId="40" fillId="0" borderId="0" xfId="62" applyNumberFormat="1" applyFont="1" applyFill="1" applyBorder="1" applyAlignment="1">
      <alignment vertical="center"/>
      <protection/>
    </xf>
    <xf numFmtId="171" fontId="41" fillId="0" borderId="0" xfId="48" applyNumberFormat="1" applyFont="1" applyBorder="1" applyAlignment="1">
      <alignment horizontal="right" vertical="center"/>
    </xf>
    <xf numFmtId="171" fontId="38" fillId="0" borderId="0" xfId="48" applyNumberFormat="1" applyFont="1" applyBorder="1" applyAlignment="1">
      <alignment horizontal="right" vertical="center"/>
    </xf>
    <xf numFmtId="171" fontId="44" fillId="0" borderId="0" xfId="48" applyNumberFormat="1" applyFont="1" applyFill="1" applyBorder="1" applyAlignment="1">
      <alignment horizontal="right" vertical="center"/>
    </xf>
    <xf numFmtId="171" fontId="37" fillId="0" borderId="0" xfId="48" applyNumberFormat="1" applyFont="1" applyFill="1" applyBorder="1" applyAlignment="1">
      <alignment horizontal="right" vertical="center"/>
    </xf>
    <xf numFmtId="171" fontId="41" fillId="0" borderId="0" xfId="48" applyNumberFormat="1" applyFont="1" applyFill="1" applyBorder="1" applyAlignment="1">
      <alignment horizontal="right" vertical="center"/>
    </xf>
    <xf numFmtId="171" fontId="38" fillId="0" borderId="0" xfId="48" applyNumberFormat="1" applyFont="1" applyFill="1" applyBorder="1" applyAlignment="1">
      <alignment horizontal="right" vertical="center"/>
    </xf>
    <xf numFmtId="3" fontId="40" fillId="0" borderId="17" xfId="62" applyNumberFormat="1" applyFont="1" applyFill="1" applyBorder="1" applyAlignment="1">
      <alignment vertical="center" wrapText="1"/>
      <protection/>
    </xf>
    <xf numFmtId="3" fontId="29" fillId="0" borderId="17" xfId="62" applyNumberFormat="1" applyFont="1" applyFill="1" applyBorder="1" applyAlignment="1">
      <alignment vertical="center"/>
      <protection/>
    </xf>
    <xf numFmtId="171" fontId="41" fillId="0" borderId="0" xfId="48" applyNumberFormat="1" applyFont="1" applyBorder="1" applyAlignment="1" applyProtection="1">
      <alignment vertical="center"/>
      <protection locked="0"/>
    </xf>
    <xf numFmtId="171" fontId="41" fillId="0" borderId="0" xfId="48" applyNumberFormat="1" applyFont="1" applyFill="1" applyBorder="1" applyAlignment="1">
      <alignment vertical="center"/>
    </xf>
    <xf numFmtId="3" fontId="29" fillId="0" borderId="17" xfId="62" applyNumberFormat="1" applyFont="1" applyFill="1" applyBorder="1" applyAlignment="1">
      <alignment vertical="center" wrapText="1"/>
      <protection/>
    </xf>
    <xf numFmtId="3" fontId="41" fillId="0" borderId="17" xfId="62" applyNumberFormat="1" applyFont="1" applyFill="1" applyBorder="1" applyAlignment="1">
      <alignment vertical="center"/>
      <protection/>
    </xf>
    <xf numFmtId="4" fontId="40" fillId="0" borderId="0" xfId="62" applyNumberFormat="1" applyFont="1" applyBorder="1">
      <alignment/>
      <protection/>
    </xf>
    <xf numFmtId="4" fontId="37" fillId="0" borderId="0" xfId="62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2" applyNumberFormat="1" applyFont="1" applyBorder="1">
      <alignment/>
      <protection/>
    </xf>
    <xf numFmtId="4" fontId="40" fillId="0" borderId="0" xfId="62" applyNumberFormat="1" applyFont="1" applyBorder="1" applyAlignment="1">
      <alignment horizontal="center"/>
      <protection/>
    </xf>
    <xf numFmtId="4" fontId="37" fillId="0" borderId="0" xfId="62" applyNumberFormat="1" applyFont="1" applyBorder="1" applyAlignment="1">
      <alignment horizontal="center"/>
      <protection/>
    </xf>
    <xf numFmtId="170" fontId="40" fillId="0" borderId="0" xfId="62" applyNumberFormat="1" applyFont="1" applyBorder="1">
      <alignment/>
      <protection/>
    </xf>
    <xf numFmtId="170" fontId="37" fillId="0" borderId="0" xfId="62" applyNumberFormat="1" applyFont="1" applyBorder="1">
      <alignment/>
      <protection/>
    </xf>
    <xf numFmtId="170" fontId="40" fillId="22" borderId="0" xfId="62" applyNumberFormat="1" applyFont="1" applyFill="1" applyBorder="1">
      <alignment/>
      <protection/>
    </xf>
    <xf numFmtId="170" fontId="37" fillId="22" borderId="0" xfId="62" applyNumberFormat="1" applyFont="1" applyFill="1" applyBorder="1">
      <alignment/>
      <protection/>
    </xf>
    <xf numFmtId="3" fontId="40" fillId="0" borderId="0" xfId="62" applyNumberFormat="1" applyFont="1" applyFill="1" applyBorder="1">
      <alignment/>
      <protection/>
    </xf>
    <xf numFmtId="170" fontId="40" fillId="0" borderId="0" xfId="62" applyNumberFormat="1" applyFont="1" applyFill="1" applyBorder="1">
      <alignment/>
      <protection/>
    </xf>
    <xf numFmtId="170" fontId="37" fillId="0" borderId="0" xfId="62" applyNumberFormat="1" applyFont="1" applyFill="1" applyBorder="1">
      <alignment/>
      <protection/>
    </xf>
    <xf numFmtId="3" fontId="37" fillId="0" borderId="0" xfId="62" applyNumberFormat="1" applyFont="1" applyFill="1" applyBorder="1">
      <alignment/>
      <protection/>
    </xf>
    <xf numFmtId="3" fontId="40" fillId="22" borderId="0" xfId="62" applyNumberFormat="1" applyFont="1" applyFill="1" applyBorder="1" applyAlignment="1">
      <alignment horizontal="right"/>
      <protection/>
    </xf>
    <xf numFmtId="4" fontId="40" fillId="22" borderId="0" xfId="62" applyNumberFormat="1" applyFont="1" applyFill="1" applyBorder="1">
      <alignment/>
      <protection/>
    </xf>
    <xf numFmtId="4" fontId="37" fillId="22" borderId="0" xfId="62" applyNumberFormat="1" applyFont="1" applyFill="1" applyBorder="1">
      <alignment/>
      <protection/>
    </xf>
    <xf numFmtId="0" fontId="45" fillId="25" borderId="17" xfId="57" applyFont="1" applyFill="1" applyBorder="1" applyAlignment="1">
      <alignment horizontal="center" vertical="center" wrapText="1"/>
      <protection/>
    </xf>
    <xf numFmtId="0" fontId="40" fillId="0" borderId="0" xfId="57" applyFont="1" applyAlignment="1">
      <alignment vertical="center"/>
      <protection/>
    </xf>
    <xf numFmtId="166" fontId="47" fillId="0" borderId="0" xfId="57" applyNumberFormat="1" applyFont="1" applyFill="1" applyBorder="1" applyAlignment="1">
      <alignment horizontal="center" vertical="center" wrapText="1"/>
      <protection/>
    </xf>
    <xf numFmtId="0" fontId="29" fillId="0" borderId="17" xfId="57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center" vertical="center"/>
      <protection/>
    </xf>
    <xf numFmtId="0" fontId="39" fillId="0" borderId="17" xfId="57" applyFont="1" applyFill="1" applyBorder="1" applyAlignment="1">
      <alignment horizontal="center" vertical="center" wrapText="1"/>
      <protection/>
    </xf>
    <xf numFmtId="0" fontId="39" fillId="0" borderId="0" xfId="57" applyFont="1" applyFill="1" applyBorder="1" applyAlignment="1">
      <alignment horizontal="center" vertical="center" wrapText="1"/>
      <protection/>
    </xf>
    <xf numFmtId="0" fontId="39" fillId="0" borderId="17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horizontal="right" vertical="center"/>
      <protection/>
    </xf>
    <xf numFmtId="4" fontId="40" fillId="0" borderId="0" xfId="57" applyNumberFormat="1" applyFont="1" applyFill="1" applyBorder="1" applyAlignment="1">
      <alignment horizontal="right" vertical="center"/>
      <protection/>
    </xf>
    <xf numFmtId="0" fontId="40" fillId="0" borderId="17" xfId="57" applyFont="1" applyFill="1" applyBorder="1" applyAlignment="1">
      <alignment vertical="center"/>
      <protection/>
    </xf>
    <xf numFmtId="4" fontId="40" fillId="0" borderId="0" xfId="57" applyNumberFormat="1" applyFont="1" applyAlignment="1">
      <alignment vertical="center"/>
      <protection/>
    </xf>
    <xf numFmtId="0" fontId="40" fillId="0" borderId="0" xfId="57" applyFont="1" applyFill="1" applyAlignment="1">
      <alignment vertical="center"/>
      <protection/>
    </xf>
    <xf numFmtId="0" fontId="41" fillId="0" borderId="17" xfId="57" applyFont="1" applyFill="1" applyBorder="1" applyAlignment="1">
      <alignment horizontal="left" vertical="center"/>
      <protection/>
    </xf>
    <xf numFmtId="0" fontId="41" fillId="0" borderId="0" xfId="57" applyFont="1" applyFill="1" applyBorder="1" applyAlignment="1">
      <alignment horizontal="left" vertical="center"/>
      <protection/>
    </xf>
    <xf numFmtId="4" fontId="39" fillId="0" borderId="0" xfId="57" applyNumberFormat="1" applyFont="1" applyBorder="1" applyAlignment="1">
      <alignment horizontal="right" vertical="center"/>
      <protection/>
    </xf>
    <xf numFmtId="0" fontId="42" fillId="0" borderId="0" xfId="57" applyFont="1" applyAlignment="1" quotePrefix="1">
      <alignment vertical="center"/>
      <protection/>
    </xf>
    <xf numFmtId="2" fontId="40" fillId="0" borderId="0" xfId="57" applyNumberFormat="1" applyFont="1" applyAlignment="1">
      <alignment vertical="center"/>
      <protection/>
    </xf>
    <xf numFmtId="2" fontId="40" fillId="0" borderId="0" xfId="57" applyNumberFormat="1" applyFont="1" applyFill="1" applyAlignment="1">
      <alignment vertical="center"/>
      <protection/>
    </xf>
    <xf numFmtId="4" fontId="40" fillId="0" borderId="17" xfId="57" applyNumberFormat="1" applyFont="1" applyFill="1" applyBorder="1" applyAlignment="1">
      <alignment vertical="center"/>
      <protection/>
    </xf>
    <xf numFmtId="4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 applyFill="1" applyBorder="1" applyAlignment="1">
      <alignment vertical="center"/>
      <protection/>
    </xf>
    <xf numFmtId="4" fontId="40" fillId="26" borderId="0" xfId="57" applyNumberFormat="1" applyFont="1" applyFill="1" applyBorder="1" applyAlignment="1">
      <alignment vertical="center"/>
      <protection/>
    </xf>
    <xf numFmtId="170" fontId="40" fillId="0" borderId="51" xfId="56" applyNumberFormat="1" applyFont="1" applyFill="1" applyBorder="1" applyAlignment="1">
      <alignment vertical="center"/>
      <protection/>
    </xf>
    <xf numFmtId="0" fontId="40" fillId="0" borderId="51" xfId="56" applyFont="1" applyBorder="1" applyAlignment="1">
      <alignment vertical="center"/>
      <protection/>
    </xf>
    <xf numFmtId="4" fontId="40" fillId="11" borderId="17" xfId="57" applyNumberFormat="1" applyFont="1" applyFill="1" applyBorder="1" applyAlignment="1">
      <alignment vertical="center"/>
      <protection/>
    </xf>
    <xf numFmtId="0" fontId="39" fillId="0" borderId="0" xfId="57" applyFont="1" applyFill="1" applyBorder="1" applyAlignment="1">
      <alignment vertical="center"/>
      <protection/>
    </xf>
    <xf numFmtId="4" fontId="39" fillId="0" borderId="0" xfId="57" applyNumberFormat="1" applyFont="1" applyFill="1" applyBorder="1" applyAlignment="1">
      <alignment vertical="center"/>
      <protection/>
    </xf>
    <xf numFmtId="2" fontId="40" fillId="0" borderId="0" xfId="57" applyNumberFormat="1" applyFont="1" applyFill="1" applyBorder="1" applyAlignment="1">
      <alignment vertical="center"/>
      <protection/>
    </xf>
    <xf numFmtId="0" fontId="40" fillId="0" borderId="0" xfId="57" applyFont="1">
      <alignment/>
      <protection/>
    </xf>
    <xf numFmtId="2" fontId="40" fillId="0" borderId="0" xfId="57" applyNumberFormat="1" applyFont="1">
      <alignment/>
      <protection/>
    </xf>
    <xf numFmtId="2" fontId="40" fillId="0" borderId="0" xfId="57" applyNumberFormat="1" applyFont="1" applyFill="1">
      <alignment/>
      <protection/>
    </xf>
    <xf numFmtId="0" fontId="40" fillId="0" borderId="0" xfId="57" applyFont="1" applyFill="1">
      <alignment/>
      <protection/>
    </xf>
    <xf numFmtId="0" fontId="45" fillId="0" borderId="0" xfId="57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7" applyFont="1" applyFill="1" applyBorder="1" applyAlignment="1">
      <alignment horizontal="left" vertical="center"/>
      <protection/>
    </xf>
    <xf numFmtId="0" fontId="39" fillId="0" borderId="17" xfId="57" applyFont="1" applyBorder="1" applyAlignment="1">
      <alignment vertical="center"/>
      <protection/>
    </xf>
    <xf numFmtId="0" fontId="40" fillId="0" borderId="17" xfId="57" applyFont="1" applyBorder="1" applyAlignment="1">
      <alignment vertical="center"/>
      <protection/>
    </xf>
    <xf numFmtId="4" fontId="40" fillId="0" borderId="0" xfId="62" applyNumberFormat="1" applyFont="1" applyFill="1" applyBorder="1" applyAlignment="1">
      <alignment horizontal="right" vertical="center"/>
      <protection/>
    </xf>
    <xf numFmtId="0" fontId="40" fillId="0" borderId="17" xfId="57" applyFont="1" applyFill="1" applyBorder="1" applyAlignment="1">
      <alignment vertical="center" wrapText="1"/>
      <protection/>
    </xf>
    <xf numFmtId="0" fontId="39" fillId="0" borderId="17" xfId="57" applyFont="1" applyFill="1" applyBorder="1" applyAlignment="1">
      <alignment vertical="center" wrapText="1"/>
      <protection/>
    </xf>
    <xf numFmtId="4" fontId="40" fillId="0" borderId="0" xfId="57" applyNumberFormat="1" applyFont="1" applyFill="1" applyAlignment="1">
      <alignment vertical="center"/>
      <protection/>
    </xf>
    <xf numFmtId="171" fontId="39" fillId="0" borderId="17" xfId="48" applyNumberFormat="1" applyFont="1" applyFill="1" applyBorder="1" applyAlignment="1" applyProtection="1">
      <alignment horizontal="right" vertical="center"/>
      <protection locked="0"/>
    </xf>
    <xf numFmtId="171" fontId="40" fillId="0" borderId="17" xfId="48" applyNumberFormat="1" applyFont="1" applyFill="1" applyBorder="1" applyAlignment="1" applyProtection="1">
      <alignment horizontal="right" vertical="center"/>
      <protection locked="0"/>
    </xf>
    <xf numFmtId="171" fontId="39" fillId="0" borderId="17" xfId="48" applyNumberFormat="1" applyFont="1" applyFill="1" applyBorder="1" applyAlignment="1" applyProtection="1">
      <alignment vertical="center"/>
      <protection locked="0"/>
    </xf>
    <xf numFmtId="171" fontId="39" fillId="0" borderId="17" xfId="48" applyNumberFormat="1" applyFont="1" applyFill="1" applyBorder="1" applyAlignment="1" applyProtection="1">
      <alignment horizontal="right" vertical="center"/>
      <protection/>
    </xf>
    <xf numFmtId="171" fontId="40" fillId="0" borderId="17" xfId="48" applyNumberFormat="1" applyFont="1" applyFill="1" applyBorder="1" applyAlignment="1" applyProtection="1">
      <alignment horizontal="right" vertical="center"/>
      <protection/>
    </xf>
    <xf numFmtId="171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horizontal="right" vertical="center"/>
      <protection/>
    </xf>
    <xf numFmtId="4" fontId="40" fillId="0" borderId="17" xfId="57" applyNumberFormat="1" applyFont="1" applyBorder="1" applyAlignment="1" applyProtection="1">
      <alignment vertical="center"/>
      <protection locked="0"/>
    </xf>
    <xf numFmtId="4" fontId="40" fillId="0" borderId="17" xfId="57" applyNumberFormat="1" applyFont="1" applyFill="1" applyBorder="1" applyAlignment="1" applyProtection="1">
      <alignment vertical="center"/>
      <protection locked="0"/>
    </xf>
    <xf numFmtId="4" fontId="39" fillId="0" borderId="17" xfId="57" applyNumberFormat="1" applyFont="1" applyFill="1" applyBorder="1" applyAlignment="1" applyProtection="1">
      <alignment vertical="center"/>
      <protection locked="0"/>
    </xf>
    <xf numFmtId="4" fontId="39" fillId="0" borderId="17" xfId="57" applyNumberFormat="1" applyFont="1" applyBorder="1" applyAlignment="1" applyProtection="1">
      <alignment vertical="center"/>
      <protection/>
    </xf>
    <xf numFmtId="4" fontId="40" fillId="0" borderId="17" xfId="57" applyNumberFormat="1" applyFont="1" applyBorder="1" applyAlignment="1" applyProtection="1">
      <alignment vertical="center"/>
      <protection/>
    </xf>
    <xf numFmtId="4" fontId="39" fillId="0" borderId="17" xfId="57" applyNumberFormat="1" applyFont="1" applyFill="1" applyBorder="1" applyAlignment="1" applyProtection="1">
      <alignment vertical="center"/>
      <protection/>
    </xf>
    <xf numFmtId="4" fontId="39" fillId="0" borderId="17" xfId="57" applyNumberFormat="1" applyFont="1" applyBorder="1" applyAlignment="1" applyProtection="1">
      <alignment horizontal="right" vertical="center"/>
      <protection/>
    </xf>
    <xf numFmtId="4" fontId="41" fillId="0" borderId="17" xfId="62" applyNumberFormat="1" applyFont="1" applyFill="1" applyBorder="1" applyAlignment="1" applyProtection="1">
      <alignment horizontal="right" vertical="center"/>
      <protection locked="0"/>
    </xf>
    <xf numFmtId="4" fontId="39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 locked="0"/>
    </xf>
    <xf numFmtId="4" fontId="40" fillId="0" borderId="17" xfId="57" applyNumberFormat="1" applyFont="1" applyFill="1" applyBorder="1" applyAlignment="1" applyProtection="1">
      <alignment horizontal="right" vertical="center"/>
      <protection/>
    </xf>
    <xf numFmtId="4" fontId="49" fillId="0" borderId="17" xfId="0" applyNumberFormat="1" applyFont="1" applyFill="1" applyBorder="1" applyAlignment="1" applyProtection="1">
      <alignment horizontal="right"/>
      <protection locked="0"/>
    </xf>
    <xf numFmtId="4" fontId="50" fillId="0" borderId="17" xfId="0" applyNumberFormat="1" applyFont="1" applyFill="1" applyBorder="1" applyAlignment="1" applyProtection="1">
      <alignment horizontal="right"/>
      <protection locked="0"/>
    </xf>
    <xf numFmtId="4" fontId="42" fillId="22" borderId="0" xfId="57" applyNumberFormat="1" applyFont="1" applyFill="1" applyBorder="1" applyAlignment="1">
      <alignment horizontal="left" vertical="center"/>
      <protection/>
    </xf>
    <xf numFmtId="0" fontId="40" fillId="22" borderId="0" xfId="57" applyFont="1" applyFill="1" applyAlignment="1">
      <alignment vertical="center"/>
      <protection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6" fillId="8" borderId="13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0" fontId="53" fillId="0" borderId="0" xfId="0" applyFont="1" applyAlignment="1">
      <alignment vertical="center"/>
    </xf>
    <xf numFmtId="2" fontId="45" fillId="0" borderId="15" xfId="59" applyNumberFormat="1" applyFont="1" applyFill="1" applyBorder="1" applyAlignment="1">
      <alignment horizontal="left" vertical="center"/>
      <protection/>
    </xf>
    <xf numFmtId="2" fontId="45" fillId="0" borderId="0" xfId="59" applyNumberFormat="1" applyFont="1" applyFill="1" applyBorder="1" applyAlignment="1">
      <alignment horizontal="left" vertical="center"/>
      <protection/>
    </xf>
    <xf numFmtId="166" fontId="54" fillId="0" borderId="15" xfId="59" applyNumberFormat="1" applyFont="1" applyFill="1" applyBorder="1" applyAlignment="1">
      <alignment horizontal="left" vertical="center"/>
      <protection/>
    </xf>
    <xf numFmtId="0" fontId="55" fillId="0" borderId="1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 wrapText="1"/>
    </xf>
    <xf numFmtId="2" fontId="55" fillId="0" borderId="0" xfId="0" applyNumberFormat="1" applyFont="1" applyBorder="1" applyAlignment="1">
      <alignment horizontal="center" vertical="center" wrapText="1"/>
    </xf>
    <xf numFmtId="1" fontId="55" fillId="0" borderId="0" xfId="0" applyNumberFormat="1" applyFont="1" applyBorder="1" applyAlignment="1">
      <alignment horizontal="center" vertical="center"/>
    </xf>
    <xf numFmtId="172" fontId="55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 vertical="center"/>
    </xf>
    <xf numFmtId="1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2" fontId="55" fillId="0" borderId="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14" fontId="55" fillId="0" borderId="0" xfId="0" applyNumberFormat="1" applyFont="1" applyBorder="1" applyAlignment="1">
      <alignment horizontal="center" vertical="center"/>
    </xf>
    <xf numFmtId="14" fontId="55" fillId="0" borderId="0" xfId="0" applyNumberFormat="1" applyFont="1" applyFill="1" applyBorder="1" applyAlignment="1">
      <alignment horizontal="center" vertical="center"/>
    </xf>
    <xf numFmtId="3" fontId="40" fillId="26" borderId="0" xfId="62" applyNumberFormat="1" applyFont="1" applyFill="1" applyBorder="1" applyAlignment="1">
      <alignment vertical="center"/>
      <protection/>
    </xf>
    <xf numFmtId="3" fontId="40" fillId="15" borderId="0" xfId="62" applyNumberFormat="1" applyFont="1" applyFill="1" applyBorder="1" applyAlignment="1">
      <alignment vertical="center"/>
      <protection/>
    </xf>
    <xf numFmtId="3" fontId="40" fillId="7" borderId="0" xfId="62" applyNumberFormat="1" applyFont="1" applyFill="1" applyBorder="1" applyAlignment="1">
      <alignment vertical="center"/>
      <protection/>
    </xf>
    <xf numFmtId="3" fontId="40" fillId="22" borderId="0" xfId="62" applyNumberFormat="1" applyFont="1" applyFill="1" applyBorder="1" applyAlignment="1">
      <alignment vertical="center"/>
      <protection/>
    </xf>
    <xf numFmtId="3" fontId="43" fillId="15" borderId="0" xfId="62" applyNumberFormat="1" applyFont="1" applyFill="1" applyBorder="1" applyAlignment="1">
      <alignment vertical="center"/>
      <protection/>
    </xf>
    <xf numFmtId="3" fontId="40" fillId="11" borderId="0" xfId="62" applyNumberFormat="1" applyFont="1" applyFill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left" vertical="center"/>
    </xf>
    <xf numFmtId="4" fontId="39" fillId="0" borderId="17" xfId="62" applyNumberFormat="1" applyFont="1" applyBorder="1" applyAlignment="1" applyProtection="1">
      <alignment horizontal="right" vertical="center"/>
      <protection locked="0"/>
    </xf>
    <xf numFmtId="4" fontId="39" fillId="0" borderId="17" xfId="62" applyNumberFormat="1" applyFont="1" applyFill="1" applyBorder="1" applyAlignment="1" applyProtection="1">
      <alignment horizontal="right" vertical="center"/>
      <protection locked="0"/>
    </xf>
    <xf numFmtId="0" fontId="29" fillId="0" borderId="43" xfId="0" applyFont="1" applyBorder="1" applyAlignment="1">
      <alignment vertical="center"/>
    </xf>
    <xf numFmtId="0" fontId="29" fillId="0" borderId="52" xfId="0" applyFont="1" applyBorder="1" applyAlignment="1">
      <alignment horizontal="left" vertical="center"/>
    </xf>
    <xf numFmtId="0" fontId="29" fillId="0" borderId="52" xfId="0" applyFont="1" applyBorder="1" applyAlignment="1">
      <alignment horizontal="center" vertical="center" wrapText="1"/>
    </xf>
    <xf numFmtId="0" fontId="40" fillId="0" borderId="52" xfId="0" applyFont="1" applyBorder="1" applyAlignment="1">
      <alignment vertical="center"/>
    </xf>
    <xf numFmtId="0" fontId="40" fillId="0" borderId="53" xfId="0" applyFont="1" applyBorder="1" applyAlignment="1">
      <alignment vertical="center"/>
    </xf>
    <xf numFmtId="0" fontId="56" fillId="0" borderId="0" xfId="57" applyFont="1" applyAlignment="1">
      <alignment vertical="center"/>
      <protection/>
    </xf>
    <xf numFmtId="0" fontId="56" fillId="0" borderId="0" xfId="57" applyFont="1">
      <alignment/>
      <protection/>
    </xf>
    <xf numFmtId="0" fontId="57" fillId="0" borderId="0" xfId="57" applyFont="1" applyAlignment="1">
      <alignment horizontal="center" vertical="center"/>
      <protection/>
    </xf>
    <xf numFmtId="4" fontId="56" fillId="0" borderId="0" xfId="57" applyNumberFormat="1" applyFont="1" applyAlignment="1">
      <alignment vertical="center"/>
      <protection/>
    </xf>
    <xf numFmtId="4" fontId="57" fillId="0" borderId="0" xfId="57" applyNumberFormat="1" applyFont="1" applyAlignment="1">
      <alignment vertical="center"/>
      <protection/>
    </xf>
    <xf numFmtId="4" fontId="57" fillId="27" borderId="0" xfId="57" applyNumberFormat="1" applyFont="1" applyFill="1" applyAlignment="1">
      <alignment vertical="center"/>
      <protection/>
    </xf>
    <xf numFmtId="0" fontId="56" fillId="0" borderId="0" xfId="57" applyFont="1" applyFill="1">
      <alignment/>
      <protection/>
    </xf>
    <xf numFmtId="0" fontId="56" fillId="0" borderId="0" xfId="57" applyFont="1" applyFill="1" applyAlignment="1">
      <alignment vertical="center"/>
      <protection/>
    </xf>
    <xf numFmtId="0" fontId="57" fillId="0" borderId="0" xfId="57" applyFont="1" applyFill="1" applyAlignment="1">
      <alignment horizontal="center" vertical="center"/>
      <protection/>
    </xf>
    <xf numFmtId="4" fontId="57" fillId="0" borderId="0" xfId="57" applyNumberFormat="1" applyFont="1" applyFill="1" applyAlignment="1">
      <alignment vertical="center"/>
      <protection/>
    </xf>
    <xf numFmtId="4" fontId="56" fillId="0" borderId="0" xfId="57" applyNumberFormat="1" applyFont="1" applyFill="1" applyAlignment="1">
      <alignment vertical="center"/>
      <protection/>
    </xf>
    <xf numFmtId="170" fontId="40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0" fontId="39" fillId="0" borderId="22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0" fontId="40" fillId="0" borderId="22" xfId="49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0" fontId="40" fillId="0" borderId="22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0" fontId="39" fillId="24" borderId="22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0" fontId="40" fillId="0" borderId="54" xfId="49" applyNumberFormat="1" applyFont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39" fillId="24" borderId="55" xfId="0" applyNumberFormat="1" applyFont="1" applyFill="1" applyBorder="1" applyAlignment="1">
      <alignment vertical="center"/>
    </xf>
    <xf numFmtId="170" fontId="39" fillId="24" borderId="49" xfId="0" applyNumberFormat="1" applyFont="1" applyFill="1" applyBorder="1" applyAlignment="1" applyProtection="1">
      <alignment vertical="center"/>
      <protection/>
    </xf>
    <xf numFmtId="3" fontId="39" fillId="0" borderId="0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0" fontId="39" fillId="8" borderId="53" xfId="0" applyNumberFormat="1" applyFont="1" applyFill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0" fontId="39" fillId="8" borderId="22" xfId="0" applyNumberFormat="1" applyFont="1" applyFill="1" applyBorder="1" applyAlignment="1" applyProtection="1">
      <alignment vertical="center"/>
      <protection/>
    </xf>
    <xf numFmtId="3" fontId="40" fillId="8" borderId="41" xfId="0" applyNumberFormat="1" applyFont="1" applyFill="1" applyBorder="1" applyAlignment="1">
      <alignment vertical="center"/>
    </xf>
    <xf numFmtId="3" fontId="39" fillId="8" borderId="55" xfId="0" applyNumberFormat="1" applyFont="1" applyFill="1" applyBorder="1" applyAlignment="1">
      <alignment vertical="center"/>
    </xf>
    <xf numFmtId="170" fontId="39" fillId="8" borderId="49" xfId="0" applyNumberFormat="1" applyFont="1" applyFill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170" fontId="40" fillId="0" borderId="53" xfId="0" applyNumberFormat="1" applyFont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0" borderId="55" xfId="0" applyNumberFormat="1" applyFont="1" applyFill="1" applyBorder="1" applyAlignment="1">
      <alignment vertical="center"/>
    </xf>
    <xf numFmtId="170" fontId="39" fillId="0" borderId="49" xfId="0" applyNumberFormat="1" applyFont="1" applyBorder="1" applyAlignment="1">
      <alignment vertical="center"/>
    </xf>
    <xf numFmtId="170" fontId="40" fillId="0" borderId="22" xfId="0" applyNumberFormat="1" applyFont="1" applyBorder="1" applyAlignment="1">
      <alignment vertical="center"/>
    </xf>
    <xf numFmtId="3" fontId="40" fillId="0" borderId="26" xfId="60" applyNumberFormat="1" applyFont="1" applyBorder="1" applyAlignment="1" applyProtection="1">
      <alignment vertical="center"/>
      <protection/>
    </xf>
    <xf numFmtId="170" fontId="40" fillId="0" borderId="22" xfId="0" applyNumberFormat="1" applyFont="1" applyFill="1" applyBorder="1" applyAlignment="1" applyProtection="1">
      <alignment vertical="center"/>
      <protection/>
    </xf>
    <xf numFmtId="170" fontId="40" fillId="0" borderId="22" xfId="0" applyNumberFormat="1" applyFont="1" applyBorder="1" applyAlignment="1" applyProtection="1">
      <alignment vertical="center"/>
      <protection/>
    </xf>
    <xf numFmtId="170" fontId="39" fillId="24" borderId="22" xfId="0" applyNumberFormat="1" applyFont="1" applyFill="1" applyBorder="1" applyAlignment="1" applyProtection="1">
      <alignment vertical="center"/>
      <protection/>
    </xf>
    <xf numFmtId="170" fontId="40" fillId="0" borderId="54" xfId="0" applyNumberFormat="1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170" fontId="39" fillId="0" borderId="53" xfId="0" applyNumberFormat="1" applyFont="1" applyFill="1" applyBorder="1" applyAlignment="1" applyProtection="1">
      <alignment vertical="center"/>
      <protection/>
    </xf>
    <xf numFmtId="170" fontId="39" fillId="0" borderId="22" xfId="0" applyNumberFormat="1" applyFont="1" applyFill="1" applyBorder="1" applyAlignment="1">
      <alignment vertical="center"/>
    </xf>
    <xf numFmtId="170" fontId="39" fillId="0" borderId="49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>
      <alignment vertical="center"/>
    </xf>
    <xf numFmtId="170" fontId="39" fillId="8" borderId="22" xfId="0" applyNumberFormat="1" applyFont="1" applyFill="1" applyBorder="1" applyAlignment="1">
      <alignment vertical="center"/>
    </xf>
    <xf numFmtId="0" fontId="42" fillId="0" borderId="17" xfId="0" applyFont="1" applyBorder="1" applyAlignment="1">
      <alignment vertical="center"/>
    </xf>
    <xf numFmtId="170" fontId="42" fillId="0" borderId="17" xfId="0" applyNumberFormat="1" applyFont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58" fillId="3" borderId="0" xfId="55" applyFont="1" applyFill="1" applyAlignment="1">
      <alignment vertical="center"/>
      <protection/>
    </xf>
    <xf numFmtId="3" fontId="40" fillId="3" borderId="0" xfId="61" applyNumberFormat="1" applyFont="1" applyFill="1" applyBorder="1" applyAlignment="1">
      <alignment vertical="center"/>
      <protection/>
    </xf>
    <xf numFmtId="0" fontId="40" fillId="0" borderId="0" xfId="55" applyFont="1" applyAlignment="1">
      <alignment vertical="center"/>
      <protection/>
    </xf>
    <xf numFmtId="3" fontId="40" fillId="0" borderId="0" xfId="61" applyNumberFormat="1" applyFont="1" applyBorder="1" applyAlignment="1">
      <alignment vertical="center"/>
      <protection/>
    </xf>
    <xf numFmtId="0" fontId="39" fillId="0" borderId="0" xfId="55" applyFont="1" applyAlignment="1">
      <alignment vertical="center" wrapText="1"/>
      <protection/>
    </xf>
    <xf numFmtId="0" fontId="39" fillId="0" borderId="0" xfId="55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3" fontId="39" fillId="0" borderId="18" xfId="62" applyNumberFormat="1" applyFont="1" applyFill="1" applyBorder="1" applyAlignment="1">
      <alignment vertical="center" wrapText="1"/>
      <protection/>
    </xf>
    <xf numFmtId="170" fontId="40" fillId="0" borderId="17" xfId="0" applyNumberFormat="1" applyFont="1" applyBorder="1" applyAlignment="1">
      <alignment vertical="center"/>
    </xf>
    <xf numFmtId="3" fontId="40" fillId="0" borderId="18" xfId="62" applyNumberFormat="1" applyFont="1" applyFill="1" applyBorder="1" applyAlignment="1">
      <alignment vertical="center"/>
      <protection/>
    </xf>
    <xf numFmtId="170" fontId="40" fillId="0" borderId="0" xfId="0" applyNumberFormat="1" applyFont="1" applyFill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 applyProtection="1">
      <alignment horizontal="center" vertical="center"/>
      <protection/>
    </xf>
    <xf numFmtId="170" fontId="40" fillId="0" borderId="0" xfId="0" applyNumberFormat="1" applyFont="1" applyFill="1" applyBorder="1" applyAlignment="1">
      <alignment horizontal="center"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0" fontId="39" fillId="0" borderId="25" xfId="0" applyNumberFormat="1" applyFont="1" applyBorder="1" applyAlignment="1">
      <alignment vertical="center"/>
    </xf>
    <xf numFmtId="170" fontId="39" fillId="0" borderId="0" xfId="0" applyNumberFormat="1" applyFont="1" applyFill="1" applyBorder="1" applyAlignment="1">
      <alignment vertical="center"/>
    </xf>
    <xf numFmtId="170" fontId="40" fillId="0" borderId="27" xfId="49" applyNumberFormat="1" applyFont="1" applyBorder="1" applyAlignment="1" applyProtection="1">
      <alignment vertical="center"/>
      <protection/>
    </xf>
    <xf numFmtId="170" fontId="40" fillId="0" borderId="0" xfId="49" applyNumberFormat="1" applyFont="1" applyFill="1" applyBorder="1" applyAlignment="1" applyProtection="1">
      <alignment vertical="center"/>
      <protection/>
    </xf>
    <xf numFmtId="170" fontId="37" fillId="0" borderId="0" xfId="49" applyNumberFormat="1" applyFont="1" applyBorder="1" applyAlignment="1" applyProtection="1">
      <alignment vertical="center"/>
      <protection/>
    </xf>
    <xf numFmtId="170" fontId="40" fillId="0" borderId="27" xfId="49" applyNumberFormat="1" applyFont="1" applyBorder="1" applyAlignment="1">
      <alignment vertical="center"/>
    </xf>
    <xf numFmtId="170" fontId="40" fillId="0" borderId="0" xfId="49" applyNumberFormat="1" applyFont="1" applyFill="1" applyBorder="1" applyAlignment="1">
      <alignment vertical="center"/>
    </xf>
    <xf numFmtId="170" fontId="39" fillId="24" borderId="27" xfId="49" applyNumberFormat="1" applyFont="1" applyFill="1" applyBorder="1" applyAlignment="1" applyProtection="1">
      <alignment vertical="center"/>
      <protection/>
    </xf>
    <xf numFmtId="170" fontId="39" fillId="0" borderId="0" xfId="49" applyNumberFormat="1" applyFont="1" applyFill="1" applyBorder="1" applyAlignment="1" applyProtection="1">
      <alignment vertical="center"/>
      <protection/>
    </xf>
    <xf numFmtId="170" fontId="40" fillId="0" borderId="14" xfId="49" applyNumberFormat="1" applyFont="1" applyBorder="1" applyAlignment="1">
      <alignment vertical="center"/>
    </xf>
    <xf numFmtId="170" fontId="39" fillId="24" borderId="27" xfId="0" applyNumberFormat="1" applyFont="1" applyFill="1" applyBorder="1" applyAlignment="1" applyProtection="1">
      <alignment vertical="center"/>
      <protection/>
    </xf>
    <xf numFmtId="170" fontId="39" fillId="0" borderId="0" xfId="0" applyNumberFormat="1" applyFont="1" applyFill="1" applyBorder="1" applyAlignment="1" applyProtection="1">
      <alignment vertical="center"/>
      <protection/>
    </xf>
    <xf numFmtId="170" fontId="40" fillId="0" borderId="27" xfId="0" applyNumberFormat="1" applyFont="1" applyBorder="1" applyAlignment="1">
      <alignment vertical="center"/>
    </xf>
    <xf numFmtId="170" fontId="40" fillId="0" borderId="0" xfId="0" applyNumberFormat="1" applyFont="1" applyFill="1" applyBorder="1" applyAlignment="1">
      <alignment vertical="center"/>
    </xf>
    <xf numFmtId="3" fontId="39" fillId="8" borderId="23" xfId="0" applyNumberFormat="1" applyFont="1" applyFill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170" fontId="39" fillId="8" borderId="25" xfId="0" applyNumberFormat="1" applyFont="1" applyFill="1" applyBorder="1" applyAlignment="1">
      <alignment vertical="center"/>
    </xf>
    <xf numFmtId="170" fontId="39" fillId="8" borderId="27" xfId="0" applyNumberFormat="1" applyFont="1" applyFill="1" applyBorder="1" applyAlignment="1" applyProtection="1">
      <alignment vertical="center"/>
      <protection/>
    </xf>
    <xf numFmtId="170" fontId="39" fillId="8" borderId="38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70" fontId="39" fillId="0" borderId="0" xfId="60" applyNumberFormat="1" applyFont="1" applyFill="1" applyBorder="1" applyAlignment="1" applyProtection="1">
      <alignment horizontal="center" vertical="center" wrapText="1"/>
      <protection/>
    </xf>
    <xf numFmtId="170" fontId="40" fillId="0" borderId="0" xfId="60" applyNumberFormat="1" applyFont="1" applyFill="1" applyBorder="1" applyAlignment="1">
      <alignment horizontal="center" vertical="center" wrapText="1"/>
      <protection/>
    </xf>
    <xf numFmtId="3" fontId="40" fillId="0" borderId="0" xfId="60" applyNumberFormat="1" applyFont="1" applyBorder="1" applyAlignment="1" applyProtection="1">
      <alignment vertical="center"/>
      <protection/>
    </xf>
    <xf numFmtId="170" fontId="40" fillId="0" borderId="27" xfId="0" applyNumberFormat="1" applyFont="1" applyBorder="1" applyAlignment="1" applyProtection="1">
      <alignment vertical="center"/>
      <protection/>
    </xf>
    <xf numFmtId="170" fontId="40" fillId="0" borderId="0" xfId="0" applyNumberFormat="1" applyFont="1" applyFill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170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9" xfId="0" applyNumberFormat="1" applyFont="1" applyBorder="1" applyAlignment="1">
      <alignment vertical="center"/>
    </xf>
    <xf numFmtId="170" fontId="39" fillId="0" borderId="35" xfId="0" applyNumberFormat="1" applyFont="1" applyBorder="1" applyAlignment="1" applyProtection="1">
      <alignment vertical="center"/>
      <protection/>
    </xf>
    <xf numFmtId="3" fontId="39" fillId="8" borderId="52" xfId="0" applyNumberFormat="1" applyFont="1" applyFill="1" applyBorder="1" applyAlignment="1">
      <alignment vertical="center"/>
    </xf>
    <xf numFmtId="170" fontId="39" fillId="8" borderId="57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3" fontId="39" fillId="8" borderId="42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 applyProtection="1">
      <alignment vertical="center"/>
      <protection/>
    </xf>
    <xf numFmtId="170" fontId="39" fillId="0" borderId="27" xfId="0" applyNumberFormat="1" applyFont="1" applyBorder="1" applyAlignment="1">
      <alignment vertical="center"/>
    </xf>
    <xf numFmtId="2" fontId="40" fillId="0" borderId="0" xfId="0" applyNumberFormat="1" applyFont="1" applyAlignment="1">
      <alignment vertical="center"/>
    </xf>
    <xf numFmtId="3" fontId="39" fillId="0" borderId="34" xfId="0" applyNumberFormat="1" applyFont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170" fontId="39" fillId="8" borderId="27" xfId="0" applyNumberFormat="1" applyFont="1" applyFill="1" applyBorder="1" applyAlignment="1">
      <alignment vertical="center"/>
    </xf>
    <xf numFmtId="3" fontId="39" fillId="0" borderId="58" xfId="0" applyNumberFormat="1" applyFont="1" applyFill="1" applyBorder="1" applyAlignment="1">
      <alignment vertical="center"/>
    </xf>
    <xf numFmtId="3" fontId="39" fillId="0" borderId="59" xfId="0" applyNumberFormat="1" applyFont="1" applyFill="1" applyBorder="1" applyAlignment="1">
      <alignment vertical="center"/>
    </xf>
    <xf numFmtId="170" fontId="39" fillId="0" borderId="60" xfId="0" applyNumberFormat="1" applyFont="1" applyFill="1" applyBorder="1" applyAlignment="1">
      <alignment vertical="center"/>
    </xf>
    <xf numFmtId="0" fontId="40" fillId="0" borderId="61" xfId="0" applyFont="1" applyBorder="1" applyAlignment="1">
      <alignment vertical="center"/>
    </xf>
    <xf numFmtId="0" fontId="42" fillId="0" borderId="61" xfId="0" applyFont="1" applyBorder="1" applyAlignment="1">
      <alignment vertical="center"/>
    </xf>
    <xf numFmtId="170" fontId="42" fillId="0" borderId="61" xfId="0" applyNumberFormat="1" applyFont="1" applyBorder="1" applyAlignment="1" applyProtection="1">
      <alignment vertical="center"/>
      <protection/>
    </xf>
    <xf numFmtId="170" fontId="40" fillId="0" borderId="61" xfId="0" applyNumberFormat="1" applyFont="1" applyBorder="1" applyAlignment="1">
      <alignment vertical="center"/>
    </xf>
    <xf numFmtId="170" fontId="40" fillId="0" borderId="0" xfId="0" applyNumberFormat="1" applyFont="1" applyBorder="1" applyAlignment="1">
      <alignment vertical="center"/>
    </xf>
    <xf numFmtId="0" fontId="40" fillId="0" borderId="62" xfId="53" applyFont="1" applyFill="1" applyBorder="1" applyAlignment="1">
      <alignment horizontal="left" vertical="center" wrapText="1"/>
      <protection/>
    </xf>
    <xf numFmtId="170" fontId="40" fillId="0" borderId="63" xfId="0" applyNumberFormat="1" applyFont="1" applyFill="1" applyBorder="1" applyAlignment="1">
      <alignment vertical="center"/>
    </xf>
    <xf numFmtId="0" fontId="40" fillId="0" borderId="64" xfId="53" applyFont="1" applyFill="1" applyBorder="1" applyAlignment="1">
      <alignment horizontal="left" vertical="center" wrapText="1"/>
      <protection/>
    </xf>
    <xf numFmtId="170" fontId="40" fillId="0" borderId="65" xfId="0" applyNumberFormat="1" applyFont="1" applyFill="1" applyBorder="1" applyAlignment="1">
      <alignment vertical="center"/>
    </xf>
    <xf numFmtId="0" fontId="40" fillId="0" borderId="66" xfId="53" applyFont="1" applyFill="1" applyBorder="1" applyAlignment="1">
      <alignment horizontal="left" vertical="center" wrapText="1"/>
      <protection/>
    </xf>
    <xf numFmtId="170" fontId="40" fillId="0" borderId="67" xfId="0" applyNumberFormat="1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170" fontId="40" fillId="0" borderId="68" xfId="0" applyNumberFormat="1" applyFont="1" applyFill="1" applyBorder="1" applyAlignment="1">
      <alignment vertical="center"/>
    </xf>
    <xf numFmtId="0" fontId="40" fillId="0" borderId="61" xfId="0" applyFont="1" applyFill="1" applyBorder="1" applyAlignment="1">
      <alignment vertical="center" wrapText="1"/>
    </xf>
    <xf numFmtId="170" fontId="40" fillId="0" borderId="61" xfId="0" applyNumberFormat="1" applyFont="1" applyFill="1" applyBorder="1" applyAlignment="1">
      <alignment vertical="center"/>
    </xf>
    <xf numFmtId="170" fontId="40" fillId="0" borderId="61" xfId="0" applyNumberFormat="1" applyFont="1" applyBorder="1" applyAlignment="1">
      <alignment horizontal="center" vertical="center"/>
    </xf>
    <xf numFmtId="0" fontId="40" fillId="0" borderId="61" xfId="0" applyFont="1" applyBorder="1" applyAlignment="1">
      <alignment vertical="center" wrapText="1"/>
    </xf>
    <xf numFmtId="4" fontId="40" fillId="0" borderId="0" xfId="62" applyNumberFormat="1" applyFont="1" applyBorder="1" applyAlignment="1">
      <alignment vertical="center"/>
      <protection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29" fillId="0" borderId="4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26" fillId="0" borderId="0" xfId="56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0" fontId="3" fillId="8" borderId="57" xfId="60" applyNumberFormat="1" applyFont="1" applyFill="1" applyBorder="1" applyAlignment="1" applyProtection="1">
      <alignment horizontal="center" vertical="center" wrapText="1"/>
      <protection/>
    </xf>
    <xf numFmtId="170" fontId="0" fillId="8" borderId="27" xfId="60" applyNumberFormat="1" applyFont="1" applyFill="1" applyBorder="1" applyAlignment="1">
      <alignment horizontal="center" vertical="center" wrapText="1"/>
      <protection/>
    </xf>
    <xf numFmtId="170" fontId="0" fillId="8" borderId="14" xfId="60" applyNumberFormat="1" applyFont="1" applyFill="1" applyBorder="1" applyAlignment="1">
      <alignment horizontal="center" vertical="center" wrapText="1"/>
      <protection/>
    </xf>
    <xf numFmtId="170" fontId="3" fillId="8" borderId="69" xfId="0" applyNumberFormat="1" applyFont="1" applyFill="1" applyBorder="1" applyAlignment="1" applyProtection="1">
      <alignment horizontal="center" vertical="center"/>
      <protection/>
    </xf>
    <xf numFmtId="170" fontId="0" fillId="8" borderId="70" xfId="0" applyNumberFormat="1" applyFont="1" applyFill="1" applyBorder="1" applyAlignment="1">
      <alignment horizontal="center" vertical="center"/>
    </xf>
    <xf numFmtId="170" fontId="0" fillId="8" borderId="71" xfId="0" applyNumberFormat="1" applyFont="1" applyFill="1" applyBorder="1" applyAlignment="1">
      <alignment horizontal="center" vertical="center"/>
    </xf>
    <xf numFmtId="3" fontId="3" fillId="0" borderId="72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0" fontId="3" fillId="0" borderId="37" xfId="0" applyNumberFormat="1" applyFont="1" applyBorder="1" applyAlignment="1">
      <alignment vertical="center"/>
    </xf>
    <xf numFmtId="170" fontId="3" fillId="0" borderId="35" xfId="0" applyNumberFormat="1" applyFont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170" fontId="3" fillId="0" borderId="73" xfId="0" applyNumberFormat="1" applyFont="1" applyFill="1" applyBorder="1" applyAlignment="1">
      <alignment vertical="center"/>
    </xf>
    <xf numFmtId="170" fontId="0" fillId="0" borderId="74" xfId="0" applyNumberFormat="1" applyFont="1" applyBorder="1" applyAlignment="1">
      <alignment vertical="center"/>
    </xf>
    <xf numFmtId="0" fontId="5" fillId="25" borderId="75" xfId="58" applyFont="1" applyFill="1" applyBorder="1" applyAlignment="1">
      <alignment horizontal="center" vertical="center" wrapText="1"/>
      <protection/>
    </xf>
    <xf numFmtId="0" fontId="5" fillId="25" borderId="76" xfId="58" applyFont="1" applyFill="1" applyBorder="1" applyAlignment="1">
      <alignment horizontal="center" vertical="center" wrapText="1"/>
      <protection/>
    </xf>
    <xf numFmtId="2" fontId="52" fillId="8" borderId="77" xfId="58" applyNumberFormat="1" applyFont="1" applyFill="1" applyBorder="1" applyAlignment="1">
      <alignment horizontal="left" vertical="center"/>
      <protection/>
    </xf>
    <xf numFmtId="2" fontId="52" fillId="8" borderId="17" xfId="58" applyNumberFormat="1" applyFont="1" applyFill="1" applyBorder="1" applyAlignment="1">
      <alignment horizontal="left" vertical="center"/>
      <protection/>
    </xf>
    <xf numFmtId="2" fontId="52" fillId="8" borderId="12" xfId="58" applyNumberFormat="1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/>
    </xf>
    <xf numFmtId="0" fontId="39" fillId="8" borderId="52" xfId="0" applyFont="1" applyFill="1" applyBorder="1" applyAlignment="1">
      <alignment horizontal="center" vertical="center"/>
    </xf>
    <xf numFmtId="0" fontId="39" fillId="8" borderId="44" xfId="0" applyFont="1" applyFill="1" applyBorder="1" applyAlignment="1">
      <alignment horizontal="center" vertical="center"/>
    </xf>
    <xf numFmtId="0" fontId="39" fillId="8" borderId="57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9" fillId="8" borderId="41" xfId="0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2" fontId="47" fillId="8" borderId="15" xfId="59" applyNumberFormat="1" applyFont="1" applyFill="1" applyBorder="1" applyAlignment="1">
      <alignment horizontal="left" vertical="center"/>
      <protection/>
    </xf>
    <xf numFmtId="2" fontId="47" fillId="8" borderId="0" xfId="59" applyNumberFormat="1" applyFont="1" applyFill="1" applyBorder="1" applyAlignment="1">
      <alignment horizontal="left" vertical="center"/>
      <protection/>
    </xf>
    <xf numFmtId="2" fontId="47" fillId="8" borderId="22" xfId="59" applyNumberFormat="1" applyFont="1" applyFill="1" applyBorder="1" applyAlignment="1">
      <alignment horizontal="left" vertical="center"/>
      <protection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5" xfId="0" applyNumberFormat="1" applyFont="1" applyFill="1" applyBorder="1" applyAlignment="1" applyProtection="1">
      <alignment horizontal="center" vertical="center"/>
      <protection/>
    </xf>
    <xf numFmtId="170" fontId="39" fillId="8" borderId="57" xfId="60" applyNumberFormat="1" applyFont="1" applyFill="1" applyBorder="1" applyAlignment="1" applyProtection="1">
      <alignment horizontal="center" vertical="center" wrapText="1"/>
      <protection/>
    </xf>
    <xf numFmtId="170" fontId="40" fillId="8" borderId="38" xfId="60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170" fontId="39" fillId="8" borderId="69" xfId="0" applyNumberFormat="1" applyFont="1" applyFill="1" applyBorder="1" applyAlignment="1" applyProtection="1">
      <alignment horizontal="center" vertical="center"/>
      <protection/>
    </xf>
    <xf numFmtId="170" fontId="40" fillId="8" borderId="78" xfId="0" applyNumberFormat="1" applyFont="1" applyFill="1" applyBorder="1" applyAlignment="1">
      <alignment horizontal="center" vertical="center"/>
    </xf>
    <xf numFmtId="3" fontId="39" fillId="8" borderId="52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170" fontId="39" fillId="8" borderId="13" xfId="60" applyNumberFormat="1" applyFont="1" applyFill="1" applyBorder="1" applyAlignment="1" applyProtection="1">
      <alignment horizontal="center" vertical="center" wrapText="1"/>
      <protection/>
    </xf>
    <xf numFmtId="170" fontId="40" fillId="8" borderId="20" xfId="60" applyNumberFormat="1" applyFont="1" applyFill="1" applyBorder="1" applyAlignment="1">
      <alignment horizontal="center" vertical="center" wrapText="1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0" fontId="40" fillId="8" borderId="70" xfId="0" applyNumberFormat="1" applyFont="1" applyFill="1" applyBorder="1" applyAlignment="1">
      <alignment horizontal="center" vertical="center"/>
    </xf>
    <xf numFmtId="170" fontId="39" fillId="8" borderId="53" xfId="60" applyNumberFormat="1" applyFont="1" applyFill="1" applyBorder="1" applyAlignment="1" applyProtection="1">
      <alignment horizontal="center" vertical="center" wrapText="1"/>
      <protection/>
    </xf>
    <xf numFmtId="170" fontId="40" fillId="8" borderId="49" xfId="60" applyNumberFormat="1" applyFont="1" applyFill="1" applyBorder="1" applyAlignment="1">
      <alignment horizontal="center" vertical="center" wrapText="1"/>
      <protection/>
    </xf>
    <xf numFmtId="170" fontId="39" fillId="8" borderId="79" xfId="0" applyNumberFormat="1" applyFont="1" applyFill="1" applyBorder="1" applyAlignment="1" applyProtection="1">
      <alignment horizontal="center" vertical="center"/>
      <protection/>
    </xf>
    <xf numFmtId="170" fontId="40" fillId="8" borderId="80" xfId="0" applyNumberFormat="1" applyFont="1" applyFill="1" applyBorder="1" applyAlignment="1">
      <alignment horizontal="center" vertical="center"/>
    </xf>
    <xf numFmtId="2" fontId="47" fillId="0" borderId="48" xfId="57" applyNumberFormat="1" applyFont="1" applyFill="1" applyBorder="1" applyAlignment="1">
      <alignment horizontal="center" vertical="center"/>
      <protection/>
    </xf>
    <xf numFmtId="2" fontId="47" fillId="0" borderId="17" xfId="57" applyNumberFormat="1" applyFont="1" applyFill="1" applyBorder="1" applyAlignment="1">
      <alignment horizontal="center" vertical="center"/>
      <protection/>
    </xf>
    <xf numFmtId="2" fontId="46" fillId="8" borderId="18" xfId="57" applyNumberFormat="1" applyFont="1" applyFill="1" applyBorder="1" applyAlignment="1" applyProtection="1">
      <alignment horizontal="center" vertical="center"/>
      <protection locked="0"/>
    </xf>
    <xf numFmtId="2" fontId="46" fillId="8" borderId="81" xfId="57" applyNumberFormat="1" applyFont="1" applyFill="1" applyBorder="1" applyAlignment="1" applyProtection="1">
      <alignment horizontal="center" vertical="center"/>
      <protection locked="0"/>
    </xf>
    <xf numFmtId="2" fontId="46" fillId="8" borderId="51" xfId="57" applyNumberFormat="1" applyFont="1" applyFill="1" applyBorder="1" applyAlignment="1" applyProtection="1">
      <alignment horizontal="center" vertical="center"/>
      <protection locked="0"/>
    </xf>
    <xf numFmtId="0" fontId="45" fillId="25" borderId="18" xfId="57" applyFont="1" applyFill="1" applyBorder="1" applyAlignment="1">
      <alignment horizontal="center" vertical="center" wrapText="1"/>
      <protection/>
    </xf>
    <xf numFmtId="0" fontId="45" fillId="25" borderId="81" xfId="57" applyFont="1" applyFill="1" applyBorder="1" applyAlignment="1">
      <alignment horizontal="center" vertical="center" wrapText="1"/>
      <protection/>
    </xf>
    <xf numFmtId="0" fontId="45" fillId="25" borderId="51" xfId="57" applyFont="1" applyFill="1" applyBorder="1" applyAlignment="1">
      <alignment horizontal="center" vertical="center" wrapText="1"/>
      <protection/>
    </xf>
    <xf numFmtId="0" fontId="45" fillId="25" borderId="17" xfId="57" applyFont="1" applyFill="1" applyBorder="1" applyAlignment="1">
      <alignment horizontal="center" vertical="center" wrapText="1"/>
      <protection/>
    </xf>
    <xf numFmtId="2" fontId="47" fillId="8" borderId="18" xfId="56" applyNumberFormat="1" applyFont="1" applyFill="1" applyBorder="1" applyAlignment="1">
      <alignment horizontal="center" vertical="center" wrapText="1"/>
      <protection/>
    </xf>
    <xf numFmtId="2" fontId="47" fillId="8" borderId="81" xfId="56" applyNumberFormat="1" applyFont="1" applyFill="1" applyBorder="1" applyAlignment="1">
      <alignment horizontal="center" vertical="center" wrapText="1"/>
      <protection/>
    </xf>
    <xf numFmtId="2" fontId="47" fillId="8" borderId="51" xfId="56" applyNumberFormat="1" applyFont="1" applyFill="1" applyBorder="1" applyAlignment="1">
      <alignment horizontal="center" vertical="center" wrapText="1"/>
      <protection/>
    </xf>
    <xf numFmtId="166" fontId="47" fillId="0" borderId="17" xfId="57" applyNumberFormat="1" applyFont="1" applyFill="1" applyBorder="1" applyAlignment="1">
      <alignment horizontal="center" vertical="center" wrapText="1"/>
      <protection/>
    </xf>
    <xf numFmtId="2" fontId="45" fillId="8" borderId="18" xfId="57" applyNumberFormat="1" applyFont="1" applyFill="1" applyBorder="1" applyAlignment="1">
      <alignment horizontal="center" vertical="center"/>
      <protection/>
    </xf>
    <xf numFmtId="2" fontId="45" fillId="8" borderId="81" xfId="57" applyNumberFormat="1" applyFont="1" applyFill="1" applyBorder="1" applyAlignment="1">
      <alignment horizontal="center" vertical="center"/>
      <protection/>
    </xf>
    <xf numFmtId="0" fontId="3" fillId="25" borderId="82" xfId="56" applyFont="1" applyFill="1" applyBorder="1" applyAlignment="1">
      <alignment horizontal="center" vertical="center" wrapText="1"/>
      <protection/>
    </xf>
    <xf numFmtId="0" fontId="3" fillId="25" borderId="83" xfId="56" applyFont="1" applyFill="1" applyBorder="1" applyAlignment="1">
      <alignment horizontal="center" vertical="center" wrapText="1"/>
      <protection/>
    </xf>
    <xf numFmtId="0" fontId="3" fillId="25" borderId="84" xfId="56" applyFont="1" applyFill="1" applyBorder="1" applyAlignment="1">
      <alignment horizontal="center" vertical="center" wrapText="1"/>
      <protection/>
    </xf>
    <xf numFmtId="2" fontId="26" fillId="8" borderId="10" xfId="56" applyNumberFormat="1" applyFont="1" applyFill="1" applyBorder="1" applyAlignment="1">
      <alignment horizontal="left" vertical="center" wrapText="1"/>
      <protection/>
    </xf>
    <xf numFmtId="2" fontId="26" fillId="8" borderId="81" xfId="56" applyNumberFormat="1" applyFont="1" applyFill="1" applyBorder="1" applyAlignment="1">
      <alignment horizontal="left" vertical="center" wrapText="1"/>
      <protection/>
    </xf>
    <xf numFmtId="2" fontId="26" fillId="8" borderId="51" xfId="56" applyNumberFormat="1" applyFont="1" applyFill="1" applyBorder="1" applyAlignment="1">
      <alignment horizontal="left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81" xfId="56" applyNumberFormat="1" applyFont="1" applyFill="1" applyBorder="1" applyAlignment="1">
      <alignment horizontal="center" vertical="center"/>
      <protection/>
    </xf>
    <xf numFmtId="2" fontId="26" fillId="0" borderId="65" xfId="56" applyNumberFormat="1" applyFont="1" applyFill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/>
      <protection/>
    </xf>
    <xf numFmtId="0" fontId="10" fillId="0" borderId="85" xfId="54" applyFont="1" applyBorder="1" applyAlignment="1">
      <alignment horizontal="center"/>
      <protection/>
    </xf>
    <xf numFmtId="0" fontId="10" fillId="0" borderId="86" xfId="54" applyFont="1" applyBorder="1" applyAlignment="1">
      <alignment horizontal="center"/>
      <protection/>
    </xf>
    <xf numFmtId="0" fontId="5" fillId="25" borderId="82" xfId="57" applyFont="1" applyFill="1" applyBorder="1" applyAlignment="1">
      <alignment horizontal="center" vertical="center" wrapText="1"/>
      <protection/>
    </xf>
    <xf numFmtId="0" fontId="5" fillId="25" borderId="83" xfId="57" applyFont="1" applyFill="1" applyBorder="1" applyAlignment="1">
      <alignment horizontal="center" vertical="center" wrapText="1"/>
      <protection/>
    </xf>
    <xf numFmtId="0" fontId="5" fillId="25" borderId="84" xfId="57" applyFont="1" applyFill="1" applyBorder="1" applyAlignment="1">
      <alignment horizontal="center" vertical="center" wrapText="1"/>
      <protection/>
    </xf>
    <xf numFmtId="2" fontId="6" fillId="8" borderId="23" xfId="57" applyNumberFormat="1" applyFont="1" applyFill="1" applyBorder="1" applyAlignment="1">
      <alignment horizontal="left" vertical="center" wrapText="1"/>
      <protection/>
    </xf>
    <xf numFmtId="2" fontId="6" fillId="8" borderId="87" xfId="57" applyNumberFormat="1" applyFont="1" applyFill="1" applyBorder="1" applyAlignment="1">
      <alignment horizontal="left" vertical="center" wrapText="1"/>
      <protection/>
    </xf>
    <xf numFmtId="2" fontId="6" fillId="8" borderId="24" xfId="57" applyNumberFormat="1" applyFont="1" applyFill="1" applyBorder="1" applyAlignment="1">
      <alignment horizontal="left" vertical="center" wrapText="1"/>
      <protection/>
    </xf>
    <xf numFmtId="0" fontId="3" fillId="0" borderId="45" xfId="54" applyFont="1" applyBorder="1" applyAlignment="1">
      <alignment horizontal="center"/>
      <protection/>
    </xf>
    <xf numFmtId="0" fontId="3" fillId="0" borderId="46" xfId="54" applyFont="1" applyBorder="1" applyAlignment="1">
      <alignment horizontal="center"/>
      <protection/>
    </xf>
    <xf numFmtId="0" fontId="3" fillId="0" borderId="47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1CF-94 (2)" xfId="55"/>
    <cellStyle name="Normal_AGBOD-94" xfId="56"/>
    <cellStyle name="Normal_AGBOD-94 2" xfId="57"/>
    <cellStyle name="Normal_AGBOD-94_PLANTILLAS EPEL+INTEGRA+MAYORITARIA" xfId="58"/>
    <cellStyle name="Normal_AGBOD-94_PLANTILLAS EPEL+INTEGRA+MAYORITARIA_PAIF 2017. Modelo Ordinario (Normal)" xfId="59"/>
    <cellStyle name="Normal_CONSOLIDADO-2002" xfId="60"/>
    <cellStyle name="Normal_PF1-INV_1. CASINO TAORO PAIF 2009" xfId="61"/>
    <cellStyle name="Normal_PYG96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  <cellStyle name="Währung" xfId="7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35</xdr:row>
      <xdr:rowOff>0</xdr:rowOff>
    </xdr:from>
    <xdr:to>
      <xdr:col>13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13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13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13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erife.es/Hacienda/Comun/U.F.%20ORGANISMOS%20Y%20EMPRESAS/PAIF/2017/2%20RECEPCI&#211;N%20PAIF%202017/2%20INTEGRAS/D.1%20CASINO%20DE%20TAORO/1.%20OUTLOOK%202017/16-11-16/PAIF%202017%20Tao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 rellenar Consolidación"/>
      <sheetName val="ORGANOS DE GOBIERNO"/>
      <sheetName val="FINANCIACION"/>
      <sheetName val="ACCIONISTAS"/>
      <sheetName val="COMPROBACION"/>
      <sheetName val="PRESUPUESTO"/>
      <sheetName val="PRESUPUESTO CPYG"/>
      <sheetName val="CPYG"/>
      <sheetName val="ACTIVO"/>
      <sheetName val="PASIVO"/>
      <sheetName val="INF. ADIC. CPYG "/>
      <sheetName val="Inversiones reales"/>
      <sheetName val="Inv. NO FIN"/>
      <sheetName val="Inv. FIN"/>
      <sheetName val="No rellenar EP-5 "/>
      <sheetName val="Transf. y subv."/>
      <sheetName val="Deuda Viva y Prev. Vtos. Deuda"/>
      <sheetName val="Perfil Vtos Deuda 10 años"/>
      <sheetName val="Deuda L.P."/>
      <sheetName val="EP7 A"/>
      <sheetName val="Deuda C.P."/>
      <sheetName val="Personal"/>
      <sheetName val="PD 2017 (Personal)"/>
      <sheetName val="LF 2017 (Personal)"/>
      <sheetName val="LT 2017 (Personal)"/>
      <sheetName val="PRESTACIONES Y GASTOS SOCIALES"/>
      <sheetName val="COMPARATIVA 2016-2017"/>
      <sheetName val="Operaciones Internas"/>
      <sheetName val="Encomiendas"/>
      <sheetName val="Estab. Presup. "/>
    </sheetNames>
    <sheetDataSet>
      <sheetData sheetId="5">
        <row r="20">
          <cell r="D20">
            <v>0</v>
          </cell>
        </row>
        <row r="21">
          <cell r="D21">
            <v>0</v>
          </cell>
        </row>
        <row r="26">
          <cell r="D26">
            <v>0</v>
          </cell>
        </row>
        <row r="27">
          <cell r="D27">
            <v>0</v>
          </cell>
        </row>
        <row r="49">
          <cell r="D49">
            <v>0</v>
          </cell>
        </row>
        <row r="55">
          <cell r="D55">
            <v>0</v>
          </cell>
        </row>
      </sheetData>
      <sheetData sheetId="6">
        <row r="35">
          <cell r="D35">
            <v>0</v>
          </cell>
        </row>
      </sheetData>
      <sheetData sheetId="7">
        <row r="22">
          <cell r="E22">
            <v>0</v>
          </cell>
        </row>
        <row r="53">
          <cell r="E53">
            <v>0</v>
          </cell>
        </row>
        <row r="58">
          <cell r="E58">
            <v>0</v>
          </cell>
        </row>
        <row r="78">
          <cell r="E78">
            <v>0</v>
          </cell>
        </row>
      </sheetData>
      <sheetData sheetId="10">
        <row r="33">
          <cell r="I33">
            <v>0</v>
          </cell>
        </row>
      </sheetData>
      <sheetData sheetId="12">
        <row r="21">
          <cell r="E21">
            <v>0</v>
          </cell>
          <cell r="H21">
            <v>0</v>
          </cell>
          <cell r="I21">
            <v>0</v>
          </cell>
          <cell r="J21">
            <v>0</v>
          </cell>
        </row>
      </sheetData>
      <sheetData sheetId="13">
        <row r="14">
          <cell r="H14">
            <v>0</v>
          </cell>
          <cell r="I14">
            <v>0</v>
          </cell>
        </row>
        <row r="21">
          <cell r="H21">
            <v>0</v>
          </cell>
          <cell r="I21">
            <v>0</v>
          </cell>
        </row>
        <row r="33">
          <cell r="H33">
            <v>0</v>
          </cell>
          <cell r="I33">
            <v>0</v>
          </cell>
        </row>
        <row r="40">
          <cell r="H40">
            <v>0</v>
          </cell>
          <cell r="I40">
            <v>0</v>
          </cell>
        </row>
      </sheetData>
      <sheetData sheetId="15">
        <row r="15">
          <cell r="F15">
            <v>0</v>
          </cell>
        </row>
      </sheetData>
      <sheetData sheetId="18">
        <row r="24">
          <cell r="L24">
            <v>0</v>
          </cell>
          <cell r="M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324</v>
      </c>
      <c r="C1" s="15"/>
    </row>
    <row r="2" spans="1:3" s="4" customFormat="1" ht="12.75">
      <c r="A2" s="4" t="s">
        <v>323</v>
      </c>
      <c r="C2" s="15"/>
    </row>
    <row r="3" ht="12.75"/>
    <row r="4" ht="12.75"/>
    <row r="5" spans="1:4" ht="12.75">
      <c r="A5" s="473">
        <f>CPYG!A2</f>
        <v>0</v>
      </c>
      <c r="B5" s="473"/>
      <c r="C5" s="473"/>
      <c r="D5" s="473"/>
    </row>
    <row r="6" ht="12.75"/>
    <row r="7" ht="13.5" thickBot="1"/>
    <row r="8" spans="1:3" ht="12.75">
      <c r="A8" s="474" t="s">
        <v>286</v>
      </c>
      <c r="B8" s="475"/>
      <c r="C8" s="483" t="s">
        <v>287</v>
      </c>
    </row>
    <row r="9" spans="1:3" ht="12.75">
      <c r="A9" s="476"/>
      <c r="B9" s="477"/>
      <c r="C9" s="484"/>
    </row>
    <row r="10" spans="1:3" ht="12.75">
      <c r="A10" s="476"/>
      <c r="B10" s="477"/>
      <c r="C10" s="484"/>
    </row>
    <row r="11" spans="1:3" ht="12.75">
      <c r="A11" s="478"/>
      <c r="B11" s="479"/>
      <c r="C11" s="485"/>
    </row>
    <row r="12" spans="1:3" ht="12.75">
      <c r="A12" s="50"/>
      <c r="B12" s="51"/>
      <c r="C12" s="52"/>
    </row>
    <row r="13" spans="1:3" ht="12.75">
      <c r="A13" s="53" t="s">
        <v>288</v>
      </c>
      <c r="B13" s="54" t="s">
        <v>373</v>
      </c>
      <c r="C13" s="55">
        <v>0</v>
      </c>
    </row>
    <row r="14" spans="1:10" ht="12.75" customHeight="1">
      <c r="A14" s="53" t="s">
        <v>289</v>
      </c>
      <c r="B14" s="54" t="s">
        <v>374</v>
      </c>
      <c r="C14" s="55">
        <v>0</v>
      </c>
      <c r="F14" s="472" t="s">
        <v>326</v>
      </c>
      <c r="G14" s="472"/>
      <c r="H14" s="472"/>
      <c r="I14" s="472"/>
      <c r="J14" s="107"/>
    </row>
    <row r="15" spans="1:10" ht="12.75">
      <c r="A15" s="53" t="s">
        <v>290</v>
      </c>
      <c r="B15" s="54" t="s">
        <v>375</v>
      </c>
      <c r="C15" s="55">
        <f>CPYG!E7</f>
        <v>244989.96</v>
      </c>
      <c r="F15" s="472"/>
      <c r="G15" s="472"/>
      <c r="H15" s="472"/>
      <c r="I15" s="472"/>
      <c r="J15" s="107"/>
    </row>
    <row r="16" spans="1:10" ht="12.75">
      <c r="A16" s="53" t="s">
        <v>291</v>
      </c>
      <c r="B16" s="54" t="s">
        <v>376</v>
      </c>
      <c r="C16" s="55" t="e">
        <f>'No rellenar EP-5 '!E29+#REF!</f>
        <v>#REF!</v>
      </c>
      <c r="F16" s="472"/>
      <c r="G16" s="472"/>
      <c r="H16" s="472"/>
      <c r="I16" s="472"/>
      <c r="J16" s="107"/>
    </row>
    <row r="17" spans="1:9" ht="12.75">
      <c r="A17" s="53" t="s">
        <v>292</v>
      </c>
      <c r="B17" s="54" t="s">
        <v>377</v>
      </c>
      <c r="C17" s="55">
        <f>CPYG!E17+CPYG!E66+CPYG!E62</f>
        <v>25301</v>
      </c>
      <c r="F17" s="472"/>
      <c r="G17" s="472"/>
      <c r="H17" s="472"/>
      <c r="I17" s="472"/>
    </row>
    <row r="18" spans="1:9" ht="12.75">
      <c r="A18" s="56"/>
      <c r="B18" s="57"/>
      <c r="C18" s="58"/>
      <c r="F18" s="472"/>
      <c r="G18" s="472"/>
      <c r="H18" s="472"/>
      <c r="I18" s="472"/>
    </row>
    <row r="19" spans="1:9" ht="12.75">
      <c r="A19" s="92" t="s">
        <v>293</v>
      </c>
      <c r="B19" s="93"/>
      <c r="C19" s="94" t="e">
        <f>SUM(C13:C17)</f>
        <v>#REF!</v>
      </c>
      <c r="F19" s="472"/>
      <c r="G19" s="472"/>
      <c r="H19" s="472"/>
      <c r="I19" s="472"/>
    </row>
    <row r="20" spans="1:9" ht="12.75">
      <c r="A20" s="59"/>
      <c r="B20" s="60"/>
      <c r="C20" s="61"/>
      <c r="F20" s="472"/>
      <c r="G20" s="472"/>
      <c r="H20" s="472"/>
      <c r="I20" s="472"/>
    </row>
    <row r="21" spans="1:9" ht="12.75">
      <c r="A21" s="56"/>
      <c r="B21" s="57"/>
      <c r="C21" s="58"/>
      <c r="F21" s="472"/>
      <c r="G21" s="472"/>
      <c r="H21" s="472"/>
      <c r="I21" s="472"/>
    </row>
    <row r="22" spans="1:9" ht="12.75">
      <c r="A22" s="53" t="s">
        <v>294</v>
      </c>
      <c r="B22" s="54" t="s">
        <v>378</v>
      </c>
      <c r="C22" s="58" t="e">
        <f>#REF!+#REF!+#REF!+#REF!</f>
        <v>#REF!</v>
      </c>
      <c r="F22" s="472"/>
      <c r="G22" s="472"/>
      <c r="H22" s="472"/>
      <c r="I22" s="472"/>
    </row>
    <row r="23" spans="1:9" ht="12.75">
      <c r="A23" s="53" t="s">
        <v>295</v>
      </c>
      <c r="B23" s="54" t="s">
        <v>379</v>
      </c>
      <c r="C23" s="58" t="e">
        <f>#REF!+#REF!</f>
        <v>#REF!</v>
      </c>
      <c r="F23" s="472"/>
      <c r="G23" s="472"/>
      <c r="H23" s="472"/>
      <c r="I23" s="472"/>
    </row>
    <row r="24" spans="1:3" ht="12.75">
      <c r="A24" s="56"/>
      <c r="B24" s="57"/>
      <c r="C24" s="58"/>
    </row>
    <row r="25" spans="1:3" ht="12.75">
      <c r="A25" s="92" t="s">
        <v>296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297</v>
      </c>
      <c r="B28" s="54" t="s">
        <v>380</v>
      </c>
      <c r="C28" s="55" t="e">
        <f>#REF!</f>
        <v>#REF!</v>
      </c>
    </row>
    <row r="29" spans="1:3" ht="12.75">
      <c r="A29" s="53" t="s">
        <v>298</v>
      </c>
      <c r="B29" s="54" t="s">
        <v>381</v>
      </c>
      <c r="C29" s="55" t="e">
        <f>#REF!</f>
        <v>#REF!</v>
      </c>
    </row>
    <row r="30" spans="1:3" ht="12.75">
      <c r="A30" s="56"/>
      <c r="B30" s="57"/>
      <c r="C30" s="58"/>
    </row>
    <row r="31" spans="1:3" ht="12.75">
      <c r="A31" s="92" t="s">
        <v>299</v>
      </c>
      <c r="B31" s="93"/>
      <c r="C31" s="95" t="e">
        <f>SUM(C28:C29)</f>
        <v>#REF!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300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486" t="s">
        <v>301</v>
      </c>
      <c r="C38" s="488">
        <f>CPYG!E81</f>
        <v>0</v>
      </c>
    </row>
    <row r="39" spans="1:3" ht="13.5" thickBot="1">
      <c r="A39" s="77"/>
      <c r="B39" s="487"/>
      <c r="C39" s="489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300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474" t="s">
        <v>286</v>
      </c>
      <c r="B49" s="475"/>
      <c r="C49" s="480" t="s">
        <v>287</v>
      </c>
    </row>
    <row r="50" spans="1:3" ht="12.75">
      <c r="A50" s="476"/>
      <c r="B50" s="477"/>
      <c r="C50" s="481"/>
    </row>
    <row r="51" spans="1:3" ht="12.75">
      <c r="A51" s="476"/>
      <c r="B51" s="477"/>
      <c r="C51" s="481"/>
    </row>
    <row r="52" spans="1:3" ht="12.75">
      <c r="A52" s="478"/>
      <c r="B52" s="479"/>
      <c r="C52" s="482"/>
    </row>
    <row r="53" spans="1:3" ht="12.75">
      <c r="A53" s="62"/>
      <c r="B53" s="51"/>
      <c r="C53" s="64"/>
    </row>
    <row r="54" spans="1:3" ht="12.75">
      <c r="A54" s="53" t="s">
        <v>288</v>
      </c>
      <c r="B54" s="82" t="s">
        <v>302</v>
      </c>
      <c r="C54" s="83">
        <f>-CPYG!E29</f>
        <v>9771.75</v>
      </c>
    </row>
    <row r="55" spans="1:3" ht="12.75">
      <c r="A55" s="53" t="s">
        <v>289</v>
      </c>
      <c r="B55" s="82" t="s">
        <v>303</v>
      </c>
      <c r="C55" s="83">
        <f>-CPYG!E12-CPYG!E37+CPYG!E40-CPYG!E90</f>
        <v>142829.8025</v>
      </c>
    </row>
    <row r="56" spans="1:3" ht="12.75">
      <c r="A56" s="53" t="s">
        <v>290</v>
      </c>
      <c r="B56" s="82" t="s">
        <v>118</v>
      </c>
      <c r="C56" s="83">
        <f>-CPYG!E74</f>
        <v>0</v>
      </c>
    </row>
    <row r="57" spans="1:3" ht="12.75">
      <c r="A57" s="53" t="s">
        <v>291</v>
      </c>
      <c r="B57" s="82" t="s">
        <v>304</v>
      </c>
      <c r="C57" s="83"/>
    </row>
    <row r="58" spans="1:3" ht="12.75">
      <c r="A58" s="62"/>
      <c r="B58" s="63"/>
      <c r="C58" s="83"/>
    </row>
    <row r="59" spans="1:6" ht="12.75">
      <c r="A59" s="92" t="s">
        <v>305</v>
      </c>
      <c r="B59" s="93"/>
      <c r="C59" s="95">
        <f>SUM(C54:C58)</f>
        <v>152601.5525</v>
      </c>
      <c r="E59" s="37" t="e">
        <f>C19-C59</f>
        <v>#REF!</v>
      </c>
      <c r="F59" s="2" t="s">
        <v>306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294</v>
      </c>
      <c r="B62" s="82" t="s">
        <v>307</v>
      </c>
      <c r="C62" s="83" t="e">
        <f>#REF!+#REF!+#REF!+#REF!</f>
        <v>#REF!</v>
      </c>
      <c r="E62" s="2" t="e">
        <f>-#REF!</f>
        <v>#REF!</v>
      </c>
    </row>
    <row r="63" spans="1:7" ht="12.75">
      <c r="A63" s="53" t="s">
        <v>295</v>
      </c>
      <c r="B63" s="82" t="s">
        <v>308</v>
      </c>
      <c r="C63" s="83"/>
      <c r="E63" s="37" t="e">
        <f>SUM(E59:E62)</f>
        <v>#REF!</v>
      </c>
      <c r="F63" s="2">
        <f>CPYG!E94</f>
        <v>117689.40749999997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309</v>
      </c>
      <c r="B65" s="93"/>
      <c r="C65" s="95" t="e">
        <f>SUM(C62:C63)</f>
        <v>#REF!</v>
      </c>
      <c r="E65" s="37" t="e">
        <f>C25+C31-C65-C71</f>
        <v>#REF!</v>
      </c>
      <c r="F65" s="2" t="s">
        <v>310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297</v>
      </c>
      <c r="B68" s="82" t="s">
        <v>311</v>
      </c>
      <c r="C68" s="83" t="e">
        <f>#REF!</f>
        <v>#REF!</v>
      </c>
    </row>
    <row r="69" spans="1:3" ht="12.75">
      <c r="A69" s="53" t="s">
        <v>298</v>
      </c>
      <c r="B69" s="82" t="s">
        <v>312</v>
      </c>
      <c r="C69" s="83"/>
    </row>
    <row r="70" spans="1:3" ht="12.75">
      <c r="A70" s="62"/>
      <c r="B70" s="63"/>
      <c r="C70" s="64"/>
    </row>
    <row r="71" spans="1:6" ht="12.75">
      <c r="A71" s="92" t="s">
        <v>313</v>
      </c>
      <c r="B71" s="93"/>
      <c r="C71" s="95" t="e">
        <f>SUM(C68:C69)</f>
        <v>#REF!</v>
      </c>
      <c r="E71" s="37" t="e">
        <f>SUM(E59:E66)</f>
        <v>#REF!</v>
      </c>
      <c r="F71" s="2" t="s">
        <v>314</v>
      </c>
    </row>
    <row r="72" spans="1:3" ht="13.5" thickBot="1">
      <c r="A72" s="85"/>
      <c r="B72" s="86"/>
      <c r="C72" s="87"/>
    </row>
    <row r="73" spans="1:3" ht="13.5" thickTop="1">
      <c r="A73" s="490"/>
      <c r="B73" s="486" t="s">
        <v>315</v>
      </c>
      <c r="C73" s="492" t="e">
        <f>#REF!+#REF!</f>
        <v>#REF!</v>
      </c>
    </row>
    <row r="74" spans="1:6" ht="13.5" thickBot="1">
      <c r="A74" s="491"/>
      <c r="B74" s="487"/>
      <c r="C74" s="493"/>
      <c r="E74" s="37"/>
      <c r="F74" s="2" t="s">
        <v>119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316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490"/>
      <c r="B80" s="486" t="s">
        <v>317</v>
      </c>
      <c r="C80" s="492" t="e">
        <f>-D97</f>
        <v>#REF!</v>
      </c>
      <c r="E80" s="37" t="e">
        <f>E71-E74</f>
        <v>#REF!</v>
      </c>
      <c r="F80" s="2" t="s">
        <v>237</v>
      </c>
    </row>
    <row r="81" spans="1:3" ht="13.5" thickBot="1">
      <c r="A81" s="491"/>
      <c r="B81" s="487"/>
      <c r="C81" s="493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318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372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325</v>
      </c>
      <c r="C94" s="2"/>
      <c r="D94" s="38" t="e">
        <f>-#REF!</f>
        <v>#REF!</v>
      </c>
      <c r="E94" s="2" t="s">
        <v>319</v>
      </c>
    </row>
    <row r="95" spans="2:4" ht="12.75">
      <c r="B95" s="49" t="s">
        <v>320</v>
      </c>
      <c r="C95" s="2"/>
      <c r="D95" s="38"/>
    </row>
    <row r="96" spans="2:5" ht="12.75">
      <c r="B96" s="4" t="s">
        <v>321</v>
      </c>
      <c r="C96" s="2"/>
      <c r="D96" s="38" t="e">
        <f>#REF!+#REF!</f>
        <v>#REF!</v>
      </c>
      <c r="E96" s="2" t="s">
        <v>322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A80:A81"/>
    <mergeCell ref="B80:B81"/>
    <mergeCell ref="C80:C81"/>
    <mergeCell ref="A73:A74"/>
    <mergeCell ref="B73:B74"/>
    <mergeCell ref="C73:C74"/>
    <mergeCell ref="F14:I23"/>
    <mergeCell ref="A5:D5"/>
    <mergeCell ref="A49:B52"/>
    <mergeCell ref="C49:C52"/>
    <mergeCell ref="A8:B11"/>
    <mergeCell ref="C8:C11"/>
    <mergeCell ref="B38:B39"/>
    <mergeCell ref="C38:C39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552" t="s">
        <v>112</v>
      </c>
      <c r="B1" s="553"/>
      <c r="C1" s="554"/>
      <c r="D1" s="16" t="e">
        <f>#REF!</f>
        <v>#REF!</v>
      </c>
    </row>
    <row r="2" spans="1:4" ht="25.5" customHeight="1">
      <c r="A2" s="555" t="s">
        <v>276</v>
      </c>
      <c r="B2" s="556"/>
      <c r="C2" s="557"/>
      <c r="D2" s="13" t="s">
        <v>275</v>
      </c>
    </row>
    <row r="3" spans="1:4" ht="25.5" customHeight="1">
      <c r="A3" s="558" t="s">
        <v>382</v>
      </c>
      <c r="B3" s="559"/>
      <c r="C3" s="559"/>
      <c r="D3" s="560"/>
    </row>
    <row r="4" spans="1:4" ht="31.5" customHeight="1">
      <c r="A4" s="19" t="s">
        <v>120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139</v>
      </c>
      <c r="B5" s="21"/>
      <c r="C5" s="21"/>
      <c r="D5" s="22"/>
    </row>
    <row r="6" spans="1:4" s="3" customFormat="1" ht="19.5" customHeight="1">
      <c r="A6" s="5" t="s">
        <v>327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121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245512.12</v>
      </c>
    </row>
    <row r="8" spans="1:4" s="3" customFormat="1" ht="19.5" customHeight="1">
      <c r="A8" s="10" t="s">
        <v>140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328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329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330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142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331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143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333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334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335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144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189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336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76915.73</v>
      </c>
    </row>
    <row r="21" spans="1:4" s="3" customFormat="1" ht="19.5" customHeight="1">
      <c r="A21" s="5" t="s">
        <v>337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0</v>
      </c>
    </row>
    <row r="22" spans="1:4" s="3" customFormat="1" ht="19.5" customHeight="1">
      <c r="A22" s="10" t="s">
        <v>338</v>
      </c>
      <c r="B22" s="25" t="str">
        <f>CPYG!B12</f>
        <v>4. APROVISIONAMIENTOS.</v>
      </c>
      <c r="C22" s="25" t="e">
        <f>CPYG!#REF!</f>
        <v>#REF!</v>
      </c>
      <c r="D22" s="26">
        <f>CPYG!C12</f>
        <v>0</v>
      </c>
    </row>
    <row r="23" spans="1:4" s="3" customFormat="1" ht="19.5" customHeight="1">
      <c r="A23" s="10" t="s">
        <v>339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340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341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0</v>
      </c>
    </row>
    <row r="26" spans="1:4" s="3" customFormat="1" ht="19.5" customHeight="1">
      <c r="A26" s="5" t="s">
        <v>342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343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24801</v>
      </c>
    </row>
    <row r="28" spans="1:4" s="3" customFormat="1" ht="19.5" customHeight="1">
      <c r="A28" s="10" t="s">
        <v>344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24801</v>
      </c>
    </row>
    <row r="29" spans="1:4" s="3" customFormat="1" ht="19.5" customHeight="1">
      <c r="A29" s="10" t="s">
        <v>345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190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191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346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347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348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349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350</v>
      </c>
      <c r="B36" s="25" t="str">
        <f>CPYG!B29</f>
        <v>6. GASTOS DE PERSONAL.</v>
      </c>
      <c r="C36" s="25" t="e">
        <f>CPYG!#REF!</f>
        <v>#REF!</v>
      </c>
      <c r="D36" s="26">
        <f>CPYG!C29</f>
        <v>-9902.17</v>
      </c>
      <c r="E36" s="40"/>
    </row>
    <row r="37" spans="1:4" s="3" customFormat="1" ht="19.5" customHeight="1">
      <c r="A37" s="10" t="s">
        <v>192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0</v>
      </c>
    </row>
    <row r="38" spans="1:4" s="3" customFormat="1" ht="19.5" customHeight="1">
      <c r="A38" s="10" t="s">
        <v>193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194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0</v>
      </c>
    </row>
    <row r="40" spans="1:4" s="3" customFormat="1" ht="19.5" customHeight="1">
      <c r="A40" s="10" t="s">
        <v>195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0</v>
      </c>
    </row>
    <row r="41" spans="1:4" s="3" customFormat="1" ht="19.5" customHeight="1">
      <c r="A41" s="10" t="s">
        <v>196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-9902.17</v>
      </c>
    </row>
    <row r="42" spans="1:4" s="3" customFormat="1" ht="19.5" customHeight="1">
      <c r="A42" s="5" t="s">
        <v>351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197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-220089.03</v>
      </c>
    </row>
    <row r="44" spans="1:4" s="3" customFormat="1" ht="19.5" customHeight="1">
      <c r="A44" s="10" t="s">
        <v>198</v>
      </c>
      <c r="B44" s="25" t="str">
        <f>CPYG!B38</f>
        <v>      a) Servicios Exteriores</v>
      </c>
      <c r="C44" s="27" t="e">
        <f>CPYG!#REF!</f>
        <v>#REF!</v>
      </c>
      <c r="D44" s="26">
        <f>CPYG!C38</f>
        <v>-133748.8</v>
      </c>
    </row>
    <row r="45" spans="1:4" s="3" customFormat="1" ht="19.5" customHeight="1">
      <c r="A45" s="10" t="s">
        <v>352</v>
      </c>
      <c r="B45" s="25" t="str">
        <f>CPYG!B39</f>
        <v>      b) Tributos</v>
      </c>
      <c r="C45" s="25" t="e">
        <f>CPYG!#REF!</f>
        <v>#REF!</v>
      </c>
      <c r="D45" s="26">
        <f>CPYG!C39</f>
        <v>-11192.32</v>
      </c>
    </row>
    <row r="46" spans="1:4" s="3" customFormat="1" ht="19.5" customHeight="1">
      <c r="A46" s="10" t="s">
        <v>353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-75147.91</v>
      </c>
    </row>
    <row r="47" spans="1:4" s="3" customFormat="1" ht="19.5" customHeight="1">
      <c r="A47" s="10" t="s">
        <v>354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355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356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0</v>
      </c>
    </row>
    <row r="50" spans="1:4" s="3" customFormat="1" ht="19.5" customHeight="1">
      <c r="A50" s="5" t="s">
        <v>357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0</v>
      </c>
    </row>
    <row r="51" spans="1:4" s="3" customFormat="1" ht="19.5" customHeight="1">
      <c r="A51" s="5" t="s">
        <v>358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359</v>
      </c>
      <c r="B52" s="23" t="str">
        <f>CPYG!B47</f>
        <v>10. EXCESOS DE PROVISIONES.</v>
      </c>
      <c r="C52" s="23" t="e">
        <f>CPYG!#REF!</f>
        <v>#REF!</v>
      </c>
      <c r="D52" s="24">
        <f>CPYG!C47</f>
        <v>-1767.82</v>
      </c>
    </row>
    <row r="53" spans="1:4" s="3" customFormat="1" ht="19.5" customHeight="1">
      <c r="A53" s="10" t="s">
        <v>108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1000</v>
      </c>
    </row>
    <row r="54" spans="1:4" s="3" customFormat="1" ht="19.5" customHeight="1">
      <c r="A54" s="10" t="s">
        <v>199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277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1000</v>
      </c>
    </row>
    <row r="56" spans="1:4" s="3" customFormat="1" ht="19.5" customHeight="1">
      <c r="A56" s="5" t="s">
        <v>278</v>
      </c>
      <c r="B56" s="23" t="str">
        <f>CPYG!B62</f>
        <v>13. OTROS RESULTADOS</v>
      </c>
      <c r="C56" s="23" t="e">
        <f>CPYG!#REF!</f>
        <v>#REF!</v>
      </c>
      <c r="D56" s="24">
        <f>CPYG!C62</f>
        <v>-6875.739999999998</v>
      </c>
    </row>
    <row r="57" spans="1:4" s="3" customFormat="1" ht="19.5" customHeight="1">
      <c r="A57" s="5" t="s">
        <v>360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109594.09</v>
      </c>
    </row>
    <row r="58" spans="1:4" s="3" customFormat="1" ht="19.5" customHeight="1">
      <c r="A58" s="10" t="s">
        <v>361</v>
      </c>
      <c r="B58" s="25" t="str">
        <f>CPYG!B66</f>
        <v>14. INGRESOS FINANCIEROS.</v>
      </c>
      <c r="C58" s="25" t="e">
        <f>CPYG!#REF!</f>
        <v>#REF!</v>
      </c>
      <c r="D58" s="26">
        <f>CPYG!C66</f>
        <v>2796.45</v>
      </c>
    </row>
    <row r="59" spans="1:4" s="3" customFormat="1" ht="19.5" customHeight="1">
      <c r="A59" s="10" t="s">
        <v>362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0</v>
      </c>
    </row>
    <row r="60" spans="1:4" s="3" customFormat="1" ht="19.5" customHeight="1">
      <c r="A60" s="10" t="s">
        <v>363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0</v>
      </c>
    </row>
    <row r="61" spans="1:4" s="3" customFormat="1" ht="19.5" customHeight="1">
      <c r="A61" s="10" t="s">
        <v>200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364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2796.45</v>
      </c>
    </row>
    <row r="63" spans="1:4" s="3" customFormat="1" ht="19.5" customHeight="1">
      <c r="A63" s="10" t="s">
        <v>365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366</v>
      </c>
      <c r="B64" s="23" t="str">
        <f>CPYG!B72</f>
        <v>          b.2) En terceros.</v>
      </c>
      <c r="C64" s="23" t="e">
        <f>CPYG!#REF!</f>
        <v>#REF!</v>
      </c>
      <c r="D64" s="24">
        <f>CPYG!C72</f>
        <v>2796.45</v>
      </c>
    </row>
    <row r="65" spans="1:4" s="3" customFormat="1" ht="19.5" customHeight="1">
      <c r="A65" s="10" t="s">
        <v>367</v>
      </c>
      <c r="B65" s="25" t="str">
        <f>CPYG!B74</f>
        <v>15. GASTOS FINANCIEROS.</v>
      </c>
      <c r="C65" s="27" t="e">
        <f>CPYG!#REF!</f>
        <v>#REF!</v>
      </c>
      <c r="D65" s="26">
        <f>CPYG!C74</f>
        <v>0</v>
      </c>
    </row>
    <row r="66" spans="1:4" s="3" customFormat="1" ht="19.5" customHeight="1">
      <c r="A66" s="10" t="s">
        <v>201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202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0</v>
      </c>
    </row>
    <row r="68" spans="1:4" s="3" customFormat="1" ht="19.5" customHeight="1">
      <c r="A68" s="5" t="s">
        <v>368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369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203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370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279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371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0</v>
      </c>
    </row>
    <row r="74" spans="1:4" s="3" customFormat="1" ht="17.25" customHeight="1">
      <c r="A74" s="12" t="s">
        <v>199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280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0</v>
      </c>
    </row>
    <row r="76" spans="1:4" s="3" customFormat="1" ht="19.5" customHeight="1">
      <c r="A76" s="5" t="s">
        <v>204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2796.45</v>
      </c>
    </row>
    <row r="77" spans="1:4" s="3" customFormat="1" ht="19.5" customHeight="1">
      <c r="A77" s="5" t="s">
        <v>106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112390.54</v>
      </c>
    </row>
    <row r="78" spans="1:4" s="3" customFormat="1" ht="25.5" customHeight="1">
      <c r="A78" s="11" t="s">
        <v>281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0</v>
      </c>
    </row>
    <row r="79" spans="1:4" s="3" customFormat="1" ht="19.5" customHeight="1">
      <c r="A79" s="5" t="s">
        <v>205</v>
      </c>
      <c r="B79" s="23"/>
      <c r="C79" s="23"/>
      <c r="D79" s="24"/>
    </row>
    <row r="80" spans="1:4" s="3" customFormat="1" ht="19.5" customHeight="1">
      <c r="A80" s="5" t="s">
        <v>282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283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141</v>
      </c>
      <c r="B84" s="34"/>
      <c r="C84" s="34"/>
      <c r="D84" s="34"/>
    </row>
    <row r="85" spans="1:5" ht="19.5" customHeight="1">
      <c r="A85" s="7" t="s">
        <v>107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112390.54</v>
      </c>
      <c r="C90" s="33">
        <f>PASIVO!D20</f>
        <v>49655.33249999997</v>
      </c>
      <c r="D90" s="33">
        <f>PASIVO!E20</f>
        <v>117689.40749999997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-117689.40749999997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564" t="s">
        <v>85</v>
      </c>
      <c r="B1" s="565"/>
      <c r="C1" s="565"/>
      <c r="D1" s="565"/>
      <c r="E1" s="565"/>
      <c r="F1" s="565"/>
      <c r="G1" s="566"/>
      <c r="H1" s="108">
        <v>2011</v>
      </c>
      <c r="I1"/>
      <c r="J1"/>
    </row>
    <row r="2" spans="1:10" s="110" customFormat="1" ht="17.25" thickBot="1">
      <c r="A2" s="567" t="s">
        <v>86</v>
      </c>
      <c r="B2" s="568"/>
      <c r="C2" s="568"/>
      <c r="D2" s="568"/>
      <c r="E2" s="568"/>
      <c r="F2" s="568"/>
      <c r="G2" s="569"/>
      <c r="H2" s="120" t="s">
        <v>234</v>
      </c>
      <c r="I2"/>
      <c r="J2"/>
    </row>
    <row r="3" spans="1:8" ht="13.5" customHeight="1" thickBot="1">
      <c r="A3" s="570" t="s">
        <v>87</v>
      </c>
      <c r="B3" s="571"/>
      <c r="C3" s="571"/>
      <c r="D3" s="571"/>
      <c r="E3" s="571"/>
      <c r="F3" s="571"/>
      <c r="G3" s="571"/>
      <c r="H3" s="572"/>
    </row>
    <row r="4" spans="3:8" ht="20.25" customHeight="1">
      <c r="C4" s="573">
        <v>2009</v>
      </c>
      <c r="D4" s="573"/>
      <c r="E4" s="573" t="s">
        <v>285</v>
      </c>
      <c r="F4" s="573"/>
      <c r="G4" s="573" t="s">
        <v>284</v>
      </c>
      <c r="H4" s="573"/>
    </row>
    <row r="5" spans="1:8" ht="24.75">
      <c r="A5" s="111" t="s">
        <v>88</v>
      </c>
      <c r="B5" s="111" t="s">
        <v>235</v>
      </c>
      <c r="C5" s="112" t="s">
        <v>89</v>
      </c>
      <c r="D5" s="112" t="s">
        <v>90</v>
      </c>
      <c r="E5" s="112" t="s">
        <v>89</v>
      </c>
      <c r="F5" s="112" t="s">
        <v>90</v>
      </c>
      <c r="G5" s="112" t="s">
        <v>89</v>
      </c>
      <c r="H5" s="112" t="s">
        <v>90</v>
      </c>
    </row>
    <row r="6" spans="1:8" ht="15.75">
      <c r="A6" s="111" t="s">
        <v>91</v>
      </c>
      <c r="B6" s="111" t="s">
        <v>92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91</v>
      </c>
      <c r="B7" s="111" t="s">
        <v>93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562" t="s">
        <v>122</v>
      </c>
      <c r="B15" s="563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561">
        <v>2009</v>
      </c>
      <c r="D17" s="561"/>
      <c r="E17" s="561" t="s">
        <v>285</v>
      </c>
      <c r="F17" s="561"/>
      <c r="G17" s="561" t="s">
        <v>284</v>
      </c>
      <c r="H17" s="561"/>
    </row>
    <row r="18" spans="1:8" ht="24.75">
      <c r="A18" s="111" t="s">
        <v>94</v>
      </c>
      <c r="B18" s="111" t="s">
        <v>235</v>
      </c>
      <c r="C18" s="112" t="s">
        <v>95</v>
      </c>
      <c r="D18" s="112" t="s">
        <v>90</v>
      </c>
      <c r="E18" s="112" t="s">
        <v>95</v>
      </c>
      <c r="F18" s="112" t="s">
        <v>90</v>
      </c>
      <c r="G18" s="112" t="s">
        <v>95</v>
      </c>
      <c r="H18" s="112" t="s">
        <v>90</v>
      </c>
    </row>
    <row r="19" spans="1:8" ht="15.75">
      <c r="A19" s="111" t="s">
        <v>96</v>
      </c>
      <c r="B19" s="111" t="s">
        <v>97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98</v>
      </c>
      <c r="B20" s="111" t="s">
        <v>97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99</v>
      </c>
      <c r="B21" s="111" t="s">
        <v>100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101</v>
      </c>
      <c r="B22" s="111" t="s">
        <v>102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103</v>
      </c>
      <c r="B23" s="111" t="s">
        <v>104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91</v>
      </c>
      <c r="B24" s="111" t="s">
        <v>92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91</v>
      </c>
      <c r="B25" s="111" t="s">
        <v>105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562" t="s">
        <v>122</v>
      </c>
      <c r="B28" s="563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236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E30" sqref="E30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494" t="s">
        <v>252</v>
      </c>
      <c r="C3" s="495"/>
      <c r="D3" s="495"/>
      <c r="E3" s="495"/>
      <c r="F3" s="495"/>
      <c r="G3" s="495"/>
      <c r="H3" s="495"/>
      <c r="I3" s="270">
        <v>2017</v>
      </c>
    </row>
    <row r="4" spans="2:9" s="271" customFormat="1" ht="27.75" customHeight="1">
      <c r="B4" s="496" t="s">
        <v>423</v>
      </c>
      <c r="C4" s="497"/>
      <c r="D4" s="497"/>
      <c r="E4" s="497"/>
      <c r="F4" s="497"/>
      <c r="G4" s="497"/>
      <c r="H4" s="497"/>
      <c r="I4" s="498"/>
    </row>
    <row r="5" spans="2:9" ht="12.75">
      <c r="B5" s="272"/>
      <c r="C5" s="273"/>
      <c r="D5" s="273"/>
      <c r="E5" s="273"/>
      <c r="F5" s="273"/>
      <c r="G5" s="273"/>
      <c r="H5" s="273"/>
      <c r="I5" s="274"/>
    </row>
    <row r="6" spans="2:9" ht="15.75">
      <c r="B6" s="275" t="s">
        <v>176</v>
      </c>
      <c r="C6" s="276"/>
      <c r="D6" s="276"/>
      <c r="E6" s="273"/>
      <c r="F6" s="273"/>
      <c r="G6" s="273"/>
      <c r="H6" s="273"/>
      <c r="I6" s="274"/>
    </row>
    <row r="7" spans="2:9" ht="12.75">
      <c r="B7" s="272"/>
      <c r="C7" s="273"/>
      <c r="D7" s="273"/>
      <c r="E7" s="273"/>
      <c r="F7" s="273"/>
      <c r="G7" s="273"/>
      <c r="H7" s="273"/>
      <c r="I7" s="274"/>
    </row>
    <row r="8" spans="2:9" ht="12.75">
      <c r="B8" s="277" t="s">
        <v>245</v>
      </c>
      <c r="C8" s="276"/>
      <c r="D8" s="276"/>
      <c r="E8" s="273"/>
      <c r="F8" s="273"/>
      <c r="G8" s="273"/>
      <c r="H8" s="273"/>
      <c r="I8" s="468">
        <v>12</v>
      </c>
    </row>
    <row r="9" spans="2:9" ht="12.75">
      <c r="B9" s="272"/>
      <c r="C9" s="273"/>
      <c r="D9" s="273"/>
      <c r="E9" s="273"/>
      <c r="F9" s="273"/>
      <c r="G9" s="273"/>
      <c r="H9" s="273"/>
      <c r="I9" s="469"/>
    </row>
    <row r="10" spans="2:9" ht="12.75">
      <c r="B10" s="272"/>
      <c r="C10" s="273" t="s">
        <v>246</v>
      </c>
      <c r="D10" s="273"/>
      <c r="E10" s="273"/>
      <c r="F10" s="273"/>
      <c r="G10" s="273"/>
      <c r="H10" s="273"/>
      <c r="I10" s="468">
        <v>11</v>
      </c>
    </row>
    <row r="11" spans="2:9" ht="12.75">
      <c r="B11" s="272"/>
      <c r="C11" s="278" t="s">
        <v>247</v>
      </c>
      <c r="D11" s="273" t="s">
        <v>248</v>
      </c>
      <c r="E11" s="273"/>
      <c r="F11" s="273"/>
      <c r="G11" s="273"/>
      <c r="H11" s="273"/>
      <c r="I11" s="468">
        <v>7</v>
      </c>
    </row>
    <row r="12" spans="2:9" ht="12.75">
      <c r="B12" s="272"/>
      <c r="C12" s="278" t="s">
        <v>249</v>
      </c>
      <c r="D12" s="273" t="s">
        <v>250</v>
      </c>
      <c r="E12" s="273"/>
      <c r="F12" s="273"/>
      <c r="G12" s="273"/>
      <c r="H12" s="273"/>
      <c r="I12" s="468">
        <v>4</v>
      </c>
    </row>
    <row r="13" spans="2:9" ht="7.5" customHeight="1">
      <c r="B13" s="272"/>
      <c r="C13" s="273"/>
      <c r="D13" s="273"/>
      <c r="E13" s="273"/>
      <c r="F13" s="273"/>
      <c r="G13" s="273"/>
      <c r="H13" s="273"/>
      <c r="I13" s="469"/>
    </row>
    <row r="14" spans="2:9" ht="12.75">
      <c r="B14" s="272"/>
      <c r="C14" s="273" t="s">
        <v>251</v>
      </c>
      <c r="D14" s="273"/>
      <c r="E14" s="273"/>
      <c r="F14" s="273"/>
      <c r="G14" s="273"/>
      <c r="H14" s="273"/>
      <c r="I14" s="468">
        <v>1</v>
      </c>
    </row>
    <row r="15" spans="2:9" ht="13.5" thickBot="1">
      <c r="B15" s="279"/>
      <c r="C15" s="280"/>
      <c r="D15" s="280"/>
      <c r="E15" s="280"/>
      <c r="F15" s="280"/>
      <c r="G15" s="280"/>
      <c r="H15" s="280"/>
      <c r="I15" s="281"/>
    </row>
  </sheetData>
  <sheetProtection/>
  <mergeCells count="2">
    <mergeCell ref="B3:H3"/>
    <mergeCell ref="B4:I4"/>
  </mergeCells>
  <printOptions horizontalCentered="1"/>
  <pageMargins left="0.7480314960629921" right="0.2362204724409449" top="0.984251968503937" bottom="0.98425196850393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zoomScale="70" zoomScaleNormal="70" zoomScalePageLayoutView="0" workbookViewId="0" topLeftCell="A1">
      <selection activeCell="E30" sqref="E30"/>
    </sheetView>
  </sheetViews>
  <sheetFormatPr defaultColWidth="11.57421875" defaultRowHeight="12.75"/>
  <cols>
    <col min="1" max="1" width="7.8515625" style="132" customWidth="1"/>
    <col min="2" max="2" width="41.28125" style="132" customWidth="1"/>
    <col min="3" max="3" width="16.140625" style="132" customWidth="1"/>
    <col min="4" max="4" width="19.57421875" style="132" customWidth="1"/>
    <col min="5" max="5" width="19.421875" style="132" customWidth="1"/>
    <col min="6" max="6" width="18.421875" style="132" customWidth="1"/>
    <col min="7" max="7" width="20.7109375" style="132" customWidth="1"/>
    <col min="8" max="8" width="20.28125" style="132" customWidth="1"/>
    <col min="9" max="9" width="17.28125" style="132" customWidth="1"/>
    <col min="10" max="10" width="20.421875" style="132" customWidth="1"/>
    <col min="11" max="16384" width="11.57421875" style="132" customWidth="1"/>
  </cols>
  <sheetData>
    <row r="2" ht="13.5" thickBot="1"/>
    <row r="3" spans="1:10" ht="33.75" customHeight="1">
      <c r="A3" s="282"/>
      <c r="B3" s="502" t="s">
        <v>216</v>
      </c>
      <c r="C3" s="503"/>
      <c r="D3" s="503"/>
      <c r="E3" s="503"/>
      <c r="F3" s="503"/>
      <c r="G3" s="503"/>
      <c r="H3" s="503"/>
      <c r="I3" s="504"/>
      <c r="J3" s="505">
        <v>2017</v>
      </c>
    </row>
    <row r="4" spans="1:10" ht="22.5" customHeight="1" thickBot="1">
      <c r="A4" s="282"/>
      <c r="B4" s="507" t="s">
        <v>175</v>
      </c>
      <c r="C4" s="508"/>
      <c r="D4" s="508"/>
      <c r="E4" s="508"/>
      <c r="F4" s="508"/>
      <c r="G4" s="508"/>
      <c r="H4" s="508"/>
      <c r="I4" s="509"/>
      <c r="J4" s="506"/>
    </row>
    <row r="5" spans="2:10" ht="30" customHeight="1">
      <c r="B5" s="510" t="str">
        <f>'ORGANOS DE GOBIERNO'!B4:I4</f>
        <v>ENTIDAD: A.M.C. DEL POLÍGONO INDUSTRIAL "VALLE DE GÜIMAR"</v>
      </c>
      <c r="C5" s="511"/>
      <c r="D5" s="511"/>
      <c r="E5" s="511"/>
      <c r="F5" s="511"/>
      <c r="G5" s="511"/>
      <c r="H5" s="511"/>
      <c r="I5" s="511"/>
      <c r="J5" s="512"/>
    </row>
    <row r="6" spans="2:10" ht="6" customHeight="1">
      <c r="B6" s="283"/>
      <c r="C6" s="284"/>
      <c r="D6" s="284"/>
      <c r="E6" s="284"/>
      <c r="F6" s="284"/>
      <c r="G6" s="133"/>
      <c r="H6" s="133"/>
      <c r="I6" s="133"/>
      <c r="J6" s="136"/>
    </row>
    <row r="7" spans="2:10" ht="18" customHeight="1">
      <c r="B7" s="285" t="s">
        <v>253</v>
      </c>
      <c r="C7" s="133"/>
      <c r="D7" s="133"/>
      <c r="E7" s="133"/>
      <c r="F7" s="133"/>
      <c r="G7" s="133"/>
      <c r="H7" s="133"/>
      <c r="I7" s="133"/>
      <c r="J7" s="136"/>
    </row>
    <row r="8" spans="2:10" ht="28.5" customHeight="1">
      <c r="B8" s="286"/>
      <c r="C8" s="287"/>
      <c r="D8" s="133"/>
      <c r="E8" s="133"/>
      <c r="F8" s="133"/>
      <c r="G8" s="499" t="s">
        <v>217</v>
      </c>
      <c r="H8" s="499"/>
      <c r="I8" s="500"/>
      <c r="J8" s="501"/>
    </row>
    <row r="9" spans="2:10" ht="46.5" customHeight="1" thickBot="1">
      <c r="B9" s="288" t="s">
        <v>254</v>
      </c>
      <c r="C9" s="289" t="s">
        <v>255</v>
      </c>
      <c r="D9" s="290" t="s">
        <v>218</v>
      </c>
      <c r="E9" s="290" t="s">
        <v>219</v>
      </c>
      <c r="F9" s="289" t="s">
        <v>225</v>
      </c>
      <c r="G9" s="289" t="s">
        <v>220</v>
      </c>
      <c r="H9" s="289" t="s">
        <v>221</v>
      </c>
      <c r="I9" s="470" t="s">
        <v>222</v>
      </c>
      <c r="J9" s="291" t="s">
        <v>223</v>
      </c>
    </row>
    <row r="10" spans="2:10" ht="15" customHeight="1">
      <c r="B10" s="286"/>
      <c r="C10" s="292"/>
      <c r="D10" s="293"/>
      <c r="E10" s="294"/>
      <c r="F10" s="295"/>
      <c r="G10" s="133"/>
      <c r="H10" s="133"/>
      <c r="I10" s="471"/>
      <c r="J10" s="136"/>
    </row>
    <row r="11" spans="2:10" ht="15" customHeight="1">
      <c r="B11" s="135" t="s">
        <v>383</v>
      </c>
      <c r="C11" s="292">
        <v>35</v>
      </c>
      <c r="D11" s="296"/>
      <c r="E11" s="297"/>
      <c r="F11" s="297"/>
      <c r="G11" s="133"/>
      <c r="H11" s="133"/>
      <c r="I11" s="471"/>
      <c r="J11" s="136"/>
    </row>
    <row r="12" spans="2:10" ht="15" customHeight="1">
      <c r="B12" s="135" t="s">
        <v>384</v>
      </c>
      <c r="C12" s="292">
        <v>35</v>
      </c>
      <c r="D12" s="296"/>
      <c r="E12" s="297"/>
      <c r="F12" s="297"/>
      <c r="G12" s="133"/>
      <c r="H12" s="133"/>
      <c r="I12" s="471"/>
      <c r="J12" s="136"/>
    </row>
    <row r="13" spans="2:10" ht="15" customHeight="1">
      <c r="B13" s="135" t="s">
        <v>385</v>
      </c>
      <c r="C13" s="310">
        <v>30</v>
      </c>
      <c r="D13" s="296"/>
      <c r="E13" s="297"/>
      <c r="F13" s="297"/>
      <c r="G13" s="133"/>
      <c r="H13" s="133"/>
      <c r="I13" s="471"/>
      <c r="J13" s="136"/>
    </row>
    <row r="14" spans="2:10" ht="15" customHeight="1">
      <c r="B14" s="286"/>
      <c r="C14" s="298"/>
      <c r="D14" s="296"/>
      <c r="E14" s="297"/>
      <c r="F14" s="297"/>
      <c r="G14" s="133"/>
      <c r="H14" s="133"/>
      <c r="I14" s="471"/>
      <c r="J14" s="136"/>
    </row>
    <row r="15" spans="2:10" ht="15" customHeight="1">
      <c r="B15" s="135"/>
      <c r="C15" s="269"/>
      <c r="D15" s="296"/>
      <c r="E15" s="297"/>
      <c r="F15" s="297"/>
      <c r="G15" s="133"/>
      <c r="H15" s="133"/>
      <c r="I15" s="133"/>
      <c r="J15" s="136"/>
    </row>
    <row r="16" spans="2:10" ht="15" customHeight="1">
      <c r="B16" s="285" t="s">
        <v>256</v>
      </c>
      <c r="C16" s="269"/>
      <c r="D16" s="133"/>
      <c r="E16" s="297"/>
      <c r="F16" s="297"/>
      <c r="G16" s="133"/>
      <c r="H16" s="133"/>
      <c r="I16" s="133"/>
      <c r="J16" s="136"/>
    </row>
    <row r="17" spans="2:10" ht="27.75" customHeight="1">
      <c r="B17" s="286"/>
      <c r="C17" s="298"/>
      <c r="D17" s="133"/>
      <c r="E17" s="133"/>
      <c r="F17" s="133"/>
      <c r="G17" s="499" t="s">
        <v>217</v>
      </c>
      <c r="H17" s="499"/>
      <c r="I17" s="499"/>
      <c r="J17" s="501"/>
    </row>
    <row r="18" spans="2:10" ht="36" customHeight="1" thickBot="1">
      <c r="B18" s="288" t="s">
        <v>257</v>
      </c>
      <c r="C18" s="289" t="s">
        <v>255</v>
      </c>
      <c r="D18" s="290" t="s">
        <v>218</v>
      </c>
      <c r="E18" s="290" t="s">
        <v>219</v>
      </c>
      <c r="F18" s="289" t="s">
        <v>224</v>
      </c>
      <c r="G18" s="289" t="s">
        <v>220</v>
      </c>
      <c r="H18" s="289" t="s">
        <v>221</v>
      </c>
      <c r="I18" s="289" t="s">
        <v>222</v>
      </c>
      <c r="J18" s="291" t="s">
        <v>223</v>
      </c>
    </row>
    <row r="19" spans="2:10" ht="15" customHeight="1">
      <c r="B19" s="286"/>
      <c r="C19" s="299"/>
      <c r="D19" s="133"/>
      <c r="E19" s="133"/>
      <c r="F19" s="133"/>
      <c r="G19" s="133"/>
      <c r="H19" s="133"/>
      <c r="I19" s="133"/>
      <c r="J19" s="136"/>
    </row>
    <row r="20" spans="2:10" ht="15" customHeight="1">
      <c r="B20" s="135"/>
      <c r="C20" s="311"/>
      <c r="D20" s="133"/>
      <c r="E20" s="133"/>
      <c r="F20" s="133"/>
      <c r="G20" s="133"/>
      <c r="H20" s="133"/>
      <c r="I20" s="133"/>
      <c r="J20" s="136"/>
    </row>
    <row r="21" spans="2:10" ht="15" customHeight="1">
      <c r="B21" s="135"/>
      <c r="C21" s="311"/>
      <c r="D21" s="133"/>
      <c r="E21" s="133"/>
      <c r="F21" s="133"/>
      <c r="G21" s="133"/>
      <c r="H21" s="133"/>
      <c r="I21" s="133"/>
      <c r="J21" s="136"/>
    </row>
    <row r="22" spans="2:10" ht="15" customHeight="1">
      <c r="B22" s="135"/>
      <c r="C22" s="311"/>
      <c r="D22" s="133"/>
      <c r="E22" s="133"/>
      <c r="F22" s="133"/>
      <c r="G22" s="133"/>
      <c r="H22" s="133"/>
      <c r="I22" s="133"/>
      <c r="J22" s="136"/>
    </row>
    <row r="23" spans="2:10" ht="15" customHeight="1">
      <c r="B23" s="135"/>
      <c r="C23" s="268"/>
      <c r="D23" s="133"/>
      <c r="E23" s="133"/>
      <c r="F23" s="133"/>
      <c r="G23" s="133"/>
      <c r="H23" s="133"/>
      <c r="I23" s="133"/>
      <c r="J23" s="136"/>
    </row>
    <row r="24" spans="2:10" ht="15" customHeight="1">
      <c r="B24" s="135"/>
      <c r="C24" s="268"/>
      <c r="D24" s="133"/>
      <c r="E24" s="133"/>
      <c r="F24" s="133"/>
      <c r="G24" s="133"/>
      <c r="H24" s="133"/>
      <c r="I24" s="133"/>
      <c r="J24" s="136"/>
    </row>
    <row r="25" spans="2:10" ht="15" customHeight="1">
      <c r="B25" s="135"/>
      <c r="C25" s="268"/>
      <c r="D25" s="133"/>
      <c r="E25" s="133"/>
      <c r="F25" s="133"/>
      <c r="G25" s="133"/>
      <c r="H25" s="133"/>
      <c r="I25" s="133"/>
      <c r="J25" s="136"/>
    </row>
    <row r="26" spans="2:10" ht="15" customHeight="1">
      <c r="B26" s="286"/>
      <c r="C26" s="287"/>
      <c r="D26" s="133"/>
      <c r="E26" s="133"/>
      <c r="F26" s="133"/>
      <c r="G26" s="133"/>
      <c r="H26" s="133"/>
      <c r="I26" s="133"/>
      <c r="J26" s="136"/>
    </row>
    <row r="27" spans="2:10" ht="15" customHeight="1">
      <c r="B27" s="286"/>
      <c r="C27" s="287"/>
      <c r="D27" s="133"/>
      <c r="E27" s="133"/>
      <c r="F27" s="133"/>
      <c r="G27" s="133"/>
      <c r="H27" s="133"/>
      <c r="I27" s="133"/>
      <c r="J27" s="136"/>
    </row>
    <row r="28" spans="2:10" ht="15" customHeight="1">
      <c r="B28" s="285" t="s">
        <v>258</v>
      </c>
      <c r="C28" s="133"/>
      <c r="D28" s="133"/>
      <c r="E28" s="133"/>
      <c r="F28" s="133"/>
      <c r="G28" s="133"/>
      <c r="H28" s="133"/>
      <c r="I28" s="133"/>
      <c r="J28" s="136"/>
    </row>
    <row r="29" spans="2:10" ht="5.25" customHeight="1">
      <c r="B29" s="286"/>
      <c r="C29" s="287"/>
      <c r="D29" s="133"/>
      <c r="E29" s="133"/>
      <c r="F29" s="133"/>
      <c r="G29" s="133"/>
      <c r="H29" s="133"/>
      <c r="I29" s="133"/>
      <c r="J29" s="136"/>
    </row>
    <row r="30" spans="2:10" ht="29.25" customHeight="1" thickBot="1">
      <c r="B30" s="288" t="s">
        <v>259</v>
      </c>
      <c r="C30" s="300" t="s">
        <v>260</v>
      </c>
      <c r="D30" s="289" t="s">
        <v>261</v>
      </c>
      <c r="E30" s="137"/>
      <c r="F30" s="137"/>
      <c r="G30" s="137"/>
      <c r="H30" s="137"/>
      <c r="I30" s="137"/>
      <c r="J30" s="139"/>
    </row>
    <row r="31" spans="2:10" ht="9.75" customHeight="1">
      <c r="B31" s="314"/>
      <c r="C31" s="315"/>
      <c r="D31" s="316"/>
      <c r="E31" s="317"/>
      <c r="F31" s="317"/>
      <c r="G31" s="317"/>
      <c r="H31" s="317"/>
      <c r="I31" s="317"/>
      <c r="J31" s="318"/>
    </row>
    <row r="32" spans="2:10" ht="16.5" customHeight="1">
      <c r="B32" s="135" t="s">
        <v>386</v>
      </c>
      <c r="C32" s="311" t="s">
        <v>262</v>
      </c>
      <c r="D32" s="302"/>
      <c r="E32" s="133"/>
      <c r="F32" s="133"/>
      <c r="G32" s="133"/>
      <c r="H32" s="133"/>
      <c r="I32" s="133"/>
      <c r="J32" s="136"/>
    </row>
    <row r="33" spans="2:10" ht="15" customHeight="1">
      <c r="B33" s="135" t="s">
        <v>389</v>
      </c>
      <c r="C33" s="311" t="s">
        <v>263</v>
      </c>
      <c r="D33" s="302"/>
      <c r="E33" s="133"/>
      <c r="F33" s="133"/>
      <c r="G33" s="133"/>
      <c r="H33" s="133"/>
      <c r="I33" s="133"/>
      <c r="J33" s="136"/>
    </row>
    <row r="34" spans="2:10" ht="15" customHeight="1">
      <c r="B34" s="135" t="s">
        <v>391</v>
      </c>
      <c r="C34" s="311" t="s">
        <v>263</v>
      </c>
      <c r="D34" s="302"/>
      <c r="E34" s="133"/>
      <c r="F34" s="133"/>
      <c r="G34" s="133"/>
      <c r="H34" s="133"/>
      <c r="I34" s="133"/>
      <c r="J34" s="136"/>
    </row>
    <row r="35" spans="2:10" ht="15" customHeight="1">
      <c r="B35" s="135" t="s">
        <v>388</v>
      </c>
      <c r="C35" s="268" t="s">
        <v>264</v>
      </c>
      <c r="D35" s="303"/>
      <c r="E35" s="133"/>
      <c r="F35" s="133"/>
      <c r="G35" s="133"/>
      <c r="H35" s="133"/>
      <c r="I35" s="133"/>
      <c r="J35" s="136"/>
    </row>
    <row r="36" spans="2:10" ht="15" customHeight="1">
      <c r="B36" s="135" t="s">
        <v>387</v>
      </c>
      <c r="C36" s="268" t="s">
        <v>265</v>
      </c>
      <c r="D36" s="302"/>
      <c r="E36" s="133"/>
      <c r="F36" s="133"/>
      <c r="G36" s="133"/>
      <c r="H36" s="133"/>
      <c r="I36" s="133"/>
      <c r="J36" s="136"/>
    </row>
    <row r="37" spans="2:10" ht="15" customHeight="1">
      <c r="B37" s="135" t="s">
        <v>388</v>
      </c>
      <c r="C37" s="268" t="s">
        <v>266</v>
      </c>
      <c r="D37" s="302"/>
      <c r="E37" s="133"/>
      <c r="F37" s="133"/>
      <c r="G37" s="133"/>
      <c r="H37" s="133"/>
      <c r="I37" s="133"/>
      <c r="J37" s="136"/>
    </row>
    <row r="38" spans="2:10" ht="15" customHeight="1">
      <c r="B38" s="135"/>
      <c r="C38" s="133"/>
      <c r="D38" s="133"/>
      <c r="E38" s="133"/>
      <c r="F38" s="133"/>
      <c r="G38" s="133"/>
      <c r="H38" s="133"/>
      <c r="I38" s="133"/>
      <c r="J38" s="136"/>
    </row>
    <row r="39" spans="2:10" ht="20.25" customHeight="1">
      <c r="B39" s="285" t="s">
        <v>267</v>
      </c>
      <c r="C39" s="133"/>
      <c r="D39" s="133"/>
      <c r="E39" s="133"/>
      <c r="F39" s="133"/>
      <c r="G39" s="133"/>
      <c r="H39" s="133"/>
      <c r="I39" s="133"/>
      <c r="J39" s="136"/>
    </row>
    <row r="40" spans="2:10" ht="15" customHeight="1">
      <c r="B40" s="135"/>
      <c r="C40" s="133"/>
      <c r="D40" s="133"/>
      <c r="E40" s="133"/>
      <c r="F40" s="133"/>
      <c r="G40" s="133"/>
      <c r="H40" s="133"/>
      <c r="I40" s="133"/>
      <c r="J40" s="136"/>
    </row>
    <row r="41" spans="2:10" ht="15" customHeight="1">
      <c r="B41" s="301" t="s">
        <v>259</v>
      </c>
      <c r="C41" s="287"/>
      <c r="D41" s="133"/>
      <c r="E41" s="133"/>
      <c r="F41" s="133"/>
      <c r="G41" s="133"/>
      <c r="H41" s="133"/>
      <c r="I41" s="133"/>
      <c r="J41" s="136"/>
    </row>
    <row r="42" spans="2:10" ht="15" customHeight="1">
      <c r="B42" s="286" t="s">
        <v>390</v>
      </c>
      <c r="C42" s="287"/>
      <c r="D42" s="133"/>
      <c r="E42" s="133"/>
      <c r="F42" s="133"/>
      <c r="G42" s="133"/>
      <c r="H42" s="133"/>
      <c r="I42" s="133"/>
      <c r="J42" s="136"/>
    </row>
    <row r="43" spans="2:10" ht="15" customHeight="1" thickBot="1">
      <c r="B43" s="138"/>
      <c r="C43" s="137"/>
      <c r="D43" s="137"/>
      <c r="E43" s="137"/>
      <c r="F43" s="137"/>
      <c r="G43" s="137"/>
      <c r="H43" s="137"/>
      <c r="I43" s="137"/>
      <c r="J43" s="139"/>
    </row>
    <row r="44" spans="2:6" ht="13.5" customHeight="1">
      <c r="B44" s="133"/>
      <c r="C44" s="133"/>
      <c r="D44" s="133"/>
      <c r="E44" s="133"/>
      <c r="F44" s="133"/>
    </row>
    <row r="45" spans="2:6" ht="13.5" customHeight="1">
      <c r="B45" s="133"/>
      <c r="C45" s="133"/>
      <c r="D45" s="133"/>
      <c r="E45" s="133"/>
      <c r="F45" s="133"/>
    </row>
    <row r="46" ht="13.5" customHeight="1"/>
    <row r="47" ht="13.5" customHeight="1"/>
    <row r="48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4"/>
  <sheetViews>
    <sheetView zoomScalePageLayoutView="0" workbookViewId="0" topLeftCell="A1">
      <selection activeCell="A70" sqref="A70:IV84"/>
    </sheetView>
  </sheetViews>
  <sheetFormatPr defaultColWidth="11.57421875" defaultRowHeight="12.75"/>
  <cols>
    <col min="1" max="1" width="2.140625" style="132" customWidth="1"/>
    <col min="2" max="2" width="8.421875" style="132" customWidth="1"/>
    <col min="3" max="3" width="44.57421875" style="132" customWidth="1"/>
    <col min="4" max="4" width="16.7109375" style="330" customWidth="1"/>
    <col min="5" max="5" width="13.7109375" style="132" customWidth="1"/>
    <col min="6" max="16384" width="11.57421875" style="132" customWidth="1"/>
  </cols>
  <sheetData>
    <row r="2" spans="2:4" ht="12.75">
      <c r="B2" s="519" t="s">
        <v>393</v>
      </c>
      <c r="C2" s="519"/>
      <c r="D2" s="519"/>
    </row>
    <row r="3" spans="2:4" ht="13.5" thickBot="1">
      <c r="B3" s="332"/>
      <c r="C3" s="332"/>
      <c r="D3" s="332"/>
    </row>
    <row r="4" spans="2:4" ht="33" customHeight="1" thickBot="1">
      <c r="B4" s="520" t="str">
        <f>'ORGANOS DE GOBIERNO'!B4:I4</f>
        <v>ENTIDAD: A.M.C. DEL POLÍGONO INDUSTRIAL "VALLE DE GÜIMAR"</v>
      </c>
      <c r="C4" s="521"/>
      <c r="D4" s="522"/>
    </row>
    <row r="5" spans="2:3" ht="13.5" thickBot="1">
      <c r="B5" s="333"/>
      <c r="C5" s="333"/>
    </row>
    <row r="6" spans="2:4" ht="15.75" thickBot="1">
      <c r="B6" s="523" t="s">
        <v>394</v>
      </c>
      <c r="C6" s="521"/>
      <c r="D6" s="522"/>
    </row>
    <row r="7" spans="2:3" ht="13.5" thickBot="1">
      <c r="B7" s="333"/>
      <c r="C7" s="333"/>
    </row>
    <row r="8" spans="2:9" ht="12.75">
      <c r="B8" s="513" t="s">
        <v>286</v>
      </c>
      <c r="C8" s="514"/>
      <c r="D8" s="524"/>
      <c r="I8" s="424"/>
    </row>
    <row r="9" spans="2:9" ht="13.5" thickBot="1">
      <c r="B9" s="515"/>
      <c r="C9" s="516"/>
      <c r="D9" s="525"/>
      <c r="I9" s="424"/>
    </row>
    <row r="10" spans="2:9" ht="12.75">
      <c r="B10" s="334"/>
      <c r="C10" s="335"/>
      <c r="D10" s="441"/>
      <c r="I10" s="424"/>
    </row>
    <row r="11" spans="2:9" ht="12.75">
      <c r="B11" s="337" t="s">
        <v>288</v>
      </c>
      <c r="C11" s="338" t="s">
        <v>373</v>
      </c>
      <c r="D11" s="407">
        <f>+PRESUPUESTO!D11</f>
        <v>0</v>
      </c>
      <c r="I11" s="424"/>
    </row>
    <row r="12" spans="2:9" ht="12.75">
      <c r="B12" s="337" t="s">
        <v>289</v>
      </c>
      <c r="C12" s="338" t="s">
        <v>374</v>
      </c>
      <c r="D12" s="407">
        <f>+PRESUPUESTO!D12</f>
        <v>0</v>
      </c>
      <c r="I12" s="424"/>
    </row>
    <row r="13" spans="2:9" ht="12.75">
      <c r="B13" s="337" t="s">
        <v>290</v>
      </c>
      <c r="C13" s="338" t="s">
        <v>375</v>
      </c>
      <c r="D13" s="407">
        <f>+PRESUPUESTO!D13</f>
        <v>244989.96</v>
      </c>
      <c r="I13" s="424"/>
    </row>
    <row r="14" spans="2:9" ht="12.75">
      <c r="B14" s="337" t="s">
        <v>291</v>
      </c>
      <c r="C14" s="338" t="s">
        <v>376</v>
      </c>
      <c r="D14" s="407">
        <f>+PRESUPUESTO!D14</f>
        <v>0</v>
      </c>
      <c r="I14" s="424"/>
    </row>
    <row r="15" spans="2:4" ht="12.75">
      <c r="B15" s="337" t="s">
        <v>292</v>
      </c>
      <c r="C15" s="338" t="s">
        <v>377</v>
      </c>
      <c r="D15" s="407">
        <f>+PRESUPUESTO!D15</f>
        <v>25301</v>
      </c>
    </row>
    <row r="16" spans="2:4" ht="12.75">
      <c r="B16" s="341"/>
      <c r="C16" s="342"/>
      <c r="D16" s="410"/>
    </row>
    <row r="17" spans="2:4" ht="12.75">
      <c r="B17" s="344" t="s">
        <v>293</v>
      </c>
      <c r="C17" s="345"/>
      <c r="D17" s="412">
        <f>SUM(D11:D15)</f>
        <v>270290.95999999996</v>
      </c>
    </row>
    <row r="18" spans="2:4" ht="12.75">
      <c r="B18" s="347"/>
      <c r="C18" s="348"/>
      <c r="D18" s="414"/>
    </row>
    <row r="19" spans="2:4" ht="12.75">
      <c r="B19" s="341"/>
      <c r="C19" s="342"/>
      <c r="D19" s="410"/>
    </row>
    <row r="20" spans="2:4" ht="12.75">
      <c r="B20" s="337" t="s">
        <v>294</v>
      </c>
      <c r="C20" s="338" t="s">
        <v>378</v>
      </c>
      <c r="D20" s="407">
        <f>'[1]PRESUPUESTO'!D20</f>
        <v>0</v>
      </c>
    </row>
    <row r="21" spans="2:4" ht="12.75">
      <c r="B21" s="337" t="s">
        <v>295</v>
      </c>
      <c r="C21" s="338" t="s">
        <v>379</v>
      </c>
      <c r="D21" s="407">
        <f>'[1]PRESUPUESTO'!D21</f>
        <v>0</v>
      </c>
    </row>
    <row r="22" spans="2:4" ht="12.75">
      <c r="B22" s="341"/>
      <c r="C22" s="342"/>
      <c r="D22" s="410"/>
    </row>
    <row r="23" spans="2:4" ht="12.75">
      <c r="B23" s="344" t="s">
        <v>296</v>
      </c>
      <c r="C23" s="345"/>
      <c r="D23" s="412">
        <f>SUM(D20:D21)</f>
        <v>0</v>
      </c>
    </row>
    <row r="24" spans="2:4" ht="12.75">
      <c r="B24" s="347"/>
      <c r="C24" s="348"/>
      <c r="D24" s="414"/>
    </row>
    <row r="25" spans="2:4" ht="12.75">
      <c r="B25" s="341"/>
      <c r="C25" s="342"/>
      <c r="D25" s="410"/>
    </row>
    <row r="26" spans="2:4" ht="12.75">
      <c r="B26" s="337" t="s">
        <v>297</v>
      </c>
      <c r="C26" s="338" t="s">
        <v>380</v>
      </c>
      <c r="D26" s="407">
        <f>'[1]PRESUPUESTO'!D26</f>
        <v>0</v>
      </c>
    </row>
    <row r="27" spans="2:4" ht="12.75">
      <c r="B27" s="337" t="s">
        <v>298</v>
      </c>
      <c r="C27" s="338" t="s">
        <v>381</v>
      </c>
      <c r="D27" s="407">
        <f>'[1]PRESUPUESTO'!D27</f>
        <v>0</v>
      </c>
    </row>
    <row r="28" spans="2:4" ht="12.75">
      <c r="B28" s="341"/>
      <c r="C28" s="342"/>
      <c r="D28" s="410"/>
    </row>
    <row r="29" spans="2:4" ht="12.75">
      <c r="B29" s="344" t="s">
        <v>299</v>
      </c>
      <c r="C29" s="345"/>
      <c r="D29" s="415">
        <f>SUM(D26:D27)</f>
        <v>0</v>
      </c>
    </row>
    <row r="30" spans="2:4" ht="13.5" thickBot="1">
      <c r="B30" s="334"/>
      <c r="C30" s="335"/>
      <c r="D30" s="417"/>
    </row>
    <row r="31" spans="2:4" ht="12.75">
      <c r="B31" s="354"/>
      <c r="C31" s="355"/>
      <c r="D31" s="437"/>
    </row>
    <row r="32" spans="2:7" ht="12.75">
      <c r="B32" s="357"/>
      <c r="C32" s="358" t="s">
        <v>300</v>
      </c>
      <c r="D32" s="422">
        <f>D17+D23+D29</f>
        <v>270290.95999999996</v>
      </c>
      <c r="G32" s="442"/>
    </row>
    <row r="33" spans="2:4" ht="13.5" thickBot="1">
      <c r="B33" s="360"/>
      <c r="C33" s="361"/>
      <c r="D33" s="423"/>
    </row>
    <row r="34" spans="2:4" ht="23.25" customHeight="1" thickBot="1">
      <c r="B34" s="366"/>
      <c r="C34" s="367" t="s">
        <v>405</v>
      </c>
      <c r="D34" s="441">
        <f>'[1]PRESUPUESTO CPYG'!D35</f>
        <v>0</v>
      </c>
    </row>
    <row r="35" spans="2:4" ht="12.75">
      <c r="B35" s="354"/>
      <c r="C35" s="355"/>
      <c r="D35" s="437"/>
    </row>
    <row r="36" spans="2:4" ht="12.75">
      <c r="B36" s="357"/>
      <c r="C36" s="358" t="s">
        <v>300</v>
      </c>
      <c r="D36" s="422">
        <f>D32+D34</f>
        <v>270290.95999999996</v>
      </c>
    </row>
    <row r="37" spans="2:4" ht="13.5" thickBot="1">
      <c r="B37" s="360"/>
      <c r="C37" s="361"/>
      <c r="D37" s="423"/>
    </row>
    <row r="38" ht="13.5" thickBot="1"/>
    <row r="39" spans="2:4" ht="12.75">
      <c r="B39" s="513" t="s">
        <v>286</v>
      </c>
      <c r="C39" s="514"/>
      <c r="D39" s="517"/>
    </row>
    <row r="40" spans="2:4" ht="13.5" thickBot="1">
      <c r="B40" s="515"/>
      <c r="C40" s="516"/>
      <c r="D40" s="518"/>
    </row>
    <row r="41" spans="2:4" ht="12.75">
      <c r="B41" s="334"/>
      <c r="C41" s="335"/>
      <c r="D41" s="417"/>
    </row>
    <row r="42" spans="2:4" ht="12.75">
      <c r="B42" s="337" t="s">
        <v>288</v>
      </c>
      <c r="C42" s="372" t="s">
        <v>302</v>
      </c>
      <c r="D42" s="428">
        <f>+PRESUPUESTO!D40</f>
        <v>9771.75</v>
      </c>
    </row>
    <row r="43" spans="2:4" ht="12.75">
      <c r="B43" s="337" t="s">
        <v>289</v>
      </c>
      <c r="C43" s="372" t="s">
        <v>303</v>
      </c>
      <c r="D43" s="428">
        <f>+PRESUPUESTO!D41</f>
        <v>142829.8025</v>
      </c>
    </row>
    <row r="44" spans="2:4" ht="12.75">
      <c r="B44" s="337" t="s">
        <v>290</v>
      </c>
      <c r="C44" s="372" t="s">
        <v>118</v>
      </c>
      <c r="D44" s="428">
        <f>+PRESUPUESTO!D42</f>
        <v>0</v>
      </c>
    </row>
    <row r="45" spans="2:4" ht="12.75">
      <c r="B45" s="337" t="s">
        <v>291</v>
      </c>
      <c r="C45" s="372" t="s">
        <v>304</v>
      </c>
      <c r="D45" s="428">
        <f>+PRESUPUESTO!D43</f>
        <v>0</v>
      </c>
    </row>
    <row r="46" spans="2:4" ht="12.75">
      <c r="B46" s="334"/>
      <c r="C46" s="335"/>
      <c r="D46" s="428"/>
    </row>
    <row r="47" spans="2:4" ht="12.75">
      <c r="B47" s="344" t="s">
        <v>305</v>
      </c>
      <c r="C47" s="345"/>
      <c r="D47" s="415">
        <f>SUM(D42:D45)</f>
        <v>152601.5525</v>
      </c>
    </row>
    <row r="48" spans="2:4" ht="12.75">
      <c r="B48" s="347"/>
      <c r="C48" s="348"/>
      <c r="D48" s="432"/>
    </row>
    <row r="49" spans="2:4" ht="12.75">
      <c r="B49" s="334"/>
      <c r="C49" s="335"/>
      <c r="D49" s="417"/>
    </row>
    <row r="50" spans="2:4" ht="12.75">
      <c r="B50" s="337" t="s">
        <v>294</v>
      </c>
      <c r="C50" s="372" t="s">
        <v>307</v>
      </c>
      <c r="D50" s="428">
        <v>0</v>
      </c>
    </row>
    <row r="51" spans="2:4" ht="12.75">
      <c r="B51" s="337" t="s">
        <v>295</v>
      </c>
      <c r="C51" s="372" t="s">
        <v>308</v>
      </c>
      <c r="D51" s="428">
        <f>'[1]PRESUPUESTO'!D49</f>
        <v>0</v>
      </c>
    </row>
    <row r="52" spans="2:4" ht="12.75">
      <c r="B52" s="334"/>
      <c r="C52" s="335"/>
      <c r="D52" s="417"/>
    </row>
    <row r="53" spans="2:4" ht="12.75">
      <c r="B53" s="344" t="s">
        <v>309</v>
      </c>
      <c r="C53" s="345"/>
      <c r="D53" s="415">
        <f>SUM(D50:D51)</f>
        <v>0</v>
      </c>
    </row>
    <row r="54" spans="2:4" ht="12.75">
      <c r="B54" s="347"/>
      <c r="C54" s="348"/>
      <c r="D54" s="432"/>
    </row>
    <row r="55" spans="2:4" ht="12.75">
      <c r="B55" s="334"/>
      <c r="C55" s="335"/>
      <c r="D55" s="417"/>
    </row>
    <row r="56" spans="2:4" ht="12.75">
      <c r="B56" s="337" t="s">
        <v>297</v>
      </c>
      <c r="C56" s="372" t="s">
        <v>311</v>
      </c>
      <c r="D56" s="428">
        <v>0</v>
      </c>
    </row>
    <row r="57" spans="2:4" ht="12.75">
      <c r="B57" s="337" t="s">
        <v>298</v>
      </c>
      <c r="C57" s="372" t="s">
        <v>312</v>
      </c>
      <c r="D57" s="428">
        <f>'[1]PRESUPUESTO'!D55</f>
        <v>0</v>
      </c>
    </row>
    <row r="58" spans="2:4" ht="12.75">
      <c r="B58" s="334"/>
      <c r="C58" s="335"/>
      <c r="D58" s="417"/>
    </row>
    <row r="59" spans="2:4" ht="12.75">
      <c r="B59" s="344" t="s">
        <v>313</v>
      </c>
      <c r="C59" s="345"/>
      <c r="D59" s="415">
        <f>SUM(D56:D57)</f>
        <v>0</v>
      </c>
    </row>
    <row r="60" spans="2:4" ht="13.5" thickBot="1">
      <c r="B60" s="433"/>
      <c r="C60" s="443"/>
      <c r="D60" s="435"/>
    </row>
    <row r="61" spans="2:4" ht="13.5" thickTop="1">
      <c r="B61" s="354"/>
      <c r="C61" s="355"/>
      <c r="D61" s="437"/>
    </row>
    <row r="62" spans="2:7" ht="12.75">
      <c r="B62" s="357"/>
      <c r="C62" s="358" t="s">
        <v>404</v>
      </c>
      <c r="D62" s="422">
        <f>D47+D53+D59</f>
        <v>152601.5525</v>
      </c>
      <c r="G62" s="442"/>
    </row>
    <row r="63" spans="2:4" ht="13.5" thickBot="1">
      <c r="B63" s="444"/>
      <c r="C63" s="445"/>
      <c r="D63" s="446"/>
    </row>
    <row r="64" spans="2:4" ht="22.5" customHeight="1" thickBot="1">
      <c r="B64" s="447"/>
      <c r="C64" s="448" t="s">
        <v>406</v>
      </c>
      <c r="D64" s="449">
        <v>0</v>
      </c>
    </row>
    <row r="65" spans="2:4" ht="12.75">
      <c r="B65" s="354"/>
      <c r="C65" s="355"/>
      <c r="D65" s="437"/>
    </row>
    <row r="66" spans="2:4" ht="12.75">
      <c r="B66" s="357"/>
      <c r="C66" s="358" t="s">
        <v>404</v>
      </c>
      <c r="D66" s="422">
        <f>D62+D64</f>
        <v>152601.5525</v>
      </c>
    </row>
    <row r="67" spans="2:4" ht="13.5" thickBot="1">
      <c r="B67" s="360"/>
      <c r="C67" s="439"/>
      <c r="D67" s="423"/>
    </row>
    <row r="70" spans="2:5" ht="13.5" hidden="1" thickBot="1">
      <c r="B70" s="450" t="s">
        <v>407</v>
      </c>
      <c r="C70" s="451" t="s">
        <v>397</v>
      </c>
      <c r="D70" s="452">
        <f>D36-D66</f>
        <v>117689.40749999997</v>
      </c>
      <c r="E70" s="132" t="s">
        <v>408</v>
      </c>
    </row>
    <row r="71" ht="13.5" hidden="1" thickBot="1"/>
    <row r="72" spans="2:5" ht="13.5" hidden="1" thickBot="1">
      <c r="B72" s="450" t="s">
        <v>409</v>
      </c>
      <c r="C72" s="450" t="s">
        <v>410</v>
      </c>
      <c r="D72" s="453">
        <f>D74+D79+D80+D81+D82</f>
        <v>-117689.40999999829</v>
      </c>
      <c r="E72" s="132" t="s">
        <v>411</v>
      </c>
    </row>
    <row r="73" spans="2:4" ht="13.5" hidden="1" thickBot="1">
      <c r="B73" s="133"/>
      <c r="C73" s="133"/>
      <c r="D73" s="454"/>
    </row>
    <row r="74" spans="3:4" ht="13.5" hidden="1" thickBot="1">
      <c r="C74" s="450" t="s">
        <v>412</v>
      </c>
      <c r="D74" s="453">
        <f>SUM(D75:D78)</f>
        <v>0</v>
      </c>
    </row>
    <row r="75" spans="3:4" ht="12.75" hidden="1">
      <c r="C75" s="455" t="s">
        <v>413</v>
      </c>
      <c r="D75" s="456">
        <f>-'[1]Inv. NO FIN'!E21</f>
        <v>0</v>
      </c>
    </row>
    <row r="76" spans="3:4" ht="12.75" hidden="1">
      <c r="C76" s="457" t="s">
        <v>414</v>
      </c>
      <c r="D76" s="458">
        <v>0</v>
      </c>
    </row>
    <row r="77" spans="3:4" ht="12.75" hidden="1">
      <c r="C77" s="457" t="s">
        <v>415</v>
      </c>
      <c r="D77" s="458">
        <f>-'[1]Inv. NO FIN'!H21</f>
        <v>0</v>
      </c>
    </row>
    <row r="78" spans="3:4" ht="32.25" customHeight="1" hidden="1" thickBot="1">
      <c r="C78" s="459" t="s">
        <v>416</v>
      </c>
      <c r="D78" s="460">
        <f>-'[1]Inv. NO FIN'!J21</f>
        <v>0</v>
      </c>
    </row>
    <row r="79" spans="3:4" ht="32.25" customHeight="1" hidden="1" thickBot="1">
      <c r="C79" s="461" t="s">
        <v>417</v>
      </c>
      <c r="D79" s="462">
        <f>-'[1]Inv. FIN'!I14-'[1]Inv. FIN'!I21-'[1]Inv. FIN'!I33-'[1]Inv. FIN'!I40</f>
        <v>0</v>
      </c>
    </row>
    <row r="80" spans="3:4" ht="26.25" hidden="1" thickBot="1">
      <c r="C80" s="463" t="s">
        <v>418</v>
      </c>
      <c r="D80" s="464">
        <f>-ACTIVO!N23</f>
        <v>150793.77000000142</v>
      </c>
    </row>
    <row r="81" spans="3:5" ht="13.5" hidden="1" thickBot="1">
      <c r="C81" s="450" t="s">
        <v>419</v>
      </c>
      <c r="E81" s="465" t="s">
        <v>420</v>
      </c>
    </row>
    <row r="82" spans="3:4" ht="13.5" hidden="1" thickBot="1">
      <c r="C82" s="466" t="s">
        <v>421</v>
      </c>
      <c r="D82" s="453">
        <f>+(PASIVO!E28-PASIVO!D28)+(PASIVO!E43-PASIVO!D43)</f>
        <v>-268483.1799999997</v>
      </c>
    </row>
    <row r="83" ht="13.5" hidden="1" thickBot="1"/>
    <row r="84" spans="3:4" ht="13.5" hidden="1" thickBot="1">
      <c r="C84" s="450" t="s">
        <v>422</v>
      </c>
      <c r="D84" s="453">
        <f>D70+D72</f>
        <v>-0.00249999831430614</v>
      </c>
    </row>
  </sheetData>
  <sheetProtection/>
  <mergeCells count="7">
    <mergeCell ref="B39:C40"/>
    <mergeCell ref="D39:D40"/>
    <mergeCell ref="B2:D2"/>
    <mergeCell ref="B4:D4"/>
    <mergeCell ref="B6:D6"/>
    <mergeCell ref="B8:C9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2"/>
  <sheetViews>
    <sheetView zoomScalePageLayoutView="0" workbookViewId="0" topLeftCell="A1">
      <selection activeCell="E30" sqref="E30"/>
    </sheetView>
  </sheetViews>
  <sheetFormatPr defaultColWidth="11.57421875" defaultRowHeight="12.75"/>
  <cols>
    <col min="1" max="1" width="2.140625" style="132" customWidth="1"/>
    <col min="2" max="2" width="8.421875" style="132" customWidth="1"/>
    <col min="3" max="3" width="44.57421875" style="132" customWidth="1"/>
    <col min="4" max="4" width="16.7109375" style="330" customWidth="1"/>
    <col min="5" max="5" width="2.57421875" style="397" customWidth="1"/>
    <col min="6" max="6" width="13.7109375" style="398" customWidth="1"/>
    <col min="7" max="7" width="8.8515625" style="132" customWidth="1"/>
    <col min="8" max="16384" width="11.57421875" style="132" customWidth="1"/>
  </cols>
  <sheetData>
    <row r="2" spans="2:5" ht="12.75">
      <c r="B2" s="519" t="s">
        <v>393</v>
      </c>
      <c r="C2" s="519"/>
      <c r="D2" s="519"/>
      <c r="E2" s="399"/>
    </row>
    <row r="3" spans="2:5" ht="13.5" thickBot="1">
      <c r="B3" s="332"/>
      <c r="C3" s="332"/>
      <c r="D3" s="332"/>
      <c r="E3" s="399"/>
    </row>
    <row r="4" spans="2:5" ht="33.75" customHeight="1" thickBot="1">
      <c r="B4" s="520" t="str">
        <f>COMPROBACIÓN!B4</f>
        <v>ENTIDAD: A.M.C. DEL POLÍGONO INDUSTRIAL "VALLE DE GÜIMAR"</v>
      </c>
      <c r="C4" s="521"/>
      <c r="D4" s="522"/>
      <c r="E4" s="400"/>
    </row>
    <row r="5" spans="2:3" ht="13.5" thickBot="1">
      <c r="B5" s="333"/>
      <c r="C5" s="333"/>
    </row>
    <row r="6" spans="2:5" ht="15.75" thickBot="1">
      <c r="B6" s="523" t="s">
        <v>394</v>
      </c>
      <c r="C6" s="521"/>
      <c r="D6" s="522"/>
      <c r="E6" s="400"/>
    </row>
    <row r="7" spans="2:3" ht="13.5" thickBot="1">
      <c r="B7" s="333"/>
      <c r="C7" s="333"/>
    </row>
    <row r="8" spans="2:9" ht="13.5" customHeight="1">
      <c r="B8" s="513" t="s">
        <v>286</v>
      </c>
      <c r="C8" s="514"/>
      <c r="D8" s="524"/>
      <c r="E8" s="401"/>
      <c r="I8" s="424"/>
    </row>
    <row r="9" spans="2:9" ht="12.75" customHeight="1">
      <c r="B9" s="530"/>
      <c r="C9" s="531"/>
      <c r="D9" s="532"/>
      <c r="E9" s="402"/>
      <c r="I9" s="424"/>
    </row>
    <row r="10" spans="2:9" ht="12.75">
      <c r="B10" s="403"/>
      <c r="C10" s="404"/>
      <c r="D10" s="405"/>
      <c r="E10" s="406"/>
      <c r="I10" s="424"/>
    </row>
    <row r="11" spans="2:9" ht="12.75">
      <c r="B11" s="337" t="s">
        <v>288</v>
      </c>
      <c r="C11" s="338" t="s">
        <v>373</v>
      </c>
      <c r="D11" s="407">
        <f>+'PRESUPUESTOS PYG'!D11</f>
        <v>0</v>
      </c>
      <c r="E11" s="408"/>
      <c r="H11" s="409"/>
      <c r="I11" s="424"/>
    </row>
    <row r="12" spans="2:9" ht="12.75">
      <c r="B12" s="337" t="s">
        <v>289</v>
      </c>
      <c r="C12" s="338" t="s">
        <v>374</v>
      </c>
      <c r="D12" s="407">
        <f>+'PRESUPUESTOS PYG'!D12</f>
        <v>0</v>
      </c>
      <c r="E12" s="408"/>
      <c r="H12" s="409"/>
      <c r="I12" s="424"/>
    </row>
    <row r="13" spans="2:9" ht="12.75">
      <c r="B13" s="337" t="s">
        <v>290</v>
      </c>
      <c r="C13" s="338" t="s">
        <v>375</v>
      </c>
      <c r="D13" s="407">
        <f>+'PRESUPUESTOS PYG'!D13</f>
        <v>244989.96</v>
      </c>
      <c r="E13" s="408"/>
      <c r="H13" s="409"/>
      <c r="I13" s="424"/>
    </row>
    <row r="14" spans="2:9" ht="12.75">
      <c r="B14" s="337" t="s">
        <v>291</v>
      </c>
      <c r="C14" s="338" t="s">
        <v>376</v>
      </c>
      <c r="D14" s="407">
        <f>+'PRESUPUESTOS PYG'!D14</f>
        <v>0</v>
      </c>
      <c r="E14" s="408"/>
      <c r="H14" s="409"/>
      <c r="I14" s="424"/>
    </row>
    <row r="15" spans="2:8" ht="12.75">
      <c r="B15" s="337" t="s">
        <v>292</v>
      </c>
      <c r="C15" s="338" t="s">
        <v>377</v>
      </c>
      <c r="D15" s="407">
        <f>+'PRESUPUESTOS PYG'!D15</f>
        <v>25301</v>
      </c>
      <c r="E15" s="408"/>
      <c r="H15" s="409"/>
    </row>
    <row r="16" spans="2:5" ht="12.75">
      <c r="B16" s="341"/>
      <c r="C16" s="342"/>
      <c r="D16" s="410"/>
      <c r="E16" s="411"/>
    </row>
    <row r="17" spans="2:5" ht="12.75">
      <c r="B17" s="344" t="s">
        <v>293</v>
      </c>
      <c r="C17" s="345"/>
      <c r="D17" s="412">
        <f>SUM(D11:D15)</f>
        <v>270290.95999999996</v>
      </c>
      <c r="E17" s="413"/>
    </row>
    <row r="18" spans="2:5" ht="12.75">
      <c r="B18" s="347"/>
      <c r="C18" s="348"/>
      <c r="D18" s="414"/>
      <c r="E18" s="411"/>
    </row>
    <row r="19" spans="2:5" ht="12.75">
      <c r="B19" s="341"/>
      <c r="C19" s="342"/>
      <c r="D19" s="410"/>
      <c r="E19" s="411"/>
    </row>
    <row r="20" spans="2:5" ht="12.75">
      <c r="B20" s="337" t="s">
        <v>294</v>
      </c>
      <c r="C20" s="338" t="s">
        <v>378</v>
      </c>
      <c r="D20" s="410">
        <f>-'[1]Inv. NO FIN'!I21</f>
        <v>0</v>
      </c>
      <c r="E20" s="411"/>
    </row>
    <row r="21" spans="2:5" ht="12.75">
      <c r="B21" s="337" t="s">
        <v>295</v>
      </c>
      <c r="C21" s="338" t="s">
        <v>379</v>
      </c>
      <c r="D21" s="410">
        <f>'[1]Transf. y subv.'!F15</f>
        <v>0</v>
      </c>
      <c r="E21" s="411"/>
    </row>
    <row r="22" spans="2:5" ht="12.75">
      <c r="B22" s="341"/>
      <c r="C22" s="342"/>
      <c r="D22" s="410"/>
      <c r="E22" s="411"/>
    </row>
    <row r="23" spans="2:5" ht="12.75">
      <c r="B23" s="344" t="s">
        <v>296</v>
      </c>
      <c r="C23" s="345"/>
      <c r="D23" s="412">
        <f>SUM(D20:D21)</f>
        <v>0</v>
      </c>
      <c r="E23" s="413"/>
    </row>
    <row r="24" spans="2:5" ht="12.75">
      <c r="B24" s="347"/>
      <c r="C24" s="348"/>
      <c r="D24" s="414"/>
      <c r="E24" s="411"/>
    </row>
    <row r="25" spans="2:5" ht="12.75">
      <c r="B25" s="341"/>
      <c r="C25" s="342"/>
      <c r="D25" s="410"/>
      <c r="E25" s="411"/>
    </row>
    <row r="26" spans="2:5" ht="12.75">
      <c r="B26" s="337" t="s">
        <v>297</v>
      </c>
      <c r="C26" s="338" t="s">
        <v>380</v>
      </c>
      <c r="D26" s="407">
        <f>-'[1]Inv. FIN'!H14-'[1]Inv. FIN'!H21-'[1]Inv. FIN'!H33-'[1]Inv. FIN'!H40</f>
        <v>0</v>
      </c>
      <c r="E26" s="408"/>
    </row>
    <row r="27" spans="2:5" ht="12.75">
      <c r="B27" s="337" t="s">
        <v>298</v>
      </c>
      <c r="C27" s="338" t="s">
        <v>381</v>
      </c>
      <c r="D27" s="407">
        <f>'[1]Deuda L.P.'!L24</f>
        <v>0</v>
      </c>
      <c r="E27" s="408"/>
    </row>
    <row r="28" spans="2:5" ht="12.75">
      <c r="B28" s="341"/>
      <c r="C28" s="342"/>
      <c r="D28" s="410"/>
      <c r="E28" s="411"/>
    </row>
    <row r="29" spans="2:5" ht="12.75">
      <c r="B29" s="344" t="s">
        <v>299</v>
      </c>
      <c r="C29" s="345"/>
      <c r="D29" s="415">
        <f>SUM(D26:D27)</f>
        <v>0</v>
      </c>
      <c r="E29" s="416"/>
    </row>
    <row r="30" spans="2:5" ht="12.75">
      <c r="B30" s="334"/>
      <c r="C30" s="335"/>
      <c r="D30" s="417"/>
      <c r="E30" s="418"/>
    </row>
    <row r="31" spans="2:5" ht="12.75">
      <c r="B31" s="419"/>
      <c r="C31" s="420"/>
      <c r="D31" s="421"/>
      <c r="E31" s="406"/>
    </row>
    <row r="32" spans="2:5" ht="12.75">
      <c r="B32" s="357"/>
      <c r="C32" s="358" t="s">
        <v>300</v>
      </c>
      <c r="D32" s="422">
        <f>D17+D23+D29</f>
        <v>270290.95999999996</v>
      </c>
      <c r="E32" s="416"/>
    </row>
    <row r="33" spans="2:5" ht="13.5" thickBot="1">
      <c r="B33" s="360"/>
      <c r="C33" s="361"/>
      <c r="D33" s="423"/>
      <c r="E33" s="406"/>
    </row>
    <row r="34" spans="3:5" ht="12.75">
      <c r="C34" s="133"/>
      <c r="D34" s="132"/>
      <c r="E34" s="424"/>
    </row>
    <row r="36" ht="13.5" thickBot="1"/>
    <row r="37" spans="2:5" ht="13.5" customHeight="1">
      <c r="B37" s="513" t="s">
        <v>286</v>
      </c>
      <c r="C37" s="526"/>
      <c r="D37" s="528"/>
      <c r="E37" s="425"/>
    </row>
    <row r="38" spans="2:5" ht="12.75" customHeight="1" thickBot="1">
      <c r="B38" s="515"/>
      <c r="C38" s="527"/>
      <c r="D38" s="529"/>
      <c r="E38" s="426"/>
    </row>
    <row r="39" spans="2:8" ht="12.75">
      <c r="B39" s="334"/>
      <c r="C39" s="353"/>
      <c r="D39" s="417"/>
      <c r="E39" s="418"/>
      <c r="H39" s="133"/>
    </row>
    <row r="40" spans="2:8" ht="12.75">
      <c r="B40" s="337" t="s">
        <v>288</v>
      </c>
      <c r="C40" s="427" t="s">
        <v>302</v>
      </c>
      <c r="D40" s="428">
        <f>+'PRESUPUESTOS PYG'!D45</f>
        <v>9771.75</v>
      </c>
      <c r="E40" s="429"/>
      <c r="H40" s="409"/>
    </row>
    <row r="41" spans="2:8" ht="12.75">
      <c r="B41" s="337" t="s">
        <v>289</v>
      </c>
      <c r="C41" s="427" t="s">
        <v>303</v>
      </c>
      <c r="D41" s="428">
        <f>+'PRESUPUESTOS PYG'!D46</f>
        <v>142829.8025</v>
      </c>
      <c r="E41" s="429"/>
      <c r="H41" s="409"/>
    </row>
    <row r="42" spans="2:8" ht="12.75">
      <c r="B42" s="337" t="s">
        <v>290</v>
      </c>
      <c r="C42" s="427" t="s">
        <v>118</v>
      </c>
      <c r="D42" s="428">
        <f>+'PRESUPUESTOS PYG'!D47</f>
        <v>0</v>
      </c>
      <c r="E42" s="429"/>
      <c r="H42" s="409"/>
    </row>
    <row r="43" spans="2:8" ht="12.75">
      <c r="B43" s="337" t="s">
        <v>291</v>
      </c>
      <c r="C43" s="427" t="s">
        <v>304</v>
      </c>
      <c r="D43" s="428">
        <f>+'PRESUPUESTOS PYG'!D48</f>
        <v>0</v>
      </c>
      <c r="E43" s="429"/>
      <c r="H43" s="409"/>
    </row>
    <row r="44" spans="2:8" ht="12.75">
      <c r="B44" s="334"/>
      <c r="C44" s="353"/>
      <c r="D44" s="428"/>
      <c r="E44" s="429"/>
      <c r="H44" s="409"/>
    </row>
    <row r="45" spans="2:5" ht="12.75">
      <c r="B45" s="344" t="s">
        <v>305</v>
      </c>
      <c r="C45" s="430"/>
      <c r="D45" s="415">
        <f>SUM(D40:D43)</f>
        <v>152601.5525</v>
      </c>
      <c r="E45" s="416"/>
    </row>
    <row r="46" spans="2:5" ht="12.75">
      <c r="B46" s="347"/>
      <c r="C46" s="431"/>
      <c r="D46" s="432"/>
      <c r="E46" s="418"/>
    </row>
    <row r="47" spans="2:5" ht="12.75">
      <c r="B47" s="334"/>
      <c r="C47" s="353"/>
      <c r="D47" s="417"/>
      <c r="E47" s="418"/>
    </row>
    <row r="48" spans="2:5" ht="12.75">
      <c r="B48" s="337" t="s">
        <v>294</v>
      </c>
      <c r="C48" s="427" t="s">
        <v>307</v>
      </c>
      <c r="D48" s="428">
        <v>0</v>
      </c>
      <c r="E48" s="429"/>
    </row>
    <row r="49" spans="2:5" ht="12.75">
      <c r="B49" s="337" t="s">
        <v>295</v>
      </c>
      <c r="C49" s="427" t="s">
        <v>308</v>
      </c>
      <c r="D49" s="428">
        <v>0</v>
      </c>
      <c r="E49" s="429"/>
    </row>
    <row r="50" spans="2:5" ht="12.75">
      <c r="B50" s="334"/>
      <c r="C50" s="353"/>
      <c r="D50" s="417"/>
      <c r="E50" s="418"/>
    </row>
    <row r="51" spans="2:5" ht="12.75">
      <c r="B51" s="344" t="s">
        <v>309</v>
      </c>
      <c r="C51" s="430"/>
      <c r="D51" s="415">
        <f>SUM(D48:D49)</f>
        <v>0</v>
      </c>
      <c r="E51" s="416"/>
    </row>
    <row r="52" spans="2:5" ht="12.75">
      <c r="B52" s="347"/>
      <c r="C52" s="431"/>
      <c r="D52" s="432"/>
      <c r="E52" s="418"/>
    </row>
    <row r="53" spans="2:5" ht="12.75">
      <c r="B53" s="334"/>
      <c r="C53" s="353"/>
      <c r="D53" s="417"/>
      <c r="E53" s="418"/>
    </row>
    <row r="54" spans="2:5" ht="12.75">
      <c r="B54" s="337" t="s">
        <v>297</v>
      </c>
      <c r="C54" s="427" t="s">
        <v>311</v>
      </c>
      <c r="D54" s="428">
        <v>0</v>
      </c>
      <c r="E54" s="429"/>
    </row>
    <row r="55" spans="2:5" ht="12.75">
      <c r="B55" s="337" t="s">
        <v>298</v>
      </c>
      <c r="C55" s="427" t="s">
        <v>312</v>
      </c>
      <c r="D55" s="428">
        <f>'[1]Deuda L.P.'!M24</f>
        <v>0</v>
      </c>
      <c r="E55" s="429"/>
    </row>
    <row r="56" spans="2:5" ht="12.75">
      <c r="B56" s="334"/>
      <c r="C56" s="353"/>
      <c r="D56" s="417"/>
      <c r="E56" s="418"/>
    </row>
    <row r="57" spans="2:5" ht="12.75">
      <c r="B57" s="344" t="s">
        <v>313</v>
      </c>
      <c r="C57" s="430"/>
      <c r="D57" s="415">
        <f>SUM(D54:D55)</f>
        <v>0</v>
      </c>
      <c r="E57" s="416"/>
    </row>
    <row r="58" spans="2:5" ht="13.5" thickBot="1">
      <c r="B58" s="433"/>
      <c r="C58" s="434"/>
      <c r="D58" s="435"/>
      <c r="E58" s="416"/>
    </row>
    <row r="59" spans="2:5" ht="13.5" thickTop="1">
      <c r="B59" s="354"/>
      <c r="C59" s="436"/>
      <c r="D59" s="437"/>
      <c r="E59" s="406"/>
    </row>
    <row r="60" spans="2:5" ht="12.75">
      <c r="B60" s="357"/>
      <c r="C60" s="438" t="s">
        <v>404</v>
      </c>
      <c r="D60" s="422">
        <f>D45+D51+D57</f>
        <v>152601.5525</v>
      </c>
      <c r="E60" s="416"/>
    </row>
    <row r="61" spans="2:5" ht="13.5" thickBot="1">
      <c r="B61" s="360"/>
      <c r="C61" s="439"/>
      <c r="D61" s="423"/>
      <c r="E61" s="406"/>
    </row>
    <row r="62" spans="3:5" ht="12.75">
      <c r="C62" s="440"/>
      <c r="D62" s="132"/>
      <c r="E62" s="424"/>
    </row>
  </sheetData>
  <sheetProtection/>
  <mergeCells count="7">
    <mergeCell ref="B37:C38"/>
    <mergeCell ref="D37:D38"/>
    <mergeCell ref="B2:D2"/>
    <mergeCell ref="B4:D4"/>
    <mergeCell ref="B6:D6"/>
    <mergeCell ref="B8:C9"/>
    <mergeCell ref="D8:D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93"/>
  <sheetViews>
    <sheetView zoomScalePageLayoutView="0" workbookViewId="0" topLeftCell="A52">
      <selection activeCell="A74" sqref="A74:IV93"/>
    </sheetView>
  </sheetViews>
  <sheetFormatPr defaultColWidth="11.57421875" defaultRowHeight="12.75"/>
  <cols>
    <col min="1" max="1" width="4.421875" style="132" customWidth="1"/>
    <col min="2" max="2" width="8.421875" style="132" customWidth="1"/>
    <col min="3" max="3" width="49.7109375" style="132" customWidth="1"/>
    <col min="4" max="4" width="16.7109375" style="330" customWidth="1"/>
    <col min="5" max="5" width="11.28125" style="132" customWidth="1"/>
    <col min="6" max="16384" width="11.57421875" style="132" customWidth="1"/>
  </cols>
  <sheetData>
    <row r="1" ht="19.5" customHeight="1"/>
    <row r="2" spans="2:6" ht="12.75">
      <c r="B2" s="519" t="s">
        <v>393</v>
      </c>
      <c r="C2" s="519"/>
      <c r="D2" s="519"/>
      <c r="E2" s="331"/>
      <c r="F2" s="331"/>
    </row>
    <row r="3" spans="2:6" ht="13.5" thickBot="1">
      <c r="B3" s="332"/>
      <c r="C3" s="332"/>
      <c r="D3" s="332"/>
      <c r="E3" s="331"/>
      <c r="F3" s="331"/>
    </row>
    <row r="4" spans="2:6" ht="33" customHeight="1" thickBot="1">
      <c r="B4" s="520" t="str">
        <f>COMPROBACIÓN!B4</f>
        <v>ENTIDAD: A.M.C. DEL POLÍGONO INDUSTRIAL "VALLE DE GÜIMAR"</v>
      </c>
      <c r="C4" s="521"/>
      <c r="D4" s="522"/>
      <c r="E4" s="331"/>
      <c r="F4" s="331"/>
    </row>
    <row r="5" spans="2:6" ht="13.5" thickBot="1">
      <c r="B5" s="333"/>
      <c r="C5" s="333"/>
      <c r="E5" s="331"/>
      <c r="F5" s="331"/>
    </row>
    <row r="6" spans="2:4" ht="15.75" thickBot="1">
      <c r="B6" s="523" t="s">
        <v>394</v>
      </c>
      <c r="C6" s="521"/>
      <c r="D6" s="522"/>
    </row>
    <row r="7" ht="15" customHeight="1" thickBot="1"/>
    <row r="8" spans="2:9" ht="12.75">
      <c r="B8" s="513" t="s">
        <v>286</v>
      </c>
      <c r="C8" s="514"/>
      <c r="D8" s="535"/>
      <c r="I8" s="424"/>
    </row>
    <row r="9" spans="2:9" ht="13.5" customHeight="1" thickBot="1">
      <c r="B9" s="515"/>
      <c r="C9" s="516"/>
      <c r="D9" s="536"/>
      <c r="I9" s="424"/>
    </row>
    <row r="10" spans="2:9" ht="12.75" customHeight="1">
      <c r="B10" s="334"/>
      <c r="C10" s="335"/>
      <c r="D10" s="336"/>
      <c r="I10" s="424"/>
    </row>
    <row r="11" spans="2:9" ht="12.75">
      <c r="B11" s="337" t="s">
        <v>288</v>
      </c>
      <c r="C11" s="338" t="s">
        <v>373</v>
      </c>
      <c r="D11" s="339">
        <v>0</v>
      </c>
      <c r="F11" s="340"/>
      <c r="G11" s="340"/>
      <c r="I11" s="424"/>
    </row>
    <row r="12" spans="2:9" ht="12.75">
      <c r="B12" s="337" t="s">
        <v>289</v>
      </c>
      <c r="C12" s="338" t="s">
        <v>374</v>
      </c>
      <c r="D12" s="339">
        <v>0</v>
      </c>
      <c r="F12" s="340"/>
      <c r="G12" s="340"/>
      <c r="I12" s="424"/>
    </row>
    <row r="13" spans="2:9" ht="12.75">
      <c r="B13" s="337" t="s">
        <v>290</v>
      </c>
      <c r="C13" s="338" t="s">
        <v>375</v>
      </c>
      <c r="D13" s="339">
        <f>+CPYG!E7</f>
        <v>244989.96</v>
      </c>
      <c r="F13" s="340"/>
      <c r="G13" s="340"/>
      <c r="I13" s="424"/>
    </row>
    <row r="14" spans="2:9" ht="12.75">
      <c r="B14" s="337" t="s">
        <v>291</v>
      </c>
      <c r="C14" s="338" t="s">
        <v>376</v>
      </c>
      <c r="D14" s="339">
        <f>'[1]CPYG'!E22</f>
        <v>0</v>
      </c>
      <c r="F14" s="340"/>
      <c r="G14" s="340"/>
      <c r="I14" s="424"/>
    </row>
    <row r="15" spans="2:7" ht="12.75">
      <c r="B15" s="337" t="s">
        <v>292</v>
      </c>
      <c r="C15" s="338" t="s">
        <v>377</v>
      </c>
      <c r="D15" s="339">
        <f>+CPYG!E20+CPYG!E66</f>
        <v>25301</v>
      </c>
      <c r="F15" s="340"/>
      <c r="G15" s="340"/>
    </row>
    <row r="16" spans="2:7" ht="12.75">
      <c r="B16" s="341"/>
      <c r="C16" s="342"/>
      <c r="D16" s="343"/>
      <c r="F16" s="340"/>
      <c r="G16" s="340"/>
    </row>
    <row r="17" spans="2:6" ht="12.75">
      <c r="B17" s="344" t="s">
        <v>293</v>
      </c>
      <c r="C17" s="345"/>
      <c r="D17" s="346">
        <f>SUM(D11:D15)</f>
        <v>270290.95999999996</v>
      </c>
      <c r="F17" s="340"/>
    </row>
    <row r="18" spans="2:4" ht="12.75">
      <c r="B18" s="347"/>
      <c r="C18" s="348"/>
      <c r="D18" s="349"/>
    </row>
    <row r="19" spans="2:4" ht="12.75">
      <c r="B19" s="341"/>
      <c r="C19" s="342"/>
      <c r="D19" s="343"/>
    </row>
    <row r="20" spans="2:4" ht="12.75">
      <c r="B20" s="337" t="s">
        <v>294</v>
      </c>
      <c r="C20" s="338" t="s">
        <v>378</v>
      </c>
      <c r="D20" s="343"/>
    </row>
    <row r="21" spans="2:4" ht="12.75">
      <c r="B21" s="337" t="s">
        <v>295</v>
      </c>
      <c r="C21" s="338" t="s">
        <v>379</v>
      </c>
      <c r="D21" s="343"/>
    </row>
    <row r="22" spans="2:4" ht="12.75">
      <c r="B22" s="341"/>
      <c r="C22" s="342"/>
      <c r="D22" s="343"/>
    </row>
    <row r="23" spans="2:4" ht="12.75">
      <c r="B23" s="344" t="s">
        <v>296</v>
      </c>
      <c r="C23" s="345"/>
      <c r="D23" s="346">
        <f>+D20+D21</f>
        <v>0</v>
      </c>
    </row>
    <row r="24" spans="2:4" ht="12.75">
      <c r="B24" s="347"/>
      <c r="C24" s="348"/>
      <c r="D24" s="349"/>
    </row>
    <row r="25" spans="2:4" ht="12.75">
      <c r="B25" s="341"/>
      <c r="C25" s="342"/>
      <c r="D25" s="343"/>
    </row>
    <row r="26" spans="2:4" ht="12.75">
      <c r="B26" s="337" t="s">
        <v>297</v>
      </c>
      <c r="C26" s="338" t="s">
        <v>380</v>
      </c>
      <c r="D26" s="339"/>
    </row>
    <row r="27" spans="2:4" ht="12.75">
      <c r="B27" s="337" t="s">
        <v>298</v>
      </c>
      <c r="C27" s="338" t="s">
        <v>381</v>
      </c>
      <c r="D27" s="339"/>
    </row>
    <row r="28" spans="2:4" ht="12.75">
      <c r="B28" s="341"/>
      <c r="C28" s="342"/>
      <c r="D28" s="343"/>
    </row>
    <row r="29" spans="2:4" ht="13.5" thickBot="1">
      <c r="B29" s="350" t="s">
        <v>299</v>
      </c>
      <c r="C29" s="351"/>
      <c r="D29" s="352">
        <f>+D27+D26</f>
        <v>0</v>
      </c>
    </row>
    <row r="30" spans="2:4" ht="13.5" thickBot="1">
      <c r="B30" s="334"/>
      <c r="C30" s="353"/>
      <c r="D30" s="336"/>
    </row>
    <row r="31" spans="2:4" ht="12.75">
      <c r="B31" s="354"/>
      <c r="C31" s="355"/>
      <c r="D31" s="356"/>
    </row>
    <row r="32" spans="2:4" ht="12.75">
      <c r="B32" s="357"/>
      <c r="C32" s="358" t="s">
        <v>300</v>
      </c>
      <c r="D32" s="359">
        <f>+D29+D23+D17</f>
        <v>270290.95999999996</v>
      </c>
    </row>
    <row r="33" spans="2:4" ht="13.5" thickBot="1">
      <c r="B33" s="360"/>
      <c r="C33" s="361"/>
      <c r="D33" s="362"/>
    </row>
    <row r="34" spans="2:4" ht="12.75">
      <c r="B34" s="363"/>
      <c r="C34" s="364"/>
      <c r="D34" s="365"/>
    </row>
    <row r="35" spans="2:4" ht="12.75">
      <c r="B35" s="366"/>
      <c r="C35" s="367" t="s">
        <v>301</v>
      </c>
      <c r="D35" s="336">
        <f>'[1]CPYG'!E9+'[1]CPYG'!E11+'[1]CPYG'!E53+'[1]CPYG'!E47+'[1]CPYG'!E46+'[1]CPYG'!E78+'[1]CPYG'!E57+'[1]CPYG'!E73</f>
        <v>0</v>
      </c>
    </row>
    <row r="36" spans="2:4" ht="13.5" thickBot="1">
      <c r="B36" s="368"/>
      <c r="C36" s="369"/>
      <c r="D36" s="370"/>
    </row>
    <row r="37" spans="2:4" ht="12.75">
      <c r="B37" s="354"/>
      <c r="C37" s="355"/>
      <c r="D37" s="356"/>
    </row>
    <row r="38" spans="2:4" ht="12.75">
      <c r="B38" s="530" t="s">
        <v>395</v>
      </c>
      <c r="C38" s="531"/>
      <c r="D38" s="359">
        <f>D32+D35</f>
        <v>270290.95999999996</v>
      </c>
    </row>
    <row r="39" spans="2:4" ht="13.5" thickBot="1">
      <c r="B39" s="360"/>
      <c r="C39" s="361"/>
      <c r="D39" s="362"/>
    </row>
    <row r="41" ht="13.5" thickBot="1"/>
    <row r="42" spans="2:4" ht="12.75">
      <c r="B42" s="513" t="s">
        <v>286</v>
      </c>
      <c r="C42" s="514"/>
      <c r="D42" s="533"/>
    </row>
    <row r="43" spans="2:4" ht="13.5" thickBot="1">
      <c r="B43" s="515"/>
      <c r="C43" s="516"/>
      <c r="D43" s="534"/>
    </row>
    <row r="44" spans="2:4" ht="12.75">
      <c r="B44" s="334"/>
      <c r="C44" s="335"/>
      <c r="D44" s="371"/>
    </row>
    <row r="45" spans="2:4" ht="12.75">
      <c r="B45" s="337" t="s">
        <v>288</v>
      </c>
      <c r="C45" s="372" t="s">
        <v>302</v>
      </c>
      <c r="D45" s="373">
        <f>-CPYG!E29</f>
        <v>9771.75</v>
      </c>
    </row>
    <row r="46" spans="2:6" ht="12.75">
      <c r="B46" s="337" t="s">
        <v>289</v>
      </c>
      <c r="C46" s="372" t="s">
        <v>303</v>
      </c>
      <c r="D46" s="374">
        <f>-CPYG!E37-CPYG!E90</f>
        <v>142829.8025</v>
      </c>
      <c r="F46" s="330"/>
    </row>
    <row r="47" spans="2:4" ht="12.75">
      <c r="B47" s="337" t="s">
        <v>290</v>
      </c>
      <c r="C47" s="372" t="s">
        <v>118</v>
      </c>
      <c r="D47" s="374">
        <v>0</v>
      </c>
    </row>
    <row r="48" spans="2:4" ht="12.75">
      <c r="B48" s="337" t="s">
        <v>291</v>
      </c>
      <c r="C48" s="372" t="s">
        <v>304</v>
      </c>
      <c r="D48" s="374">
        <f>'[1]CPYG'!E58</f>
        <v>0</v>
      </c>
    </row>
    <row r="49" spans="2:4" ht="12.75">
      <c r="B49" s="334"/>
      <c r="C49" s="335"/>
      <c r="D49" s="374"/>
    </row>
    <row r="50" spans="2:4" ht="12.75">
      <c r="B50" s="344" t="s">
        <v>305</v>
      </c>
      <c r="C50" s="345"/>
      <c r="D50" s="375">
        <f>SUM(D45:D48)</f>
        <v>152601.5525</v>
      </c>
    </row>
    <row r="51" spans="2:4" ht="12.75">
      <c r="B51" s="347"/>
      <c r="C51" s="348"/>
      <c r="D51" s="376"/>
    </row>
    <row r="52" spans="2:4" ht="12.75">
      <c r="B52" s="334"/>
      <c r="C52" s="335"/>
      <c r="D52" s="371"/>
    </row>
    <row r="53" spans="2:4" ht="12.75">
      <c r="B53" s="337" t="s">
        <v>294</v>
      </c>
      <c r="C53" s="372" t="s">
        <v>307</v>
      </c>
      <c r="D53" s="374"/>
    </row>
    <row r="54" spans="2:4" ht="12.75">
      <c r="B54" s="337" t="s">
        <v>295</v>
      </c>
      <c r="C54" s="372" t="s">
        <v>308</v>
      </c>
      <c r="D54" s="374"/>
    </row>
    <row r="55" spans="2:4" ht="12.75">
      <c r="B55" s="334"/>
      <c r="C55" s="335"/>
      <c r="D55" s="371"/>
    </row>
    <row r="56" spans="2:4" ht="12.75">
      <c r="B56" s="344" t="s">
        <v>309</v>
      </c>
      <c r="C56" s="345"/>
      <c r="D56" s="375">
        <f>+D54+D53</f>
        <v>0</v>
      </c>
    </row>
    <row r="57" spans="2:4" ht="12.75">
      <c r="B57" s="347"/>
      <c r="C57" s="348"/>
      <c r="D57" s="376"/>
    </row>
    <row r="58" spans="2:4" ht="12.75">
      <c r="B58" s="334"/>
      <c r="C58" s="335"/>
      <c r="D58" s="371"/>
    </row>
    <row r="59" spans="2:4" ht="12.75">
      <c r="B59" s="337" t="s">
        <v>297</v>
      </c>
      <c r="C59" s="372" t="s">
        <v>311</v>
      </c>
      <c r="D59" s="374"/>
    </row>
    <row r="60" spans="2:4" ht="12.75">
      <c r="B60" s="337" t="s">
        <v>298</v>
      </c>
      <c r="C60" s="372" t="s">
        <v>312</v>
      </c>
      <c r="D60" s="374"/>
    </row>
    <row r="61" spans="2:4" ht="12.75">
      <c r="B61" s="334"/>
      <c r="C61" s="335"/>
      <c r="D61" s="371"/>
    </row>
    <row r="62" spans="2:4" ht="13.5" thickBot="1">
      <c r="B62" s="350" t="s">
        <v>313</v>
      </c>
      <c r="C62" s="351"/>
      <c r="D62" s="352">
        <f>+D60+D59</f>
        <v>0</v>
      </c>
    </row>
    <row r="63" spans="2:4" ht="13.5" thickBot="1">
      <c r="B63" s="334"/>
      <c r="C63" s="353"/>
      <c r="D63" s="336"/>
    </row>
    <row r="64" spans="2:4" ht="12.75">
      <c r="B64" s="354"/>
      <c r="C64" s="355"/>
      <c r="D64" s="356"/>
    </row>
    <row r="65" spans="2:4" ht="12.75">
      <c r="B65" s="357"/>
      <c r="C65" s="358" t="s">
        <v>316</v>
      </c>
      <c r="D65" s="359">
        <f>+D62+D56+D50</f>
        <v>152601.5525</v>
      </c>
    </row>
    <row r="66" spans="2:4" ht="13.5" thickBot="1">
      <c r="B66" s="360"/>
      <c r="C66" s="361"/>
      <c r="D66" s="362"/>
    </row>
    <row r="67" spans="2:4" ht="12.75">
      <c r="B67" s="377"/>
      <c r="C67" s="378"/>
      <c r="D67" s="379"/>
    </row>
    <row r="68" spans="2:6" ht="12.75">
      <c r="B68" s="366"/>
      <c r="C68" s="367" t="s">
        <v>315</v>
      </c>
      <c r="D68" s="380">
        <v>0</v>
      </c>
      <c r="F68" s="330"/>
    </row>
    <row r="69" spans="2:4" ht="13.5" thickBot="1">
      <c r="B69" s="368"/>
      <c r="C69" s="369"/>
      <c r="D69" s="381"/>
    </row>
    <row r="70" spans="2:4" ht="12.75">
      <c r="B70" s="357"/>
      <c r="C70" s="382"/>
      <c r="D70" s="383"/>
    </row>
    <row r="71" spans="2:4" ht="12.75">
      <c r="B71" s="530" t="s">
        <v>396</v>
      </c>
      <c r="C71" s="531"/>
      <c r="D71" s="359">
        <f>D65+D68</f>
        <v>152601.5525</v>
      </c>
    </row>
    <row r="72" spans="2:4" ht="13.5" thickBot="1">
      <c r="B72" s="360"/>
      <c r="C72" s="361"/>
      <c r="D72" s="362"/>
    </row>
    <row r="73" spans="2:3" ht="12.75">
      <c r="B73" s="133"/>
      <c r="C73" s="133"/>
    </row>
    <row r="74" spans="3:4" ht="12.75" hidden="1">
      <c r="C74" s="384" t="s">
        <v>397</v>
      </c>
      <c r="D74" s="385">
        <f>D38-D71</f>
        <v>117689.40749999997</v>
      </c>
    </row>
    <row r="75" ht="12.75" hidden="1"/>
    <row r="76" ht="12.75" hidden="1">
      <c r="D76" s="340"/>
    </row>
    <row r="77" ht="12.75" hidden="1">
      <c r="D77" s="340"/>
    </row>
    <row r="78" spans="2:4" ht="12.75" hidden="1">
      <c r="B78" s="386"/>
      <c r="C78" s="387" t="s">
        <v>372</v>
      </c>
      <c r="D78" s="388"/>
    </row>
    <row r="79" spans="3:4" ht="12.75" hidden="1">
      <c r="C79" s="389"/>
      <c r="D79" s="390"/>
    </row>
    <row r="80" spans="3:4" ht="12.75" hidden="1">
      <c r="C80" s="389"/>
      <c r="D80" s="390"/>
    </row>
    <row r="81" spans="3:4" ht="12.75" hidden="1">
      <c r="C81" s="391" t="s">
        <v>325</v>
      </c>
      <c r="D81" s="132"/>
    </row>
    <row r="82" spans="3:4" ht="12.75" hidden="1">
      <c r="C82" s="392" t="s">
        <v>398</v>
      </c>
      <c r="D82" s="132"/>
    </row>
    <row r="83" spans="3:4" ht="12.75" hidden="1">
      <c r="C83" s="392" t="s">
        <v>399</v>
      </c>
      <c r="D83" s="132"/>
    </row>
    <row r="84" spans="3:4" ht="12.75" hidden="1">
      <c r="C84" s="392" t="s">
        <v>400</v>
      </c>
      <c r="D84" s="132"/>
    </row>
    <row r="85" spans="3:4" ht="12.75" hidden="1">
      <c r="C85" s="392" t="s">
        <v>401</v>
      </c>
      <c r="D85" s="132"/>
    </row>
    <row r="86" spans="3:4" ht="12.75" hidden="1">
      <c r="C86" s="392" t="s">
        <v>402</v>
      </c>
      <c r="D86" s="132"/>
    </row>
    <row r="87" spans="3:4" ht="12.75" hidden="1">
      <c r="C87" s="331" t="s">
        <v>403</v>
      </c>
      <c r="D87" s="132"/>
    </row>
    <row r="88" spans="3:4" ht="12.75" hidden="1">
      <c r="C88" s="393"/>
      <c r="D88" s="132"/>
    </row>
    <row r="89" ht="12.75" hidden="1">
      <c r="D89" s="132"/>
    </row>
    <row r="90" ht="12.75" hidden="1">
      <c r="D90" s="132"/>
    </row>
    <row r="91" spans="3:4" ht="12.75" hidden="1">
      <c r="C91" s="394" t="s">
        <v>277</v>
      </c>
      <c r="D91" s="395">
        <f>SUM(D92:D93)</f>
        <v>0</v>
      </c>
    </row>
    <row r="92" spans="3:4" ht="12.75" hidden="1">
      <c r="C92" s="396" t="s">
        <v>268</v>
      </c>
      <c r="D92" s="395">
        <v>0</v>
      </c>
    </row>
    <row r="93" spans="3:4" ht="12.75" hidden="1">
      <c r="C93" s="396" t="s">
        <v>269</v>
      </c>
      <c r="D93" s="395">
        <f>'[1]INF. ADIC. CPYG '!I33</f>
        <v>0</v>
      </c>
    </row>
  </sheetData>
  <sheetProtection/>
  <mergeCells count="9">
    <mergeCell ref="B42:C43"/>
    <mergeCell ref="D42:D43"/>
    <mergeCell ref="B71:C71"/>
    <mergeCell ref="B2:D2"/>
    <mergeCell ref="B4:D4"/>
    <mergeCell ref="B6:D6"/>
    <mergeCell ref="B8:C9"/>
    <mergeCell ref="D8:D9"/>
    <mergeCell ref="B38:C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"/>
  <dimension ref="A2:M255"/>
  <sheetViews>
    <sheetView zoomScalePageLayoutView="0" workbookViewId="0" topLeftCell="A1">
      <selection activeCell="L28" sqref="L1:M65536"/>
    </sheetView>
  </sheetViews>
  <sheetFormatPr defaultColWidth="11.57421875" defaultRowHeight="12.75"/>
  <cols>
    <col min="1" max="1" width="5.00390625" style="144" customWidth="1"/>
    <col min="2" max="2" width="73.57421875" style="144" customWidth="1"/>
    <col min="3" max="3" width="19.8515625" style="144" customWidth="1"/>
    <col min="4" max="4" width="19.28125" style="144" customWidth="1"/>
    <col min="5" max="5" width="20.7109375" style="144" customWidth="1"/>
    <col min="6" max="6" width="1.57421875" style="144" customWidth="1"/>
    <col min="7" max="7" width="14.57421875" style="143" hidden="1" customWidth="1"/>
    <col min="8" max="8" width="15.28125" style="143" hidden="1" customWidth="1"/>
    <col min="9" max="13" width="0" style="144" hidden="1" customWidth="1"/>
    <col min="14" max="16384" width="11.57421875" style="144" customWidth="1"/>
  </cols>
  <sheetData>
    <row r="2" spans="2:7" ht="49.5" customHeight="1">
      <c r="B2" s="542" t="s">
        <v>112</v>
      </c>
      <c r="C2" s="543"/>
      <c r="D2" s="544"/>
      <c r="E2" s="140">
        <v>2017</v>
      </c>
      <c r="F2" s="141"/>
      <c r="G2" s="142"/>
    </row>
    <row r="3" spans="2:7" ht="25.5" customHeight="1">
      <c r="B3" s="539" t="str">
        <f>'ORGANOS DE GOBIERNO'!B4:I4</f>
        <v>ENTIDAD: A.M.C. DEL POLÍGONO INDUSTRIAL "VALLE DE GÜIMAR"</v>
      </c>
      <c r="C3" s="540"/>
      <c r="D3" s="541"/>
      <c r="E3" s="145" t="s">
        <v>275</v>
      </c>
      <c r="F3" s="146"/>
      <c r="G3" s="147"/>
    </row>
    <row r="4" spans="2:7" ht="25.5" customHeight="1">
      <c r="B4" s="537" t="s">
        <v>146</v>
      </c>
      <c r="C4" s="538"/>
      <c r="D4" s="538"/>
      <c r="E4" s="538"/>
      <c r="F4" s="148"/>
      <c r="G4" s="149"/>
    </row>
    <row r="5" spans="2:8" ht="31.5" customHeight="1">
      <c r="B5" s="150" t="s">
        <v>120</v>
      </c>
      <c r="C5" s="151" t="s">
        <v>228</v>
      </c>
      <c r="D5" s="152" t="s">
        <v>227</v>
      </c>
      <c r="E5" s="152" t="s">
        <v>226</v>
      </c>
      <c r="F5" s="153"/>
      <c r="G5" s="154" t="s">
        <v>74</v>
      </c>
      <c r="H5" s="154" t="s">
        <v>75</v>
      </c>
    </row>
    <row r="6" spans="2:6" s="157" customFormat="1" ht="19.5" customHeight="1">
      <c r="B6" s="155" t="s">
        <v>139</v>
      </c>
      <c r="C6" s="260"/>
      <c r="D6" s="260"/>
      <c r="E6" s="260"/>
      <c r="F6" s="156"/>
    </row>
    <row r="7" spans="2:9" s="157" customFormat="1" ht="19.5" customHeight="1">
      <c r="B7" s="158" t="s">
        <v>0</v>
      </c>
      <c r="C7" s="249">
        <v>245512.12</v>
      </c>
      <c r="D7" s="249">
        <v>244989.96</v>
      </c>
      <c r="E7" s="249">
        <v>244989.96</v>
      </c>
      <c r="F7" s="159"/>
      <c r="G7" s="160">
        <f>+D7-C7</f>
        <v>-522.1600000000035</v>
      </c>
      <c r="H7" s="161">
        <f>+E7-D7</f>
        <v>0</v>
      </c>
      <c r="I7" s="304"/>
    </row>
    <row r="8" spans="2:11" s="157" customFormat="1" ht="27.75" customHeight="1">
      <c r="B8" s="167" t="s">
        <v>189</v>
      </c>
      <c r="C8" s="249">
        <v>76915.73</v>
      </c>
      <c r="D8" s="249">
        <f>SUM(D9:D10)</f>
        <v>0</v>
      </c>
      <c r="E8" s="249">
        <f>SUM(E9:E10)</f>
        <v>0</v>
      </c>
      <c r="F8" s="168"/>
      <c r="G8" s="169"/>
      <c r="H8" s="165"/>
      <c r="I8" s="173"/>
      <c r="K8" s="306"/>
    </row>
    <row r="9" spans="2:11" s="157" customFormat="1" ht="18" customHeight="1">
      <c r="B9" s="162" t="s">
        <v>270</v>
      </c>
      <c r="C9" s="247">
        <v>76915.73</v>
      </c>
      <c r="D9" s="246"/>
      <c r="E9" s="246"/>
      <c r="F9" s="168"/>
      <c r="G9" s="169"/>
      <c r="H9" s="165"/>
      <c r="I9" s="173"/>
      <c r="K9" s="305"/>
    </row>
    <row r="10" spans="2:11" s="157" customFormat="1" ht="18" customHeight="1">
      <c r="B10" s="162" t="s">
        <v>271</v>
      </c>
      <c r="C10" s="247"/>
      <c r="D10" s="264"/>
      <c r="E10" s="265"/>
      <c r="F10" s="168"/>
      <c r="G10" s="169"/>
      <c r="H10" s="165"/>
      <c r="I10" s="173"/>
      <c r="K10" s="305"/>
    </row>
    <row r="11" spans="2:11" s="157" customFormat="1" ht="25.5" customHeight="1">
      <c r="B11" s="167" t="s">
        <v>1</v>
      </c>
      <c r="C11" s="246"/>
      <c r="D11" s="246"/>
      <c r="E11" s="246"/>
      <c r="F11" s="168"/>
      <c r="G11" s="169"/>
      <c r="H11" s="165"/>
      <c r="I11" s="173"/>
      <c r="K11" s="305"/>
    </row>
    <row r="12" spans="2:9" s="157" customFormat="1" ht="19.5" customHeight="1">
      <c r="B12" s="170" t="s">
        <v>2</v>
      </c>
      <c r="C12" s="249">
        <f>SUM(C13:C16)</f>
        <v>0</v>
      </c>
      <c r="D12" s="249">
        <f>SUM(D13:D16)</f>
        <v>0</v>
      </c>
      <c r="E12" s="249">
        <f>SUM(E13:E16)</f>
        <v>0</v>
      </c>
      <c r="F12" s="168"/>
      <c r="G12" s="160">
        <f>+D12-C12</f>
        <v>0</v>
      </c>
      <c r="H12" s="161">
        <f>+E12-D12</f>
        <v>0</v>
      </c>
      <c r="I12" s="173"/>
    </row>
    <row r="13" spans="2:9" s="157" customFormat="1" ht="19.5" customHeight="1">
      <c r="B13" s="162" t="s">
        <v>3</v>
      </c>
      <c r="C13" s="247"/>
      <c r="D13" s="247"/>
      <c r="E13" s="247"/>
      <c r="F13" s="166"/>
      <c r="G13" s="171"/>
      <c r="H13" s="165"/>
      <c r="I13" s="173"/>
    </row>
    <row r="14" spans="2:9" s="157" customFormat="1" ht="19.5" customHeight="1">
      <c r="B14" s="162" t="s">
        <v>4</v>
      </c>
      <c r="C14" s="247"/>
      <c r="D14" s="247"/>
      <c r="E14" s="247"/>
      <c r="F14" s="166"/>
      <c r="G14" s="171"/>
      <c r="H14" s="165"/>
      <c r="I14" s="173"/>
    </row>
    <row r="15" spans="2:9" s="157" customFormat="1" ht="19.5" customHeight="1">
      <c r="B15" s="162" t="s">
        <v>5</v>
      </c>
      <c r="C15" s="247"/>
      <c r="D15" s="247"/>
      <c r="E15" s="247"/>
      <c r="F15" s="166"/>
      <c r="G15" s="164">
        <f>+D15-C15</f>
        <v>0</v>
      </c>
      <c r="H15" s="165">
        <f>-E15-D15</f>
        <v>0</v>
      </c>
      <c r="I15" s="307"/>
    </row>
    <row r="16" spans="2:11" s="157" customFormat="1" ht="19.5" customHeight="1">
      <c r="B16" s="162" t="s">
        <v>6</v>
      </c>
      <c r="C16" s="247"/>
      <c r="D16" s="246"/>
      <c r="E16" s="247"/>
      <c r="F16" s="166"/>
      <c r="G16" s="171"/>
      <c r="H16" s="165"/>
      <c r="I16" s="307"/>
      <c r="J16" s="308"/>
      <c r="K16" s="305"/>
    </row>
    <row r="17" spans="2:9" s="157" customFormat="1" ht="19.5" customHeight="1">
      <c r="B17" s="167" t="s">
        <v>7</v>
      </c>
      <c r="C17" s="249">
        <f>C18+C22</f>
        <v>24801</v>
      </c>
      <c r="D17" s="249">
        <f>D18+D22</f>
        <v>24801</v>
      </c>
      <c r="E17" s="249">
        <f>E18+E22</f>
        <v>24801</v>
      </c>
      <c r="F17" s="159"/>
      <c r="G17" s="160">
        <f>+D17-C17</f>
        <v>0</v>
      </c>
      <c r="H17" s="161">
        <f>+E17-D17</f>
        <v>0</v>
      </c>
      <c r="I17" s="307"/>
    </row>
    <row r="18" spans="2:9" s="157" customFormat="1" ht="19.5" customHeight="1">
      <c r="B18" s="162" t="s">
        <v>8</v>
      </c>
      <c r="C18" s="250">
        <f>SUM(C19:C21)</f>
        <v>24801</v>
      </c>
      <c r="D18" s="250">
        <v>24801</v>
      </c>
      <c r="E18" s="250">
        <f>SUM(E19:E21)</f>
        <v>24801</v>
      </c>
      <c r="F18" s="163"/>
      <c r="G18" s="164"/>
      <c r="H18" s="165"/>
      <c r="I18" s="307"/>
    </row>
    <row r="19" spans="2:9" s="157" customFormat="1" ht="19.5" customHeight="1">
      <c r="B19" s="162" t="s">
        <v>272</v>
      </c>
      <c r="C19" s="247"/>
      <c r="D19" s="247"/>
      <c r="E19" s="247"/>
      <c r="F19" s="163"/>
      <c r="G19" s="164"/>
      <c r="H19" s="165"/>
      <c r="I19" s="304"/>
    </row>
    <row r="20" spans="2:9" s="157" customFormat="1" ht="19.5" customHeight="1">
      <c r="B20" s="162" t="s">
        <v>273</v>
      </c>
      <c r="C20" s="247">
        <v>24801</v>
      </c>
      <c r="D20" s="247">
        <v>24801</v>
      </c>
      <c r="E20" s="247">
        <v>24801</v>
      </c>
      <c r="F20" s="163"/>
      <c r="G20" s="164"/>
      <c r="H20" s="165"/>
      <c r="I20" s="304"/>
    </row>
    <row r="21" spans="2:9" s="157" customFormat="1" ht="19.5" customHeight="1">
      <c r="B21" s="162" t="s">
        <v>274</v>
      </c>
      <c r="C21" s="247"/>
      <c r="D21" s="247"/>
      <c r="E21" s="247"/>
      <c r="F21" s="163"/>
      <c r="G21" s="164"/>
      <c r="H21" s="165"/>
      <c r="I21" s="304"/>
    </row>
    <row r="22" spans="2:9" s="157" customFormat="1" ht="19.5" customHeight="1">
      <c r="B22" s="162" t="s">
        <v>9</v>
      </c>
      <c r="C22" s="250">
        <f>SUM(C23:C28)</f>
        <v>0</v>
      </c>
      <c r="D22" s="250">
        <f>SUM(D23:D28)</f>
        <v>0</v>
      </c>
      <c r="E22" s="250">
        <f>SUM(E23:E28)</f>
        <v>0</v>
      </c>
      <c r="F22" s="163"/>
      <c r="G22" s="164">
        <f>+D22-C22</f>
        <v>0</v>
      </c>
      <c r="H22" s="165">
        <f>-E22-D22</f>
        <v>0</v>
      </c>
      <c r="I22" s="304"/>
    </row>
    <row r="23" spans="2:9" s="157" customFormat="1" ht="19.5" customHeight="1">
      <c r="B23" s="162" t="s">
        <v>10</v>
      </c>
      <c r="C23" s="247"/>
      <c r="D23" s="246"/>
      <c r="E23" s="247"/>
      <c r="F23" s="163"/>
      <c r="G23" s="164"/>
      <c r="H23" s="165"/>
      <c r="I23" s="307"/>
    </row>
    <row r="24" spans="2:9" s="157" customFormat="1" ht="19.5" customHeight="1">
      <c r="B24" s="162" t="s">
        <v>190</v>
      </c>
      <c r="C24" s="247"/>
      <c r="D24" s="247"/>
      <c r="E24" s="247"/>
      <c r="F24" s="166"/>
      <c r="G24" s="164">
        <f>+D24-C24</f>
        <v>0</v>
      </c>
      <c r="H24" s="165">
        <f>-E24-D24</f>
        <v>0</v>
      </c>
      <c r="I24" s="307"/>
    </row>
    <row r="25" spans="2:9" s="157" customFormat="1" ht="19.5" customHeight="1">
      <c r="B25" s="162" t="s">
        <v>191</v>
      </c>
      <c r="C25" s="247"/>
      <c r="D25" s="247"/>
      <c r="E25" s="247"/>
      <c r="F25" s="166"/>
      <c r="G25" s="171"/>
      <c r="H25" s="165"/>
      <c r="I25" s="307"/>
    </row>
    <row r="26" spans="2:9" s="157" customFormat="1" ht="19.5" customHeight="1">
      <c r="B26" s="162" t="s">
        <v>11</v>
      </c>
      <c r="C26" s="247"/>
      <c r="D26" s="247"/>
      <c r="E26" s="247"/>
      <c r="F26" s="166"/>
      <c r="G26" s="171"/>
      <c r="H26" s="165"/>
      <c r="I26" s="307"/>
    </row>
    <row r="27" spans="2:9" s="157" customFormat="1" ht="19.5" customHeight="1">
      <c r="B27" s="162" t="s">
        <v>12</v>
      </c>
      <c r="C27" s="247"/>
      <c r="D27" s="247"/>
      <c r="E27" s="247"/>
      <c r="F27" s="166"/>
      <c r="G27" s="164">
        <f>+D27-C27</f>
        <v>0</v>
      </c>
      <c r="H27" s="165">
        <f>-E27-D27</f>
        <v>0</v>
      </c>
      <c r="I27" s="307"/>
    </row>
    <row r="28" spans="2:9" s="157" customFormat="1" ht="19.5" customHeight="1">
      <c r="B28" s="162" t="s">
        <v>13</v>
      </c>
      <c r="C28" s="247"/>
      <c r="D28" s="246"/>
      <c r="E28" s="247"/>
      <c r="F28" s="166"/>
      <c r="G28" s="171"/>
      <c r="H28" s="165"/>
      <c r="I28" s="307"/>
    </row>
    <row r="29" spans="2:9" s="157" customFormat="1" ht="19.5" customHeight="1">
      <c r="B29" s="167" t="s">
        <v>14</v>
      </c>
      <c r="C29" s="249">
        <f>SUM(C30:C35)</f>
        <v>-9902.17</v>
      </c>
      <c r="D29" s="249">
        <f>SUM(D30:D35)</f>
        <v>-9675</v>
      </c>
      <c r="E29" s="249">
        <f>SUM(E30:E35)</f>
        <v>-9771.75</v>
      </c>
      <c r="F29" s="168"/>
      <c r="G29" s="160">
        <f>+D29-C29</f>
        <v>227.17000000000007</v>
      </c>
      <c r="H29" s="161">
        <f>+E29-D29</f>
        <v>-96.75</v>
      </c>
      <c r="I29" s="304"/>
    </row>
    <row r="30" spans="2:9" s="157" customFormat="1" ht="19.5" customHeight="1">
      <c r="B30" s="162" t="s">
        <v>15</v>
      </c>
      <c r="C30" s="247"/>
      <c r="D30" s="247"/>
      <c r="E30" s="247"/>
      <c r="F30" s="166"/>
      <c r="G30" s="164">
        <f>+D30-C30</f>
        <v>0</v>
      </c>
      <c r="H30" s="165">
        <f>-E30-D30</f>
        <v>0</v>
      </c>
      <c r="I30" s="307"/>
    </row>
    <row r="31" spans="2:9" s="157" customFormat="1" ht="19.5" customHeight="1">
      <c r="B31" s="162" t="s">
        <v>192</v>
      </c>
      <c r="C31" s="247"/>
      <c r="D31" s="247"/>
      <c r="E31" s="247"/>
      <c r="F31" s="166"/>
      <c r="G31" s="164">
        <f>+D31-C31</f>
        <v>0</v>
      </c>
      <c r="H31" s="165">
        <f>-E31-D31</f>
        <v>0</v>
      </c>
      <c r="I31" s="307"/>
    </row>
    <row r="32" spans="2:9" s="157" customFormat="1" ht="19.5" customHeight="1">
      <c r="B32" s="162" t="s">
        <v>193</v>
      </c>
      <c r="C32" s="247"/>
      <c r="D32" s="247"/>
      <c r="E32" s="247"/>
      <c r="F32" s="166"/>
      <c r="G32" s="164">
        <f>+D32-C32</f>
        <v>0</v>
      </c>
      <c r="H32" s="165">
        <f>-E32-D32</f>
        <v>0</v>
      </c>
      <c r="I32" s="307"/>
    </row>
    <row r="33" spans="2:9" s="157" customFormat="1" ht="19.5" customHeight="1">
      <c r="B33" s="162" t="s">
        <v>194</v>
      </c>
      <c r="C33" s="247"/>
      <c r="D33" s="247"/>
      <c r="E33" s="247"/>
      <c r="F33" s="166"/>
      <c r="G33" s="164">
        <f>+D33-C33</f>
        <v>0</v>
      </c>
      <c r="H33" s="165">
        <f>-E33-D33</f>
        <v>0</v>
      </c>
      <c r="I33" s="307"/>
    </row>
    <row r="34" spans="2:9" s="157" customFormat="1" ht="19.5" customHeight="1">
      <c r="B34" s="162" t="s">
        <v>195</v>
      </c>
      <c r="C34" s="247">
        <v>-9902.17</v>
      </c>
      <c r="D34" s="247">
        <v>-9675</v>
      </c>
      <c r="E34" s="247">
        <v>-9771.75</v>
      </c>
      <c r="F34" s="166"/>
      <c r="G34" s="171"/>
      <c r="H34" s="165"/>
      <c r="I34" s="307"/>
    </row>
    <row r="35" spans="2:11" s="157" customFormat="1" ht="19.5" customHeight="1">
      <c r="B35" s="162" t="s">
        <v>196</v>
      </c>
      <c r="C35" s="247"/>
      <c r="D35" s="246"/>
      <c r="E35" s="247"/>
      <c r="F35" s="166"/>
      <c r="G35" s="171"/>
      <c r="H35" s="172"/>
      <c r="I35" s="307"/>
      <c r="J35" s="305"/>
      <c r="K35" s="305"/>
    </row>
    <row r="36" spans="2:8" s="157" customFormat="1" ht="19.5" customHeight="1" hidden="1">
      <c r="B36" s="162" t="s">
        <v>170</v>
      </c>
      <c r="C36" s="247"/>
      <c r="D36" s="246"/>
      <c r="E36" s="247"/>
      <c r="F36" s="166"/>
      <c r="G36" s="171"/>
      <c r="H36" s="172"/>
    </row>
    <row r="37" spans="2:9" s="157" customFormat="1" ht="19.5" customHeight="1">
      <c r="B37" s="158" t="s">
        <v>16</v>
      </c>
      <c r="C37" s="249">
        <f>+C38+C39+C40+C41</f>
        <v>-220089.03</v>
      </c>
      <c r="D37" s="249">
        <f>+D38+D39+D40+D41</f>
        <v>-110079.25</v>
      </c>
      <c r="E37" s="249">
        <f>+E38+E39+E40+E41</f>
        <v>-103600</v>
      </c>
      <c r="F37" s="168"/>
      <c r="G37" s="160">
        <f>+D37-C37</f>
        <v>110009.78</v>
      </c>
      <c r="H37" s="161">
        <f>+E37-D37</f>
        <v>6479.25</v>
      </c>
      <c r="I37" s="307"/>
    </row>
    <row r="38" spans="2:13" s="157" customFormat="1" ht="19.5" customHeight="1">
      <c r="B38" s="162" t="s">
        <v>197</v>
      </c>
      <c r="C38" s="247">
        <v>-133748.8</v>
      </c>
      <c r="D38" s="247">
        <v>-111730.64</v>
      </c>
      <c r="E38" s="247">
        <v>-92100</v>
      </c>
      <c r="F38" s="166"/>
      <c r="G38" s="164">
        <f>+D38-C38</f>
        <v>22018.15999999999</v>
      </c>
      <c r="H38" s="165">
        <f>-E38-D38</f>
        <v>203830.64</v>
      </c>
      <c r="I38" s="304"/>
      <c r="M38" s="467">
        <f>+E37+E29</f>
        <v>-113371.75</v>
      </c>
    </row>
    <row r="39" spans="2:9" s="157" customFormat="1" ht="19.5" customHeight="1">
      <c r="B39" s="162" t="s">
        <v>198</v>
      </c>
      <c r="C39" s="247">
        <v>-11192.32</v>
      </c>
      <c r="D39" s="247">
        <v>-12750</v>
      </c>
      <c r="E39" s="247">
        <v>-11500</v>
      </c>
      <c r="F39" s="166"/>
      <c r="G39" s="164">
        <f>+D39-C39</f>
        <v>-1557.6800000000003</v>
      </c>
      <c r="H39" s="165">
        <f>-E39-D39</f>
        <v>24250</v>
      </c>
      <c r="I39" s="304"/>
    </row>
    <row r="40" spans="2:11" s="157" customFormat="1" ht="19.5" customHeight="1">
      <c r="B40" s="162" t="s">
        <v>17</v>
      </c>
      <c r="C40" s="247">
        <v>-75147.91</v>
      </c>
      <c r="D40" s="247">
        <v>14401.39</v>
      </c>
      <c r="E40" s="247"/>
      <c r="F40" s="163"/>
      <c r="G40" s="164">
        <f>+D40-C40</f>
        <v>89549.3</v>
      </c>
      <c r="H40" s="165">
        <f>-E40-D40</f>
        <v>-14401.39</v>
      </c>
      <c r="I40" s="305"/>
      <c r="K40" s="305"/>
    </row>
    <row r="41" spans="2:9" s="157" customFormat="1" ht="19.5" customHeight="1">
      <c r="B41" s="162" t="s">
        <v>18</v>
      </c>
      <c r="C41" s="246"/>
      <c r="D41" s="246"/>
      <c r="E41" s="246"/>
      <c r="F41" s="174"/>
      <c r="G41" s="175"/>
      <c r="H41" s="165"/>
      <c r="I41" s="304"/>
    </row>
    <row r="42" spans="2:11" s="157" customFormat="1" ht="19.5" customHeight="1">
      <c r="B42" s="158" t="s">
        <v>19</v>
      </c>
      <c r="C42" s="249">
        <f>SUM(C43:C45)</f>
        <v>0</v>
      </c>
      <c r="D42" s="249">
        <f>SUM(D43:D45)</f>
        <v>0</v>
      </c>
      <c r="E42" s="249">
        <f>SUM(E43:E45)</f>
        <v>0</v>
      </c>
      <c r="F42" s="168"/>
      <c r="G42" s="160">
        <f>+D42-C42</f>
        <v>0</v>
      </c>
      <c r="H42" s="161">
        <f>+E42-D42</f>
        <v>0</v>
      </c>
      <c r="I42" s="305"/>
      <c r="K42" s="305"/>
    </row>
    <row r="43" spans="2:11" s="157" customFormat="1" ht="19.5" customHeight="1">
      <c r="B43" s="162" t="s">
        <v>239</v>
      </c>
      <c r="C43" s="246"/>
      <c r="D43" s="246"/>
      <c r="E43" s="246"/>
      <c r="F43" s="168"/>
      <c r="G43" s="160"/>
      <c r="H43" s="161"/>
      <c r="I43" s="306"/>
      <c r="K43" s="306"/>
    </row>
    <row r="44" spans="2:11" s="157" customFormat="1" ht="19.5" customHeight="1">
      <c r="B44" s="162" t="s">
        <v>240</v>
      </c>
      <c r="C44" s="246"/>
      <c r="D44" s="246"/>
      <c r="E44" s="246"/>
      <c r="F44" s="168"/>
      <c r="G44" s="160"/>
      <c r="H44" s="161"/>
      <c r="I44" s="306"/>
      <c r="K44" s="306"/>
    </row>
    <row r="45" spans="2:11" s="157" customFormat="1" ht="19.5" customHeight="1">
      <c r="B45" s="162" t="s">
        <v>241</v>
      </c>
      <c r="C45" s="246"/>
      <c r="D45" s="246"/>
      <c r="E45" s="246"/>
      <c r="F45" s="168"/>
      <c r="G45" s="160"/>
      <c r="H45" s="161"/>
      <c r="I45" s="306"/>
      <c r="K45" s="306"/>
    </row>
    <row r="46" spans="1:11" s="157" customFormat="1" ht="25.5" customHeight="1">
      <c r="A46" s="173"/>
      <c r="B46" s="167" t="s">
        <v>20</v>
      </c>
      <c r="C46" s="246"/>
      <c r="D46" s="246"/>
      <c r="E46" s="246"/>
      <c r="F46" s="168"/>
      <c r="G46" s="160">
        <f>+D46-C46</f>
        <v>0</v>
      </c>
      <c r="H46" s="161">
        <f>+E46-D46</f>
        <v>0</v>
      </c>
      <c r="I46" s="305"/>
      <c r="K46" s="305"/>
    </row>
    <row r="47" spans="2:11" s="157" customFormat="1" ht="24.75" customHeight="1">
      <c r="B47" s="167" t="s">
        <v>21</v>
      </c>
      <c r="C47" s="246">
        <v>-1767.82</v>
      </c>
      <c r="D47" s="246">
        <v>-57053.13</v>
      </c>
      <c r="E47" s="246"/>
      <c r="F47" s="159"/>
      <c r="G47" s="160"/>
      <c r="H47" s="165"/>
      <c r="I47" s="305"/>
      <c r="K47" s="305"/>
    </row>
    <row r="48" spans="2:11" s="157" customFormat="1" ht="28.5" customHeight="1">
      <c r="B48" s="167" t="s">
        <v>22</v>
      </c>
      <c r="C48" s="249">
        <f>C49+C53</f>
        <v>1000</v>
      </c>
      <c r="D48" s="249">
        <f>D49+D53</f>
        <v>3000</v>
      </c>
      <c r="E48" s="249">
        <f>E49+E53</f>
        <v>0</v>
      </c>
      <c r="F48" s="168"/>
      <c r="G48" s="160">
        <f>+D48-C48</f>
        <v>2000</v>
      </c>
      <c r="H48" s="161">
        <f>+E48-D48</f>
        <v>-3000</v>
      </c>
      <c r="I48" s="306"/>
      <c r="K48" s="306"/>
    </row>
    <row r="49" spans="2:11" s="157" customFormat="1" ht="19.5" customHeight="1">
      <c r="B49" s="162" t="s">
        <v>108</v>
      </c>
      <c r="C49" s="250">
        <f>SUM(C50:C52)</f>
        <v>0</v>
      </c>
      <c r="D49" s="250">
        <f>SUM(D50:D52)</f>
        <v>0</v>
      </c>
      <c r="E49" s="250">
        <f>SUM(E50:E52)</f>
        <v>0</v>
      </c>
      <c r="F49" s="163"/>
      <c r="G49" s="164"/>
      <c r="H49" s="165"/>
      <c r="I49" s="305"/>
      <c r="K49" s="305"/>
    </row>
    <row r="50" spans="2:11" s="157" customFormat="1" ht="19.5" customHeight="1">
      <c r="B50" s="162" t="s">
        <v>242</v>
      </c>
      <c r="C50" s="247"/>
      <c r="D50" s="246"/>
      <c r="E50" s="247"/>
      <c r="F50" s="163"/>
      <c r="G50" s="164"/>
      <c r="H50" s="165"/>
      <c r="I50" s="306"/>
      <c r="K50" s="306"/>
    </row>
    <row r="51" spans="2:11" s="157" customFormat="1" ht="19.5" customHeight="1">
      <c r="B51" s="162" t="s">
        <v>243</v>
      </c>
      <c r="C51" s="247"/>
      <c r="D51" s="246"/>
      <c r="E51" s="247"/>
      <c r="F51" s="163"/>
      <c r="G51" s="164"/>
      <c r="H51" s="165"/>
      <c r="I51" s="306"/>
      <c r="K51" s="306"/>
    </row>
    <row r="52" spans="2:11" s="157" customFormat="1" ht="19.5" customHeight="1">
      <c r="B52" s="162" t="s">
        <v>244</v>
      </c>
      <c r="C52" s="247"/>
      <c r="D52" s="246"/>
      <c r="E52" s="247"/>
      <c r="F52" s="163"/>
      <c r="G52" s="164"/>
      <c r="H52" s="165"/>
      <c r="I52" s="306"/>
      <c r="K52" s="306"/>
    </row>
    <row r="53" spans="2:11" s="157" customFormat="1" ht="19.5" customHeight="1">
      <c r="B53" s="162" t="s">
        <v>199</v>
      </c>
      <c r="C53" s="250">
        <f>SUM(C54:C56)</f>
        <v>1000</v>
      </c>
      <c r="D53" s="250">
        <v>3000</v>
      </c>
      <c r="E53" s="250">
        <f>SUM(E54:E56)</f>
        <v>0</v>
      </c>
      <c r="F53" s="166"/>
      <c r="G53" s="164">
        <f>+D53-C53</f>
        <v>2000</v>
      </c>
      <c r="H53" s="165">
        <f>-E53-D53</f>
        <v>-3000</v>
      </c>
      <c r="I53" s="305"/>
      <c r="K53" s="305"/>
    </row>
    <row r="54" spans="2:11" s="157" customFormat="1" ht="19.5" customHeight="1">
      <c r="B54" s="162" t="s">
        <v>242</v>
      </c>
      <c r="C54" s="247"/>
      <c r="D54" s="247"/>
      <c r="E54" s="247"/>
      <c r="F54" s="166"/>
      <c r="G54" s="164"/>
      <c r="H54" s="165"/>
      <c r="I54" s="306"/>
      <c r="K54" s="306"/>
    </row>
    <row r="55" spans="2:11" s="157" customFormat="1" ht="19.5" customHeight="1">
      <c r="B55" s="162" t="s">
        <v>243</v>
      </c>
      <c r="C55" s="247">
        <v>1000</v>
      </c>
      <c r="D55" s="247">
        <v>3000</v>
      </c>
      <c r="E55" s="247"/>
      <c r="F55" s="166"/>
      <c r="G55" s="164"/>
      <c r="H55" s="165"/>
      <c r="I55" s="306"/>
      <c r="K55" s="306"/>
    </row>
    <row r="56" spans="2:11" s="157" customFormat="1" ht="19.5" customHeight="1">
      <c r="B56" s="162" t="s">
        <v>244</v>
      </c>
      <c r="C56" s="247"/>
      <c r="D56" s="247"/>
      <c r="E56" s="247"/>
      <c r="F56" s="166"/>
      <c r="G56" s="164"/>
      <c r="H56" s="165"/>
      <c r="I56" s="306"/>
      <c r="K56" s="306"/>
    </row>
    <row r="57" spans="2:11" s="157" customFormat="1" ht="27" customHeight="1">
      <c r="B57" s="167" t="s">
        <v>171</v>
      </c>
      <c r="C57" s="247"/>
      <c r="D57" s="247"/>
      <c r="E57" s="247"/>
      <c r="F57" s="166"/>
      <c r="G57" s="164"/>
      <c r="H57" s="165"/>
      <c r="I57" s="305"/>
      <c r="K57" s="305"/>
    </row>
    <row r="58" spans="2:9" s="157" customFormat="1" ht="27" customHeight="1">
      <c r="B58" s="167" t="s">
        <v>148</v>
      </c>
      <c r="C58" s="249">
        <f>SUM(C59:C61)</f>
        <v>0</v>
      </c>
      <c r="D58" s="249">
        <f>SUM(D59:D61)</f>
        <v>0</v>
      </c>
      <c r="E58" s="249">
        <f>SUM(E59:E61)</f>
        <v>0</v>
      </c>
      <c r="F58" s="166"/>
      <c r="G58" s="164"/>
      <c r="H58" s="165"/>
      <c r="I58" s="304"/>
    </row>
    <row r="59" spans="2:9" s="157" customFormat="1" ht="19.5" customHeight="1">
      <c r="B59" s="162" t="s">
        <v>149</v>
      </c>
      <c r="C59" s="247"/>
      <c r="D59" s="247"/>
      <c r="E59" s="247"/>
      <c r="F59" s="166"/>
      <c r="G59" s="164"/>
      <c r="H59" s="165"/>
      <c r="I59" s="307"/>
    </row>
    <row r="60" spans="2:9" s="157" customFormat="1" ht="19.5" customHeight="1">
      <c r="B60" s="162" t="s">
        <v>150</v>
      </c>
      <c r="C60" s="247"/>
      <c r="D60" s="247"/>
      <c r="E60" s="247"/>
      <c r="F60" s="166"/>
      <c r="G60" s="164"/>
      <c r="H60" s="165"/>
      <c r="I60" s="307"/>
    </row>
    <row r="61" spans="2:9" s="157" customFormat="1" ht="19.5" customHeight="1">
      <c r="B61" s="162" t="s">
        <v>151</v>
      </c>
      <c r="C61" s="247"/>
      <c r="D61" s="247"/>
      <c r="E61" s="247"/>
      <c r="F61" s="166"/>
      <c r="G61" s="164"/>
      <c r="H61" s="165"/>
      <c r="I61" s="307"/>
    </row>
    <row r="62" spans="1:9" s="157" customFormat="1" ht="29.25" customHeight="1">
      <c r="A62" s="173"/>
      <c r="B62" s="167" t="s">
        <v>147</v>
      </c>
      <c r="C62" s="249">
        <f>SUM(C63:C64)</f>
        <v>-6875.739999999998</v>
      </c>
      <c r="D62" s="249">
        <f>SUM(D63:D64)</f>
        <v>-30391.87</v>
      </c>
      <c r="E62" s="249">
        <f>SUM(E63:E64)</f>
        <v>0</v>
      </c>
      <c r="F62" s="166"/>
      <c r="G62" s="164">
        <f>+D62-C62</f>
        <v>-23516.13</v>
      </c>
      <c r="H62" s="165">
        <f>-E62-D62</f>
        <v>30391.87</v>
      </c>
      <c r="I62" s="304"/>
    </row>
    <row r="63" spans="1:9" s="157" customFormat="1" ht="21.75" customHeight="1">
      <c r="A63" s="173"/>
      <c r="B63" s="162" t="s">
        <v>268</v>
      </c>
      <c r="C63" s="247">
        <v>-21515.94</v>
      </c>
      <c r="D63" s="247">
        <v>-30391.87</v>
      </c>
      <c r="E63" s="247">
        <v>0</v>
      </c>
      <c r="F63" s="166"/>
      <c r="G63" s="164"/>
      <c r="H63" s="165"/>
      <c r="I63" s="307"/>
    </row>
    <row r="64" spans="1:9" s="157" customFormat="1" ht="21" customHeight="1">
      <c r="A64" s="173"/>
      <c r="B64" s="162" t="s">
        <v>269</v>
      </c>
      <c r="C64" s="247">
        <v>14640.2</v>
      </c>
      <c r="D64" s="247"/>
      <c r="E64" s="247">
        <v>0</v>
      </c>
      <c r="F64" s="166"/>
      <c r="G64" s="164"/>
      <c r="H64" s="165"/>
      <c r="I64" s="307"/>
    </row>
    <row r="65" spans="2:9" s="157" customFormat="1" ht="33" customHeight="1">
      <c r="B65" s="167" t="s">
        <v>152</v>
      </c>
      <c r="C65" s="249">
        <f>C7+C8+C11+C12+C17+C29+C37+C42+C46+C47+C48+C62+C57+C58</f>
        <v>109594.09</v>
      </c>
      <c r="D65" s="249">
        <f>D7+D8+D11+D12+D17+D29+D37+D42+D46+D47+D48+D62+D57+D58</f>
        <v>65591.70999999996</v>
      </c>
      <c r="E65" s="249">
        <f>E7+E8+E11+E12+E17+E29+E37+E42+E46+E47+E48+E62+E57+E58</f>
        <v>156419.20999999996</v>
      </c>
      <c r="F65" s="159"/>
      <c r="G65" s="160">
        <f>+D65-C65</f>
        <v>-44002.380000000034</v>
      </c>
      <c r="H65" s="161">
        <f>+E65-D65</f>
        <v>90827.5</v>
      </c>
      <c r="I65" s="307"/>
    </row>
    <row r="66" spans="2:9" s="157" customFormat="1" ht="27.75" customHeight="1">
      <c r="B66" s="167" t="s">
        <v>153</v>
      </c>
      <c r="C66" s="249">
        <f>SUM(C67+C70+C73)</f>
        <v>2796.45</v>
      </c>
      <c r="D66" s="249">
        <f>SUM(D67+D70+D73)</f>
        <v>615.4</v>
      </c>
      <c r="E66" s="249">
        <f>SUM(E67+E70+E73)</f>
        <v>500</v>
      </c>
      <c r="F66" s="159"/>
      <c r="G66" s="160">
        <f>+D66-C66</f>
        <v>-2181.0499999999997</v>
      </c>
      <c r="H66" s="161">
        <f>+E66-D66</f>
        <v>-115.39999999999998</v>
      </c>
      <c r="I66" s="307"/>
    </row>
    <row r="67" spans="2:9" s="157" customFormat="1" ht="19.5" customHeight="1">
      <c r="B67" s="162" t="s">
        <v>23</v>
      </c>
      <c r="C67" s="250">
        <f>SUM(C68:C69)</f>
        <v>0</v>
      </c>
      <c r="D67" s="250">
        <f>SUM(D68:D69)</f>
        <v>0</v>
      </c>
      <c r="E67" s="250">
        <f>SUM(E68:E69)</f>
        <v>0</v>
      </c>
      <c r="F67" s="166"/>
      <c r="G67" s="171"/>
      <c r="H67" s="165"/>
      <c r="I67" s="304"/>
    </row>
    <row r="68" spans="2:9" s="157" customFormat="1" ht="19.5" customHeight="1">
      <c r="B68" s="162" t="s">
        <v>24</v>
      </c>
      <c r="C68" s="247"/>
      <c r="D68" s="246"/>
      <c r="E68" s="247"/>
      <c r="F68" s="166"/>
      <c r="G68" s="171"/>
      <c r="H68" s="165"/>
      <c r="I68" s="307"/>
    </row>
    <row r="69" spans="2:9" s="157" customFormat="1" ht="19.5" customHeight="1">
      <c r="B69" s="162" t="s">
        <v>25</v>
      </c>
      <c r="C69" s="247"/>
      <c r="D69" s="246"/>
      <c r="E69" s="247"/>
      <c r="F69" s="166"/>
      <c r="G69" s="171"/>
      <c r="H69" s="165"/>
      <c r="I69" s="307"/>
    </row>
    <row r="70" spans="2:9" s="157" customFormat="1" ht="19.5" customHeight="1">
      <c r="B70" s="162" t="s">
        <v>200</v>
      </c>
      <c r="C70" s="250">
        <f>SUM(C71:C72)</f>
        <v>2796.45</v>
      </c>
      <c r="D70" s="250">
        <f>SUM(D71:D72)</f>
        <v>615.4</v>
      </c>
      <c r="E70" s="250">
        <f>SUM(E71:E72)</f>
        <v>500</v>
      </c>
      <c r="F70" s="166"/>
      <c r="G70" s="164">
        <f>+D70-C70</f>
        <v>-2181.0499999999997</v>
      </c>
      <c r="H70" s="165">
        <f>-E70-D70</f>
        <v>-1115.4</v>
      </c>
      <c r="I70" s="304"/>
    </row>
    <row r="71" spans="2:9" s="157" customFormat="1" ht="19.5" customHeight="1">
      <c r="B71" s="162" t="s">
        <v>26</v>
      </c>
      <c r="C71" s="247"/>
      <c r="D71" s="247"/>
      <c r="E71" s="247"/>
      <c r="F71" s="166"/>
      <c r="G71" s="171"/>
      <c r="H71" s="165"/>
      <c r="I71" s="307"/>
    </row>
    <row r="72" spans="2:9" s="157" customFormat="1" ht="19.5" customHeight="1">
      <c r="B72" s="162" t="s">
        <v>27</v>
      </c>
      <c r="C72" s="247">
        <v>2796.45</v>
      </c>
      <c r="D72" s="247">
        <v>615.4</v>
      </c>
      <c r="E72" s="247">
        <v>500</v>
      </c>
      <c r="F72" s="176"/>
      <c r="G72" s="164">
        <f>+D72-C72</f>
        <v>-2181.0499999999997</v>
      </c>
      <c r="H72" s="165">
        <f>-E72-D72</f>
        <v>-1115.4</v>
      </c>
      <c r="I72" s="307"/>
    </row>
    <row r="73" spans="2:11" s="157" customFormat="1" ht="19.5" customHeight="1">
      <c r="B73" s="162" t="s">
        <v>172</v>
      </c>
      <c r="C73" s="247"/>
      <c r="D73" s="247"/>
      <c r="E73" s="247"/>
      <c r="F73" s="176"/>
      <c r="G73" s="164"/>
      <c r="H73" s="165"/>
      <c r="I73" s="305"/>
      <c r="K73" s="305"/>
    </row>
    <row r="74" spans="2:9" s="157" customFormat="1" ht="19.5" customHeight="1">
      <c r="B74" s="167" t="s">
        <v>154</v>
      </c>
      <c r="C74" s="249">
        <f>SUM(C75:C77)</f>
        <v>0</v>
      </c>
      <c r="D74" s="249">
        <f>SUM(D75:D77)</f>
        <v>0</v>
      </c>
      <c r="E74" s="249">
        <f>E75+E76+E77</f>
        <v>0</v>
      </c>
      <c r="F74" s="168"/>
      <c r="G74" s="160">
        <f>+D74-C74</f>
        <v>0</v>
      </c>
      <c r="H74" s="161">
        <f>+E74-D74</f>
        <v>0</v>
      </c>
      <c r="I74" s="307"/>
    </row>
    <row r="75" spans="2:9" s="157" customFormat="1" ht="19.5" customHeight="1">
      <c r="B75" s="162" t="s">
        <v>28</v>
      </c>
      <c r="C75" s="247"/>
      <c r="D75" s="246"/>
      <c r="E75" s="247"/>
      <c r="F75" s="166"/>
      <c r="G75" s="171"/>
      <c r="H75" s="165"/>
      <c r="I75" s="304"/>
    </row>
    <row r="76" spans="2:9" s="157" customFormat="1" ht="19.5" customHeight="1">
      <c r="B76" s="162" t="s">
        <v>201</v>
      </c>
      <c r="C76" s="247"/>
      <c r="D76" s="247"/>
      <c r="E76" s="247"/>
      <c r="F76" s="176"/>
      <c r="G76" s="177"/>
      <c r="H76" s="165"/>
      <c r="I76" s="304"/>
    </row>
    <row r="77" spans="2:11" s="157" customFormat="1" ht="19.5" customHeight="1">
      <c r="B77" s="162" t="s">
        <v>202</v>
      </c>
      <c r="C77" s="246"/>
      <c r="D77" s="246"/>
      <c r="E77" s="246"/>
      <c r="F77" s="178"/>
      <c r="G77" s="179"/>
      <c r="H77" s="165"/>
      <c r="I77" s="305"/>
      <c r="K77" s="305"/>
    </row>
    <row r="78" spans="2:11" s="157" customFormat="1" ht="24.75" customHeight="1">
      <c r="B78" s="167" t="s">
        <v>155</v>
      </c>
      <c r="C78" s="249">
        <f>C79+C80</f>
        <v>0</v>
      </c>
      <c r="D78" s="249">
        <f>D79+D80</f>
        <v>0</v>
      </c>
      <c r="E78" s="249">
        <f>E79+E80</f>
        <v>0</v>
      </c>
      <c r="F78" s="168"/>
      <c r="G78" s="160">
        <f>+D78-C78</f>
        <v>0</v>
      </c>
      <c r="H78" s="161">
        <f>+E78-D78</f>
        <v>0</v>
      </c>
      <c r="I78" s="305"/>
      <c r="K78" s="305"/>
    </row>
    <row r="79" spans="2:11" s="157" customFormat="1" ht="19.5" customHeight="1">
      <c r="B79" s="162" t="s">
        <v>29</v>
      </c>
      <c r="C79" s="246"/>
      <c r="D79" s="246"/>
      <c r="E79" s="246"/>
      <c r="F79" s="178"/>
      <c r="G79" s="179"/>
      <c r="H79" s="165"/>
      <c r="I79" s="306"/>
      <c r="K79" s="306"/>
    </row>
    <row r="80" spans="2:11" s="157" customFormat="1" ht="28.5" customHeight="1">
      <c r="B80" s="180" t="s">
        <v>203</v>
      </c>
      <c r="C80" s="246"/>
      <c r="D80" s="246"/>
      <c r="E80" s="246"/>
      <c r="F80" s="178"/>
      <c r="G80" s="179"/>
      <c r="H80" s="165"/>
      <c r="I80" s="306"/>
      <c r="K80" s="306"/>
    </row>
    <row r="81" spans="2:11" s="157" customFormat="1" ht="21.75" customHeight="1">
      <c r="B81" s="167" t="s">
        <v>156</v>
      </c>
      <c r="C81" s="246"/>
      <c r="D81" s="246"/>
      <c r="E81" s="246"/>
      <c r="F81" s="168"/>
      <c r="G81" s="169"/>
      <c r="H81" s="165"/>
      <c r="I81" s="305"/>
      <c r="K81" s="305"/>
    </row>
    <row r="82" spans="2:11" s="157" customFormat="1" ht="28.5" customHeight="1">
      <c r="B82" s="167" t="s">
        <v>157</v>
      </c>
      <c r="C82" s="249">
        <f>SUM(C83:C84)</f>
        <v>0</v>
      </c>
      <c r="D82" s="249">
        <f>SUM(D83:D84)</f>
        <v>0</v>
      </c>
      <c r="E82" s="249">
        <f>SUM(E83:E84)</f>
        <v>0</v>
      </c>
      <c r="F82" s="159"/>
      <c r="G82" s="160"/>
      <c r="H82" s="165"/>
      <c r="I82" s="305"/>
      <c r="K82" s="305"/>
    </row>
    <row r="83" spans="2:11" s="157" customFormat="1" ht="20.25" customHeight="1">
      <c r="B83" s="162" t="s">
        <v>30</v>
      </c>
      <c r="C83" s="246"/>
      <c r="D83" s="246"/>
      <c r="E83" s="246"/>
      <c r="F83" s="174"/>
      <c r="G83" s="175"/>
      <c r="H83" s="165"/>
      <c r="I83" s="306"/>
      <c r="K83" s="306"/>
    </row>
    <row r="84" spans="2:11" s="157" customFormat="1" ht="17.25" customHeight="1">
      <c r="B84" s="180" t="s">
        <v>31</v>
      </c>
      <c r="C84" s="246"/>
      <c r="D84" s="246"/>
      <c r="E84" s="246"/>
      <c r="F84" s="174"/>
      <c r="G84" s="175"/>
      <c r="H84" s="165"/>
      <c r="I84" s="306"/>
      <c r="K84" s="306"/>
    </row>
    <row r="85" spans="2:9" s="157" customFormat="1" ht="17.25" customHeight="1">
      <c r="B85" s="167" t="s">
        <v>160</v>
      </c>
      <c r="C85" s="249">
        <f>SUM(C86:C87)</f>
        <v>0</v>
      </c>
      <c r="D85" s="249">
        <f>SUM(D86:D87)</f>
        <v>0</v>
      </c>
      <c r="E85" s="249">
        <f>SUM(E86:E87)</f>
        <v>0</v>
      </c>
      <c r="F85" s="174"/>
      <c r="G85" s="175"/>
      <c r="H85" s="165"/>
      <c r="I85" s="307"/>
    </row>
    <row r="86" spans="2:9" s="157" customFormat="1" ht="17.25" customHeight="1">
      <c r="B86" s="167" t="s">
        <v>173</v>
      </c>
      <c r="C86" s="246"/>
      <c r="D86" s="246"/>
      <c r="E86" s="246"/>
      <c r="F86" s="174"/>
      <c r="G86" s="175"/>
      <c r="H86" s="165"/>
      <c r="I86" s="304"/>
    </row>
    <row r="87" spans="2:9" s="157" customFormat="1" ht="17.25" customHeight="1">
      <c r="B87" s="167" t="s">
        <v>174</v>
      </c>
      <c r="C87" s="246"/>
      <c r="D87" s="246"/>
      <c r="E87" s="246"/>
      <c r="F87" s="174"/>
      <c r="G87" s="175"/>
      <c r="H87" s="165"/>
      <c r="I87" s="304"/>
    </row>
    <row r="88" spans="2:9" s="157" customFormat="1" ht="19.5" customHeight="1">
      <c r="B88" s="181" t="s">
        <v>177</v>
      </c>
      <c r="C88" s="249">
        <f>C66+C74+C78+C81+C82+C85</f>
        <v>2796.45</v>
      </c>
      <c r="D88" s="249">
        <f>D66+D74+D78+D81+D82+D85</f>
        <v>615.4</v>
      </c>
      <c r="E88" s="249">
        <f>E66+E74+E78+E81+E82+E85</f>
        <v>500</v>
      </c>
      <c r="F88" s="159"/>
      <c r="G88" s="160">
        <f aca="true" t="shared" si="0" ref="G88:H94">+D88-C88</f>
        <v>-2181.0499999999997</v>
      </c>
      <c r="H88" s="161">
        <f t="shared" si="0"/>
        <v>-115.39999999999998</v>
      </c>
      <c r="I88" s="307"/>
    </row>
    <row r="89" spans="2:9" s="157" customFormat="1" ht="19.5" customHeight="1">
      <c r="B89" s="181" t="s">
        <v>204</v>
      </c>
      <c r="C89" s="249">
        <f>C88+C65</f>
        <v>112390.54</v>
      </c>
      <c r="D89" s="251">
        <f>D88+D65</f>
        <v>66207.10999999996</v>
      </c>
      <c r="E89" s="251">
        <f>E88+E65</f>
        <v>156919.20999999996</v>
      </c>
      <c r="F89" s="182"/>
      <c r="G89" s="160">
        <f t="shared" si="0"/>
        <v>-46183.43000000004</v>
      </c>
      <c r="H89" s="161">
        <f t="shared" si="0"/>
        <v>90712.1</v>
      </c>
      <c r="I89" s="307"/>
    </row>
    <row r="90" spans="2:9" s="157" customFormat="1" ht="21.75" customHeight="1">
      <c r="B90" s="167" t="s">
        <v>158</v>
      </c>
      <c r="C90" s="248">
        <v>0</v>
      </c>
      <c r="D90" s="248">
        <f>-(0.25*D89)</f>
        <v>-16551.77749999999</v>
      </c>
      <c r="E90" s="248">
        <f>-(0.25*E89)</f>
        <v>-39229.80249999999</v>
      </c>
      <c r="F90" s="183"/>
      <c r="G90" s="160">
        <f t="shared" si="0"/>
        <v>-16551.77749999999</v>
      </c>
      <c r="H90" s="161">
        <f t="shared" si="0"/>
        <v>-22678.025</v>
      </c>
      <c r="I90" s="304"/>
    </row>
    <row r="91" spans="2:9" s="157" customFormat="1" ht="31.5" customHeight="1">
      <c r="B91" s="184" t="s">
        <v>32</v>
      </c>
      <c r="C91" s="249">
        <f>C89+C90</f>
        <v>112390.54</v>
      </c>
      <c r="D91" s="249">
        <f>D89+D90</f>
        <v>49655.33249999997</v>
      </c>
      <c r="E91" s="249">
        <f>E89+E90</f>
        <v>117689.40749999997</v>
      </c>
      <c r="F91" s="159"/>
      <c r="G91" s="160">
        <f t="shared" si="0"/>
        <v>-62735.207500000026</v>
      </c>
      <c r="H91" s="161">
        <f t="shared" si="0"/>
        <v>68034.07500000001</v>
      </c>
      <c r="I91" s="307"/>
    </row>
    <row r="92" spans="2:9" s="157" customFormat="1" ht="19.5" customHeight="1">
      <c r="B92" s="181" t="s">
        <v>205</v>
      </c>
      <c r="C92" s="246"/>
      <c r="D92" s="246"/>
      <c r="E92" s="246"/>
      <c r="F92" s="174"/>
      <c r="G92" s="160">
        <f t="shared" si="0"/>
        <v>0</v>
      </c>
      <c r="H92" s="161">
        <f t="shared" si="0"/>
        <v>0</v>
      </c>
      <c r="I92" s="305"/>
    </row>
    <row r="93" spans="2:9" s="157" customFormat="1" ht="29.25" customHeight="1">
      <c r="B93" s="167" t="s">
        <v>159</v>
      </c>
      <c r="C93" s="246"/>
      <c r="D93" s="246"/>
      <c r="E93" s="246"/>
      <c r="F93" s="174"/>
      <c r="G93" s="160">
        <f t="shared" si="0"/>
        <v>0</v>
      </c>
      <c r="H93" s="161">
        <f t="shared" si="0"/>
        <v>0</v>
      </c>
      <c r="I93" s="309"/>
    </row>
    <row r="94" spans="2:8" s="157" customFormat="1" ht="39.75" customHeight="1">
      <c r="B94" s="185" t="s">
        <v>33</v>
      </c>
      <c r="C94" s="249">
        <f>C91+C93</f>
        <v>112390.54</v>
      </c>
      <c r="D94" s="249">
        <f>D91+D93</f>
        <v>49655.33249999997</v>
      </c>
      <c r="E94" s="249">
        <f>E91+E92+E93</f>
        <v>117689.40749999997</v>
      </c>
      <c r="F94" s="178"/>
      <c r="G94" s="160">
        <f t="shared" si="0"/>
        <v>-62735.207500000026</v>
      </c>
      <c r="H94" s="161">
        <f t="shared" si="0"/>
        <v>68034.07500000001</v>
      </c>
    </row>
    <row r="95" spans="3:8" ht="19.5" customHeight="1">
      <c r="C95" s="186"/>
      <c r="D95" s="186"/>
      <c r="E95" s="186"/>
      <c r="F95" s="186"/>
      <c r="G95" s="187"/>
      <c r="H95" s="188"/>
    </row>
    <row r="96" spans="2:7" ht="19.5" customHeight="1" hidden="1">
      <c r="B96" s="189" t="s">
        <v>233</v>
      </c>
      <c r="C96" s="190"/>
      <c r="D96" s="190"/>
      <c r="E96" s="190"/>
      <c r="F96" s="190"/>
      <c r="G96" s="191"/>
    </row>
    <row r="97" spans="2:7" ht="19.5" customHeight="1" hidden="1">
      <c r="B97" s="144" t="s">
        <v>34</v>
      </c>
      <c r="C97" s="186"/>
      <c r="D97" s="186"/>
      <c r="E97" s="186"/>
      <c r="F97" s="186"/>
      <c r="G97" s="187"/>
    </row>
    <row r="98" spans="3:7" ht="19.5" customHeight="1" hidden="1">
      <c r="C98" s="186"/>
      <c r="D98" s="186"/>
      <c r="E98" s="186"/>
      <c r="F98" s="186"/>
      <c r="G98" s="187"/>
    </row>
    <row r="99" spans="3:7" ht="19.5" customHeight="1" hidden="1">
      <c r="C99" s="186"/>
      <c r="D99" s="186"/>
      <c r="E99" s="186"/>
      <c r="F99" s="186"/>
      <c r="G99" s="187"/>
    </row>
    <row r="100" spans="3:7" ht="19.5" customHeight="1" hidden="1">
      <c r="C100" s="186"/>
      <c r="D100" s="186"/>
      <c r="E100" s="186"/>
      <c r="F100" s="186"/>
      <c r="G100" s="187"/>
    </row>
    <row r="101" spans="3:7" ht="19.5" customHeight="1" hidden="1">
      <c r="C101" s="186"/>
      <c r="D101" s="186"/>
      <c r="E101" s="186"/>
      <c r="F101" s="186"/>
      <c r="G101" s="187"/>
    </row>
    <row r="102" spans="3:7" ht="19.5" customHeight="1" hidden="1">
      <c r="C102" s="192">
        <f>+PASIVO!C20</f>
        <v>112390.54</v>
      </c>
      <c r="D102" s="192">
        <f>+PASIVO!D20</f>
        <v>49655.33249999997</v>
      </c>
      <c r="E102" s="192">
        <f>+PASIVO!E20</f>
        <v>117689.40749999997</v>
      </c>
      <c r="F102" s="192"/>
      <c r="G102" s="193"/>
    </row>
    <row r="103" spans="3:7" ht="19.5" customHeight="1" hidden="1">
      <c r="C103" s="194">
        <f>C94-C102</f>
        <v>0</v>
      </c>
      <c r="D103" s="194">
        <f>D94-D102</f>
        <v>0</v>
      </c>
      <c r="E103" s="194">
        <f>E94-E102</f>
        <v>0</v>
      </c>
      <c r="F103" s="194"/>
      <c r="G103" s="195"/>
    </row>
    <row r="104" spans="3:8" s="196" customFormat="1" ht="19.5" customHeight="1" hidden="1">
      <c r="C104" s="197"/>
      <c r="D104" s="197"/>
      <c r="E104" s="197"/>
      <c r="F104" s="197"/>
      <c r="G104" s="198"/>
      <c r="H104" s="199"/>
    </row>
    <row r="105" spans="2:7" ht="19.5" customHeight="1" hidden="1">
      <c r="B105" s="144" t="s">
        <v>57</v>
      </c>
      <c r="C105" s="194">
        <f>+PASIVO!C19</f>
        <v>0</v>
      </c>
      <c r="D105" s="194">
        <f>+PASIVO!D19-PASIVO!C19</f>
        <v>0</v>
      </c>
      <c r="E105" s="194">
        <f>+PASIVO!E19-PASIVO!D19</f>
        <v>0</v>
      </c>
      <c r="F105" s="194"/>
      <c r="G105" s="195"/>
    </row>
    <row r="106" spans="2:7" ht="19.5" customHeight="1" hidden="1">
      <c r="B106" s="144" t="s">
        <v>58</v>
      </c>
      <c r="C106" s="194">
        <f>+C94</f>
        <v>112390.54</v>
      </c>
      <c r="D106" s="194">
        <f>+D94</f>
        <v>49655.33249999997</v>
      </c>
      <c r="E106" s="194">
        <f>+E94</f>
        <v>117689.40749999997</v>
      </c>
      <c r="F106" s="194"/>
      <c r="G106" s="195"/>
    </row>
    <row r="107" spans="2:7" ht="19.5" customHeight="1" hidden="1">
      <c r="B107" s="144" t="s">
        <v>59</v>
      </c>
      <c r="C107" s="192">
        <f>SUM(C105:C106)</f>
        <v>112390.54</v>
      </c>
      <c r="D107" s="192">
        <f>SUM(D105:D106)</f>
        <v>49655.33249999997</v>
      </c>
      <c r="E107" s="192">
        <f>SUM(E105:E106)</f>
        <v>117689.40749999997</v>
      </c>
      <c r="F107" s="192"/>
      <c r="G107" s="193"/>
    </row>
    <row r="108" spans="2:7" ht="19.5" customHeight="1" hidden="1">
      <c r="B108" s="200" t="s">
        <v>81</v>
      </c>
      <c r="C108" s="194">
        <f>+PASIVO!C19+C94</f>
        <v>112390.54</v>
      </c>
      <c r="D108" s="194">
        <f>+PASIVO!D19+D94-PASIVO!C19</f>
        <v>49655.33249999997</v>
      </c>
      <c r="E108" s="194">
        <f>+PASIVO!E19+E94-PASIVO!D19</f>
        <v>117689.40749999997</v>
      </c>
      <c r="F108" s="194"/>
      <c r="G108" s="195"/>
    </row>
    <row r="109" spans="2:7" ht="19.5" customHeight="1" hidden="1">
      <c r="B109" s="144" t="s">
        <v>82</v>
      </c>
      <c r="C109" s="186">
        <v>29502.85</v>
      </c>
      <c r="D109" s="186">
        <v>0</v>
      </c>
      <c r="E109" s="186">
        <v>0</v>
      </c>
      <c r="F109" s="186"/>
      <c r="G109" s="187"/>
    </row>
    <row r="110" spans="2:7" ht="19.5" customHeight="1" hidden="1">
      <c r="B110" s="144" t="s">
        <v>76</v>
      </c>
      <c r="C110" s="201">
        <f>+C108-C109</f>
        <v>82887.69</v>
      </c>
      <c r="D110" s="194">
        <f>+D108-D109</f>
        <v>49655.33249999997</v>
      </c>
      <c r="E110" s="201">
        <f>+E108-E109</f>
        <v>117689.40749999997</v>
      </c>
      <c r="F110" s="201"/>
      <c r="G110" s="202"/>
    </row>
    <row r="111" spans="3:7" ht="19.5" customHeight="1" hidden="1">
      <c r="C111" s="186"/>
      <c r="D111" s="186"/>
      <c r="E111" s="186"/>
      <c r="F111" s="186"/>
      <c r="G111" s="187"/>
    </row>
    <row r="112" spans="3:7" ht="19.5" customHeight="1" hidden="1">
      <c r="C112" s="186"/>
      <c r="D112" s="186"/>
      <c r="E112" s="186"/>
      <c r="F112" s="186"/>
      <c r="G112" s="187"/>
    </row>
    <row r="113" spans="3:7" ht="19.5" customHeight="1" hidden="1">
      <c r="C113" s="186"/>
      <c r="D113" s="186"/>
      <c r="E113" s="186"/>
      <c r="F113" s="186"/>
      <c r="G113" s="187"/>
    </row>
    <row r="114" spans="3:7" ht="19.5" customHeight="1" hidden="1">
      <c r="C114" s="186"/>
      <c r="D114" s="186"/>
      <c r="E114" s="186"/>
      <c r="F114" s="186"/>
      <c r="G114" s="187"/>
    </row>
    <row r="115" spans="3:7" ht="19.5" customHeight="1" hidden="1">
      <c r="C115" s="186"/>
      <c r="D115" s="186"/>
      <c r="E115" s="186"/>
      <c r="F115" s="186"/>
      <c r="G115" s="187"/>
    </row>
    <row r="116" spans="3:7" ht="19.5" customHeight="1" hidden="1">
      <c r="C116" s="186"/>
      <c r="D116" s="186"/>
      <c r="E116" s="186"/>
      <c r="F116" s="186"/>
      <c r="G116" s="187"/>
    </row>
    <row r="117" spans="3:7" ht="19.5" customHeight="1">
      <c r="C117" s="186"/>
      <c r="D117" s="186"/>
      <c r="E117" s="186"/>
      <c r="F117" s="186"/>
      <c r="G117" s="187"/>
    </row>
    <row r="118" spans="3:7" ht="19.5" customHeight="1">
      <c r="C118" s="186"/>
      <c r="D118" s="186"/>
      <c r="E118" s="186"/>
      <c r="F118" s="186"/>
      <c r="G118" s="187"/>
    </row>
    <row r="119" spans="3:7" ht="19.5" customHeight="1">
      <c r="C119" s="186"/>
      <c r="D119" s="186"/>
      <c r="E119" s="186"/>
      <c r="F119" s="186"/>
      <c r="G119" s="187"/>
    </row>
    <row r="120" spans="3:7" ht="19.5" customHeight="1">
      <c r="C120" s="186"/>
      <c r="D120" s="186"/>
      <c r="E120" s="186"/>
      <c r="F120" s="186"/>
      <c r="G120" s="187"/>
    </row>
    <row r="121" spans="3:7" ht="19.5" customHeight="1">
      <c r="C121" s="186"/>
      <c r="D121" s="186"/>
      <c r="E121" s="186"/>
      <c r="F121" s="186"/>
      <c r="G121" s="187"/>
    </row>
    <row r="122" spans="3:7" ht="19.5" customHeight="1">
      <c r="C122" s="186"/>
      <c r="D122" s="186"/>
      <c r="E122" s="186"/>
      <c r="F122" s="186"/>
      <c r="G122" s="187"/>
    </row>
    <row r="123" spans="3:7" ht="19.5" customHeight="1">
      <c r="C123" s="186"/>
      <c r="D123" s="186"/>
      <c r="E123" s="186"/>
      <c r="F123" s="186"/>
      <c r="G123" s="187"/>
    </row>
    <row r="124" spans="3:7" ht="19.5" customHeight="1">
      <c r="C124" s="186"/>
      <c r="D124" s="186"/>
      <c r="E124" s="186"/>
      <c r="F124" s="186"/>
      <c r="G124" s="187"/>
    </row>
    <row r="125" spans="3:7" ht="19.5" customHeight="1">
      <c r="C125" s="186"/>
      <c r="D125" s="186"/>
      <c r="E125" s="186"/>
      <c r="F125" s="186"/>
      <c r="G125" s="187"/>
    </row>
    <row r="126" spans="3:7" ht="19.5" customHeight="1">
      <c r="C126" s="186"/>
      <c r="D126" s="186"/>
      <c r="E126" s="186"/>
      <c r="F126" s="186"/>
      <c r="G126" s="187"/>
    </row>
    <row r="127" spans="3:7" ht="19.5" customHeight="1">
      <c r="C127" s="186"/>
      <c r="D127" s="186"/>
      <c r="E127" s="186"/>
      <c r="F127" s="186"/>
      <c r="G127" s="187"/>
    </row>
    <row r="128" spans="3:7" ht="19.5" customHeight="1">
      <c r="C128" s="186"/>
      <c r="D128" s="186"/>
      <c r="E128" s="186"/>
      <c r="F128" s="186"/>
      <c r="G128" s="187"/>
    </row>
    <row r="129" spans="3:7" ht="19.5" customHeight="1">
      <c r="C129" s="186"/>
      <c r="D129" s="186"/>
      <c r="E129" s="186"/>
      <c r="F129" s="186"/>
      <c r="G129" s="187"/>
    </row>
    <row r="130" spans="3:7" ht="19.5" customHeight="1">
      <c r="C130" s="186"/>
      <c r="D130" s="186"/>
      <c r="E130" s="186"/>
      <c r="F130" s="186"/>
      <c r="G130" s="187"/>
    </row>
    <row r="131" spans="3:7" ht="19.5" customHeight="1">
      <c r="C131" s="186"/>
      <c r="D131" s="186"/>
      <c r="E131" s="186"/>
      <c r="F131" s="186"/>
      <c r="G131" s="187"/>
    </row>
    <row r="132" spans="3:7" ht="19.5" customHeight="1">
      <c r="C132" s="186"/>
      <c r="D132" s="186"/>
      <c r="E132" s="186"/>
      <c r="F132" s="186"/>
      <c r="G132" s="187"/>
    </row>
    <row r="133" spans="3:7" ht="19.5" customHeight="1">
      <c r="C133" s="186"/>
      <c r="D133" s="186"/>
      <c r="E133" s="186"/>
      <c r="F133" s="186"/>
      <c r="G133" s="187"/>
    </row>
    <row r="134" spans="3:7" ht="19.5" customHeight="1">
      <c r="C134" s="186"/>
      <c r="D134" s="186"/>
      <c r="E134" s="186"/>
      <c r="F134" s="186"/>
      <c r="G134" s="187"/>
    </row>
    <row r="135" spans="3:7" ht="19.5" customHeight="1">
      <c r="C135" s="186"/>
      <c r="D135" s="186"/>
      <c r="E135" s="186"/>
      <c r="F135" s="186"/>
      <c r="G135" s="187"/>
    </row>
    <row r="136" spans="3:7" ht="19.5" customHeight="1">
      <c r="C136" s="186"/>
      <c r="D136" s="186"/>
      <c r="E136" s="186"/>
      <c r="F136" s="186"/>
      <c r="G136" s="187"/>
    </row>
    <row r="137" spans="3:7" ht="19.5" customHeight="1">
      <c r="C137" s="186"/>
      <c r="D137" s="186"/>
      <c r="E137" s="186"/>
      <c r="F137" s="186"/>
      <c r="G137" s="187"/>
    </row>
    <row r="138" spans="3:7" ht="19.5" customHeight="1">
      <c r="C138" s="186"/>
      <c r="D138" s="186"/>
      <c r="E138" s="186"/>
      <c r="F138" s="186"/>
      <c r="G138" s="187"/>
    </row>
    <row r="139" spans="3:7" ht="19.5" customHeight="1">
      <c r="C139" s="186"/>
      <c r="D139" s="186"/>
      <c r="E139" s="186"/>
      <c r="F139" s="186"/>
      <c r="G139" s="187"/>
    </row>
    <row r="140" spans="3:7" ht="19.5" customHeight="1">
      <c r="C140" s="186"/>
      <c r="D140" s="186"/>
      <c r="E140" s="186"/>
      <c r="F140" s="186"/>
      <c r="G140" s="187"/>
    </row>
    <row r="141" spans="3:7" ht="19.5" customHeight="1">
      <c r="C141" s="186"/>
      <c r="D141" s="186"/>
      <c r="E141" s="186"/>
      <c r="F141" s="186"/>
      <c r="G141" s="187"/>
    </row>
    <row r="142" spans="3:7" ht="19.5" customHeight="1">
      <c r="C142" s="186"/>
      <c r="D142" s="186"/>
      <c r="E142" s="186"/>
      <c r="F142" s="186"/>
      <c r="G142" s="187"/>
    </row>
    <row r="143" spans="3:7" ht="19.5" customHeight="1">
      <c r="C143" s="186"/>
      <c r="D143" s="186"/>
      <c r="E143" s="186"/>
      <c r="F143" s="186"/>
      <c r="G143" s="187"/>
    </row>
    <row r="144" spans="3:7" ht="19.5" customHeight="1">
      <c r="C144" s="186"/>
      <c r="D144" s="186"/>
      <c r="E144" s="186"/>
      <c r="F144" s="186"/>
      <c r="G144" s="187"/>
    </row>
    <row r="145" spans="3:7" ht="19.5" customHeight="1">
      <c r="C145" s="186"/>
      <c r="D145" s="186"/>
      <c r="E145" s="186"/>
      <c r="F145" s="186"/>
      <c r="G145" s="187"/>
    </row>
    <row r="146" spans="3:7" ht="19.5" customHeight="1">
      <c r="C146" s="186"/>
      <c r="D146" s="186"/>
      <c r="E146" s="186"/>
      <c r="F146" s="186"/>
      <c r="G146" s="187"/>
    </row>
    <row r="147" spans="3:7" ht="19.5" customHeight="1">
      <c r="C147" s="186"/>
      <c r="D147" s="186"/>
      <c r="E147" s="186"/>
      <c r="F147" s="186"/>
      <c r="G147" s="187"/>
    </row>
    <row r="148" spans="3:7" ht="19.5" customHeight="1">
      <c r="C148" s="186"/>
      <c r="D148" s="186"/>
      <c r="E148" s="186"/>
      <c r="F148" s="186"/>
      <c r="G148" s="187"/>
    </row>
    <row r="149" spans="3:7" ht="19.5" customHeight="1">
      <c r="C149" s="186"/>
      <c r="D149" s="186"/>
      <c r="E149" s="186"/>
      <c r="F149" s="186"/>
      <c r="G149" s="187"/>
    </row>
    <row r="150" spans="3:7" ht="19.5" customHeight="1">
      <c r="C150" s="186"/>
      <c r="D150" s="186"/>
      <c r="E150" s="186"/>
      <c r="F150" s="186"/>
      <c r="G150" s="187"/>
    </row>
    <row r="151" spans="3:7" ht="19.5" customHeight="1">
      <c r="C151" s="186"/>
      <c r="D151" s="186"/>
      <c r="E151" s="186"/>
      <c r="F151" s="186"/>
      <c r="G151" s="187"/>
    </row>
    <row r="152" spans="3:7" ht="19.5" customHeight="1">
      <c r="C152" s="186"/>
      <c r="D152" s="186"/>
      <c r="E152" s="186"/>
      <c r="F152" s="186"/>
      <c r="G152" s="187"/>
    </row>
    <row r="153" spans="3:7" ht="19.5" customHeight="1">
      <c r="C153" s="186"/>
      <c r="D153" s="186"/>
      <c r="E153" s="186"/>
      <c r="F153" s="186"/>
      <c r="G153" s="187"/>
    </row>
    <row r="154" spans="3:7" ht="19.5" customHeight="1">
      <c r="C154" s="186"/>
      <c r="D154" s="186"/>
      <c r="E154" s="186"/>
      <c r="F154" s="186"/>
      <c r="G154" s="187"/>
    </row>
    <row r="155" spans="3:7" ht="19.5" customHeight="1">
      <c r="C155" s="186"/>
      <c r="D155" s="186"/>
      <c r="E155" s="186"/>
      <c r="F155" s="186"/>
      <c r="G155" s="187"/>
    </row>
    <row r="156" spans="3:7" ht="19.5" customHeight="1">
      <c r="C156" s="186"/>
      <c r="D156" s="186"/>
      <c r="E156" s="186"/>
      <c r="F156" s="186"/>
      <c r="G156" s="187"/>
    </row>
    <row r="157" spans="3:7" ht="19.5" customHeight="1">
      <c r="C157" s="186"/>
      <c r="D157" s="186"/>
      <c r="E157" s="186"/>
      <c r="F157" s="186"/>
      <c r="G157" s="187"/>
    </row>
    <row r="158" spans="3:7" ht="19.5" customHeight="1">
      <c r="C158" s="186"/>
      <c r="D158" s="186"/>
      <c r="E158" s="186"/>
      <c r="F158" s="186"/>
      <c r="G158" s="187"/>
    </row>
    <row r="159" spans="3:7" ht="19.5" customHeight="1">
      <c r="C159" s="186"/>
      <c r="D159" s="186"/>
      <c r="E159" s="186"/>
      <c r="F159" s="186"/>
      <c r="G159" s="187"/>
    </row>
    <row r="160" spans="3:7" ht="19.5" customHeight="1">
      <c r="C160" s="186"/>
      <c r="D160" s="186"/>
      <c r="E160" s="186"/>
      <c r="F160" s="186"/>
      <c r="G160" s="187"/>
    </row>
    <row r="161" spans="3:7" ht="19.5" customHeight="1">
      <c r="C161" s="186"/>
      <c r="D161" s="186"/>
      <c r="E161" s="186"/>
      <c r="F161" s="186"/>
      <c r="G161" s="187"/>
    </row>
    <row r="162" spans="3:7" ht="19.5" customHeight="1">
      <c r="C162" s="186"/>
      <c r="D162" s="186"/>
      <c r="E162" s="186"/>
      <c r="F162" s="186"/>
      <c r="G162" s="187"/>
    </row>
    <row r="163" spans="3:7" ht="19.5" customHeight="1">
      <c r="C163" s="186"/>
      <c r="D163" s="186"/>
      <c r="E163" s="186"/>
      <c r="F163" s="186"/>
      <c r="G163" s="187"/>
    </row>
    <row r="164" spans="3:7" ht="19.5" customHeight="1">
      <c r="C164" s="186"/>
      <c r="D164" s="186"/>
      <c r="E164" s="186"/>
      <c r="F164" s="186"/>
      <c r="G164" s="187"/>
    </row>
    <row r="165" spans="3:7" ht="19.5" customHeight="1">
      <c r="C165" s="186"/>
      <c r="D165" s="186"/>
      <c r="E165" s="186"/>
      <c r="F165" s="186"/>
      <c r="G165" s="187"/>
    </row>
    <row r="166" spans="3:7" ht="19.5" customHeight="1">
      <c r="C166" s="186"/>
      <c r="D166" s="186"/>
      <c r="E166" s="186"/>
      <c r="F166" s="186"/>
      <c r="G166" s="187"/>
    </row>
    <row r="167" spans="3:7" ht="19.5" customHeight="1">
      <c r="C167" s="186"/>
      <c r="D167" s="186"/>
      <c r="E167" s="186"/>
      <c r="F167" s="186"/>
      <c r="G167" s="187"/>
    </row>
    <row r="168" spans="3:7" ht="19.5" customHeight="1">
      <c r="C168" s="186"/>
      <c r="D168" s="186"/>
      <c r="E168" s="186"/>
      <c r="F168" s="186"/>
      <c r="G168" s="187"/>
    </row>
    <row r="169" spans="3:7" ht="19.5" customHeight="1">
      <c r="C169" s="186"/>
      <c r="D169" s="186"/>
      <c r="E169" s="186"/>
      <c r="F169" s="186"/>
      <c r="G169" s="187"/>
    </row>
    <row r="170" spans="3:7" ht="19.5" customHeight="1">
      <c r="C170" s="186"/>
      <c r="D170" s="186"/>
      <c r="E170" s="186"/>
      <c r="F170" s="186"/>
      <c r="G170" s="187"/>
    </row>
    <row r="171" spans="3:7" ht="19.5" customHeight="1">
      <c r="C171" s="186"/>
      <c r="D171" s="186"/>
      <c r="E171" s="186"/>
      <c r="F171" s="186"/>
      <c r="G171" s="187"/>
    </row>
    <row r="172" spans="3:7" ht="19.5" customHeight="1">
      <c r="C172" s="186"/>
      <c r="D172" s="186"/>
      <c r="E172" s="186"/>
      <c r="F172" s="186"/>
      <c r="G172" s="187"/>
    </row>
    <row r="173" spans="3:7" ht="19.5" customHeight="1">
      <c r="C173" s="186"/>
      <c r="D173" s="186"/>
      <c r="E173" s="186"/>
      <c r="F173" s="186"/>
      <c r="G173" s="187"/>
    </row>
    <row r="174" spans="3:7" ht="19.5" customHeight="1">
      <c r="C174" s="186"/>
      <c r="D174" s="186"/>
      <c r="E174" s="186"/>
      <c r="F174" s="186"/>
      <c r="G174" s="187"/>
    </row>
    <row r="175" spans="3:7" ht="19.5" customHeight="1">
      <c r="C175" s="186"/>
      <c r="D175" s="186"/>
      <c r="E175" s="186"/>
      <c r="F175" s="186"/>
      <c r="G175" s="187"/>
    </row>
    <row r="176" spans="3:7" ht="19.5" customHeight="1">
      <c r="C176" s="186"/>
      <c r="D176" s="186"/>
      <c r="E176" s="186"/>
      <c r="F176" s="186"/>
      <c r="G176" s="187"/>
    </row>
    <row r="177" spans="3:7" ht="19.5" customHeight="1">
      <c r="C177" s="186"/>
      <c r="D177" s="186"/>
      <c r="E177" s="186"/>
      <c r="F177" s="186"/>
      <c r="G177" s="187"/>
    </row>
    <row r="178" spans="3:7" ht="19.5" customHeight="1">
      <c r="C178" s="186"/>
      <c r="D178" s="186"/>
      <c r="E178" s="186"/>
      <c r="F178" s="186"/>
      <c r="G178" s="187"/>
    </row>
    <row r="179" spans="3:7" ht="19.5" customHeight="1">
      <c r="C179" s="186"/>
      <c r="D179" s="186"/>
      <c r="E179" s="186"/>
      <c r="F179" s="186"/>
      <c r="G179" s="187"/>
    </row>
    <row r="180" spans="3:7" ht="19.5" customHeight="1">
      <c r="C180" s="186"/>
      <c r="D180" s="186"/>
      <c r="E180" s="186"/>
      <c r="F180" s="186"/>
      <c r="G180" s="187"/>
    </row>
    <row r="181" spans="3:7" ht="19.5" customHeight="1">
      <c r="C181" s="186"/>
      <c r="D181" s="186"/>
      <c r="E181" s="186"/>
      <c r="F181" s="186"/>
      <c r="G181" s="187"/>
    </row>
    <row r="182" spans="3:7" ht="19.5" customHeight="1">
      <c r="C182" s="186"/>
      <c r="D182" s="186"/>
      <c r="E182" s="186"/>
      <c r="F182" s="186"/>
      <c r="G182" s="187"/>
    </row>
    <row r="183" spans="3:7" ht="19.5" customHeight="1">
      <c r="C183" s="186"/>
      <c r="D183" s="186"/>
      <c r="E183" s="186"/>
      <c r="F183" s="186"/>
      <c r="G183" s="187"/>
    </row>
    <row r="184" spans="3:7" ht="19.5" customHeight="1">
      <c r="C184" s="186"/>
      <c r="D184" s="186"/>
      <c r="E184" s="186"/>
      <c r="F184" s="186"/>
      <c r="G184" s="187"/>
    </row>
    <row r="185" spans="3:7" ht="19.5" customHeight="1">
      <c r="C185" s="186"/>
      <c r="D185" s="186"/>
      <c r="E185" s="186"/>
      <c r="F185" s="186"/>
      <c r="G185" s="187"/>
    </row>
    <row r="186" spans="3:7" ht="19.5" customHeight="1">
      <c r="C186" s="186"/>
      <c r="D186" s="186"/>
      <c r="E186" s="186"/>
      <c r="F186" s="186"/>
      <c r="G186" s="187"/>
    </row>
    <row r="187" spans="3:7" ht="19.5" customHeight="1">
      <c r="C187" s="186"/>
      <c r="D187" s="186"/>
      <c r="E187" s="186"/>
      <c r="F187" s="186"/>
      <c r="G187" s="187"/>
    </row>
    <row r="188" spans="3:7" ht="19.5" customHeight="1">
      <c r="C188" s="186"/>
      <c r="D188" s="186"/>
      <c r="E188" s="186"/>
      <c r="F188" s="186"/>
      <c r="G188" s="187"/>
    </row>
    <row r="189" spans="3:7" ht="19.5" customHeight="1">
      <c r="C189" s="186"/>
      <c r="D189" s="186"/>
      <c r="E189" s="186"/>
      <c r="F189" s="186"/>
      <c r="G189" s="187"/>
    </row>
    <row r="190" spans="3:7" ht="19.5" customHeight="1">
      <c r="C190" s="186"/>
      <c r="D190" s="186"/>
      <c r="E190" s="186"/>
      <c r="F190" s="186"/>
      <c r="G190" s="187"/>
    </row>
    <row r="191" spans="3:7" ht="19.5" customHeight="1">
      <c r="C191" s="186"/>
      <c r="D191" s="186"/>
      <c r="E191" s="186"/>
      <c r="F191" s="186"/>
      <c r="G191" s="187"/>
    </row>
    <row r="192" spans="3:7" ht="19.5" customHeight="1">
      <c r="C192" s="186"/>
      <c r="D192" s="186"/>
      <c r="E192" s="186"/>
      <c r="F192" s="186"/>
      <c r="G192" s="187"/>
    </row>
    <row r="193" spans="3:7" ht="19.5" customHeight="1">
      <c r="C193" s="186"/>
      <c r="D193" s="186"/>
      <c r="E193" s="186"/>
      <c r="F193" s="186"/>
      <c r="G193" s="187"/>
    </row>
    <row r="194" spans="3:7" ht="19.5" customHeight="1">
      <c r="C194" s="186"/>
      <c r="D194" s="186"/>
      <c r="E194" s="186"/>
      <c r="F194" s="186"/>
      <c r="G194" s="187"/>
    </row>
    <row r="195" spans="3:7" ht="19.5" customHeight="1">
      <c r="C195" s="186"/>
      <c r="D195" s="186"/>
      <c r="E195" s="186"/>
      <c r="F195" s="186"/>
      <c r="G195" s="187"/>
    </row>
    <row r="196" spans="3:7" ht="19.5" customHeight="1">
      <c r="C196" s="186"/>
      <c r="D196" s="186"/>
      <c r="E196" s="186"/>
      <c r="F196" s="186"/>
      <c r="G196" s="187"/>
    </row>
    <row r="197" spans="3:7" ht="19.5" customHeight="1">
      <c r="C197" s="186"/>
      <c r="D197" s="186"/>
      <c r="E197" s="186"/>
      <c r="F197" s="186"/>
      <c r="G197" s="187"/>
    </row>
    <row r="198" spans="3:7" ht="19.5" customHeight="1">
      <c r="C198" s="186"/>
      <c r="D198" s="186"/>
      <c r="E198" s="186"/>
      <c r="F198" s="186"/>
      <c r="G198" s="187"/>
    </row>
    <row r="199" spans="3:7" ht="19.5" customHeight="1">
      <c r="C199" s="186"/>
      <c r="D199" s="186"/>
      <c r="E199" s="186"/>
      <c r="F199" s="186"/>
      <c r="G199" s="187"/>
    </row>
    <row r="200" spans="3:7" ht="19.5" customHeight="1">
      <c r="C200" s="186"/>
      <c r="D200" s="186"/>
      <c r="E200" s="186"/>
      <c r="F200" s="186"/>
      <c r="G200" s="187"/>
    </row>
    <row r="201" spans="3:7" ht="19.5" customHeight="1">
      <c r="C201" s="186"/>
      <c r="D201" s="186"/>
      <c r="E201" s="186"/>
      <c r="F201" s="186"/>
      <c r="G201" s="187"/>
    </row>
    <row r="202" spans="3:7" ht="19.5" customHeight="1">
      <c r="C202" s="186"/>
      <c r="D202" s="186"/>
      <c r="E202" s="186"/>
      <c r="F202" s="186"/>
      <c r="G202" s="187"/>
    </row>
    <row r="203" spans="3:7" ht="19.5" customHeight="1">
      <c r="C203" s="186"/>
      <c r="D203" s="186"/>
      <c r="E203" s="186"/>
      <c r="F203" s="186"/>
      <c r="G203" s="187"/>
    </row>
    <row r="204" spans="3:7" ht="19.5" customHeight="1">
      <c r="C204" s="186"/>
      <c r="D204" s="186"/>
      <c r="E204" s="186"/>
      <c r="F204" s="186"/>
      <c r="G204" s="187"/>
    </row>
    <row r="205" spans="3:7" ht="19.5" customHeight="1">
      <c r="C205" s="186"/>
      <c r="D205" s="186"/>
      <c r="E205" s="186"/>
      <c r="F205" s="186"/>
      <c r="G205" s="187"/>
    </row>
    <row r="206" spans="3:7" ht="19.5" customHeight="1">
      <c r="C206" s="186"/>
      <c r="D206" s="186"/>
      <c r="E206" s="186"/>
      <c r="F206" s="186"/>
      <c r="G206" s="187"/>
    </row>
    <row r="207" spans="3:7" ht="19.5" customHeight="1">
      <c r="C207" s="186"/>
      <c r="D207" s="186"/>
      <c r="E207" s="186"/>
      <c r="F207" s="186"/>
      <c r="G207" s="187"/>
    </row>
    <row r="208" spans="3:7" ht="19.5" customHeight="1">
      <c r="C208" s="186"/>
      <c r="D208" s="186"/>
      <c r="E208" s="186"/>
      <c r="F208" s="186"/>
      <c r="G208" s="187"/>
    </row>
    <row r="209" spans="3:7" ht="19.5" customHeight="1">
      <c r="C209" s="186"/>
      <c r="D209" s="186"/>
      <c r="E209" s="186"/>
      <c r="F209" s="186"/>
      <c r="G209" s="187"/>
    </row>
    <row r="210" spans="3:7" ht="19.5" customHeight="1">
      <c r="C210" s="186"/>
      <c r="D210" s="186"/>
      <c r="E210" s="186"/>
      <c r="F210" s="186"/>
      <c r="G210" s="187"/>
    </row>
    <row r="211" spans="3:7" ht="19.5" customHeight="1">
      <c r="C211" s="186"/>
      <c r="D211" s="186"/>
      <c r="E211" s="186"/>
      <c r="F211" s="186"/>
      <c r="G211" s="187"/>
    </row>
    <row r="212" spans="3:7" ht="19.5" customHeight="1">
      <c r="C212" s="186"/>
      <c r="D212" s="186"/>
      <c r="E212" s="186"/>
      <c r="F212" s="186"/>
      <c r="G212" s="187"/>
    </row>
    <row r="213" spans="3:7" ht="19.5" customHeight="1">
      <c r="C213" s="186"/>
      <c r="D213" s="186"/>
      <c r="E213" s="186"/>
      <c r="F213" s="186"/>
      <c r="G213" s="187"/>
    </row>
    <row r="214" spans="3:7" ht="19.5" customHeight="1">
      <c r="C214" s="186"/>
      <c r="D214" s="186"/>
      <c r="E214" s="186"/>
      <c r="F214" s="186"/>
      <c r="G214" s="187"/>
    </row>
    <row r="215" spans="3:7" ht="19.5" customHeight="1">
      <c r="C215" s="186"/>
      <c r="D215" s="186"/>
      <c r="E215" s="186"/>
      <c r="F215" s="186"/>
      <c r="G215" s="187"/>
    </row>
    <row r="216" spans="3:7" ht="19.5" customHeight="1">
      <c r="C216" s="186"/>
      <c r="D216" s="186"/>
      <c r="E216" s="186"/>
      <c r="F216" s="186"/>
      <c r="G216" s="187"/>
    </row>
    <row r="217" spans="3:7" ht="19.5" customHeight="1">
      <c r="C217" s="186"/>
      <c r="D217" s="186"/>
      <c r="E217" s="186"/>
      <c r="F217" s="186"/>
      <c r="G217" s="187"/>
    </row>
    <row r="218" spans="3:7" ht="19.5" customHeight="1">
      <c r="C218" s="186"/>
      <c r="D218" s="186"/>
      <c r="E218" s="186"/>
      <c r="F218" s="186"/>
      <c r="G218" s="187"/>
    </row>
    <row r="219" spans="3:7" ht="19.5" customHeight="1">
      <c r="C219" s="186"/>
      <c r="D219" s="186"/>
      <c r="E219" s="186"/>
      <c r="F219" s="186"/>
      <c r="G219" s="187"/>
    </row>
    <row r="220" spans="3:7" ht="19.5" customHeight="1">
      <c r="C220" s="186"/>
      <c r="D220" s="186"/>
      <c r="E220" s="186"/>
      <c r="F220" s="186"/>
      <c r="G220" s="187"/>
    </row>
    <row r="221" spans="3:7" ht="19.5" customHeight="1">
      <c r="C221" s="186"/>
      <c r="D221" s="186"/>
      <c r="E221" s="186"/>
      <c r="F221" s="186"/>
      <c r="G221" s="187"/>
    </row>
    <row r="222" spans="3:7" ht="19.5" customHeight="1">
      <c r="C222" s="186"/>
      <c r="D222" s="186"/>
      <c r="E222" s="186"/>
      <c r="F222" s="186"/>
      <c r="G222" s="187"/>
    </row>
    <row r="223" spans="3:7" ht="19.5" customHeight="1">
      <c r="C223" s="186"/>
      <c r="D223" s="186"/>
      <c r="E223" s="186"/>
      <c r="F223" s="186"/>
      <c r="G223" s="187"/>
    </row>
    <row r="224" spans="3:7" ht="19.5" customHeight="1">
      <c r="C224" s="186"/>
      <c r="D224" s="186"/>
      <c r="E224" s="186"/>
      <c r="F224" s="186"/>
      <c r="G224" s="187"/>
    </row>
    <row r="225" spans="3:7" ht="19.5" customHeight="1">
      <c r="C225" s="186"/>
      <c r="D225" s="186"/>
      <c r="E225" s="186"/>
      <c r="F225" s="186"/>
      <c r="G225" s="187"/>
    </row>
    <row r="226" spans="3:7" ht="19.5" customHeight="1">
      <c r="C226" s="186"/>
      <c r="D226" s="186"/>
      <c r="E226" s="186"/>
      <c r="F226" s="186"/>
      <c r="G226" s="187"/>
    </row>
    <row r="227" spans="3:7" ht="19.5" customHeight="1">
      <c r="C227" s="186"/>
      <c r="D227" s="186"/>
      <c r="E227" s="186"/>
      <c r="F227" s="186"/>
      <c r="G227" s="187"/>
    </row>
    <row r="228" spans="3:7" ht="19.5" customHeight="1">
      <c r="C228" s="186"/>
      <c r="D228" s="186"/>
      <c r="E228" s="186"/>
      <c r="F228" s="186"/>
      <c r="G228" s="187"/>
    </row>
    <row r="229" spans="3:7" ht="19.5" customHeight="1">
      <c r="C229" s="186"/>
      <c r="D229" s="186"/>
      <c r="E229" s="186"/>
      <c r="F229" s="186"/>
      <c r="G229" s="187"/>
    </row>
    <row r="230" spans="3:7" ht="19.5" customHeight="1">
      <c r="C230" s="186"/>
      <c r="D230" s="186"/>
      <c r="E230" s="186"/>
      <c r="F230" s="186"/>
      <c r="G230" s="187"/>
    </row>
    <row r="231" spans="3:7" ht="19.5" customHeight="1">
      <c r="C231" s="186"/>
      <c r="D231" s="186"/>
      <c r="E231" s="186"/>
      <c r="F231" s="186"/>
      <c r="G231" s="187"/>
    </row>
    <row r="232" spans="3:7" ht="19.5" customHeight="1">
      <c r="C232" s="186"/>
      <c r="D232" s="186"/>
      <c r="E232" s="186"/>
      <c r="F232" s="186"/>
      <c r="G232" s="187"/>
    </row>
    <row r="233" spans="3:7" ht="19.5" customHeight="1">
      <c r="C233" s="186"/>
      <c r="D233" s="186"/>
      <c r="E233" s="186"/>
      <c r="F233" s="186"/>
      <c r="G233" s="187"/>
    </row>
    <row r="234" spans="3:7" ht="19.5" customHeight="1">
      <c r="C234" s="186"/>
      <c r="D234" s="186"/>
      <c r="E234" s="186"/>
      <c r="F234" s="186"/>
      <c r="G234" s="187"/>
    </row>
    <row r="235" spans="3:7" ht="19.5" customHeight="1">
      <c r="C235" s="186"/>
      <c r="D235" s="186"/>
      <c r="E235" s="186"/>
      <c r="F235" s="186"/>
      <c r="G235" s="187"/>
    </row>
    <row r="236" spans="3:7" ht="19.5" customHeight="1">
      <c r="C236" s="186"/>
      <c r="D236" s="186"/>
      <c r="E236" s="186"/>
      <c r="F236" s="186"/>
      <c r="G236" s="187"/>
    </row>
    <row r="237" spans="3:7" ht="19.5" customHeight="1">
      <c r="C237" s="186"/>
      <c r="D237" s="186"/>
      <c r="E237" s="186"/>
      <c r="F237" s="186"/>
      <c r="G237" s="187"/>
    </row>
    <row r="238" spans="3:7" ht="19.5" customHeight="1">
      <c r="C238" s="186"/>
      <c r="D238" s="186"/>
      <c r="E238" s="186"/>
      <c r="F238" s="186"/>
      <c r="G238" s="187"/>
    </row>
    <row r="239" spans="3:7" ht="19.5" customHeight="1">
      <c r="C239" s="186"/>
      <c r="D239" s="186"/>
      <c r="E239" s="186"/>
      <c r="F239" s="186"/>
      <c r="G239" s="187"/>
    </row>
    <row r="240" spans="3:7" ht="19.5" customHeight="1">
      <c r="C240" s="186"/>
      <c r="D240" s="186"/>
      <c r="E240" s="186"/>
      <c r="F240" s="186"/>
      <c r="G240" s="187"/>
    </row>
    <row r="241" spans="3:7" ht="19.5" customHeight="1">
      <c r="C241" s="186"/>
      <c r="D241" s="186"/>
      <c r="E241" s="186"/>
      <c r="F241" s="186"/>
      <c r="G241" s="187"/>
    </row>
    <row r="242" spans="3:7" ht="19.5" customHeight="1">
      <c r="C242" s="186"/>
      <c r="D242" s="186"/>
      <c r="E242" s="186"/>
      <c r="F242" s="186"/>
      <c r="G242" s="187"/>
    </row>
    <row r="243" spans="3:7" ht="19.5" customHeight="1">
      <c r="C243" s="186"/>
      <c r="D243" s="186"/>
      <c r="E243" s="186"/>
      <c r="F243" s="186"/>
      <c r="G243" s="187"/>
    </row>
    <row r="244" spans="3:7" ht="19.5" customHeight="1">
      <c r="C244" s="186"/>
      <c r="D244" s="186"/>
      <c r="E244" s="186"/>
      <c r="F244" s="186"/>
      <c r="G244" s="187"/>
    </row>
    <row r="245" spans="3:7" ht="19.5" customHeight="1">
      <c r="C245" s="186"/>
      <c r="D245" s="186"/>
      <c r="E245" s="186"/>
      <c r="F245" s="186"/>
      <c r="G245" s="187"/>
    </row>
    <row r="246" spans="3:7" ht="19.5" customHeight="1">
      <c r="C246" s="186"/>
      <c r="D246" s="186"/>
      <c r="E246" s="186"/>
      <c r="F246" s="186"/>
      <c r="G246" s="187"/>
    </row>
    <row r="247" spans="3:7" ht="19.5" customHeight="1">
      <c r="C247" s="186"/>
      <c r="D247" s="186"/>
      <c r="E247" s="186"/>
      <c r="F247" s="186"/>
      <c r="G247" s="187"/>
    </row>
    <row r="248" spans="3:7" ht="19.5" customHeight="1">
      <c r="C248" s="186"/>
      <c r="D248" s="186"/>
      <c r="E248" s="186"/>
      <c r="F248" s="186"/>
      <c r="G248" s="187"/>
    </row>
    <row r="249" spans="3:7" ht="19.5" customHeight="1">
      <c r="C249" s="186"/>
      <c r="D249" s="186"/>
      <c r="E249" s="186"/>
      <c r="F249" s="186"/>
      <c r="G249" s="187"/>
    </row>
    <row r="250" spans="3:7" ht="19.5" customHeight="1">
      <c r="C250" s="186"/>
      <c r="D250" s="186"/>
      <c r="E250" s="186"/>
      <c r="F250" s="186"/>
      <c r="G250" s="187"/>
    </row>
    <row r="251" spans="3:7" ht="19.5" customHeight="1">
      <c r="C251" s="186"/>
      <c r="D251" s="186"/>
      <c r="E251" s="186"/>
      <c r="F251" s="186"/>
      <c r="G251" s="187"/>
    </row>
    <row r="252" spans="3:7" ht="19.5" customHeight="1">
      <c r="C252" s="186"/>
      <c r="D252" s="186"/>
      <c r="E252" s="186"/>
      <c r="F252" s="186"/>
      <c r="G252" s="187"/>
    </row>
    <row r="253" spans="3:7" ht="19.5" customHeight="1">
      <c r="C253" s="186"/>
      <c r="D253" s="186"/>
      <c r="E253" s="186"/>
      <c r="F253" s="186"/>
      <c r="G253" s="187"/>
    </row>
    <row r="254" spans="3:7" ht="19.5" customHeight="1">
      <c r="C254" s="186"/>
      <c r="D254" s="186"/>
      <c r="E254" s="186"/>
      <c r="F254" s="186"/>
      <c r="G254" s="187"/>
    </row>
    <row r="255" spans="3:7" ht="19.5" customHeight="1">
      <c r="C255" s="186"/>
      <c r="D255" s="186"/>
      <c r="E255" s="186"/>
      <c r="F255" s="186"/>
      <c r="G255" s="187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1968503937007874" right="0.1968503937007874" top="0" bottom="0" header="0" footer="0"/>
  <pageSetup horizontalDpi="600" verticalDpi="60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2:N547"/>
  <sheetViews>
    <sheetView showGridLines="0" zoomScalePageLayoutView="0" workbookViewId="0" topLeftCell="A1">
      <selection activeCell="B60" sqref="B60"/>
    </sheetView>
  </sheetViews>
  <sheetFormatPr defaultColWidth="10.7109375" defaultRowHeight="12.75"/>
  <cols>
    <col min="1" max="1" width="6.421875" style="232" customWidth="1"/>
    <col min="2" max="2" width="53.140625" style="232" bestFit="1" customWidth="1"/>
    <col min="3" max="3" width="17.421875" style="232" customWidth="1"/>
    <col min="4" max="4" width="19.8515625" style="232" customWidth="1"/>
    <col min="5" max="5" width="17.8515625" style="233" customWidth="1"/>
    <col min="6" max="6" width="1.7109375" style="234" customWidth="1"/>
    <col min="7" max="13" width="0" style="232" hidden="1" customWidth="1"/>
    <col min="14" max="14" width="12.28125" style="320" hidden="1" customWidth="1"/>
    <col min="15" max="16384" width="10.7109375" style="232" customWidth="1"/>
  </cols>
  <sheetData>
    <row r="2" spans="2:14" s="204" customFormat="1" ht="49.5" customHeight="1">
      <c r="B2" s="545" t="s">
        <v>112</v>
      </c>
      <c r="C2" s="545"/>
      <c r="D2" s="545"/>
      <c r="E2" s="140">
        <f>CPYG!E2</f>
        <v>2017</v>
      </c>
      <c r="F2" s="141"/>
      <c r="N2" s="319"/>
    </row>
    <row r="3" spans="2:14" s="204" customFormat="1" ht="37.5" customHeight="1">
      <c r="B3" s="546" t="str">
        <f>CPYG!B3</f>
        <v>ENTIDAD: A.M.C. DEL POLÍGONO INDUSTRIAL "VALLE DE GÜIMAR"</v>
      </c>
      <c r="C3" s="547"/>
      <c r="D3" s="548"/>
      <c r="E3" s="145" t="s">
        <v>113</v>
      </c>
      <c r="F3" s="146"/>
      <c r="N3" s="319"/>
    </row>
    <row r="4" spans="2:14" s="204" customFormat="1" ht="24.75" customHeight="1">
      <c r="B4" s="549" t="s">
        <v>145</v>
      </c>
      <c r="C4" s="549"/>
      <c r="D4" s="549"/>
      <c r="E4" s="549"/>
      <c r="F4" s="205"/>
      <c r="N4" s="319"/>
    </row>
    <row r="5" spans="2:14" s="204" customFormat="1" ht="40.5" customHeight="1">
      <c r="B5" s="206" t="s">
        <v>113</v>
      </c>
      <c r="C5" s="207" t="s">
        <v>228</v>
      </c>
      <c r="D5" s="208" t="s">
        <v>229</v>
      </c>
      <c r="E5" s="208" t="s">
        <v>230</v>
      </c>
      <c r="F5" s="209"/>
      <c r="N5" s="321" t="s">
        <v>392</v>
      </c>
    </row>
    <row r="6" spans="2:14" s="204" customFormat="1" ht="19.5" customHeight="1">
      <c r="B6" s="210" t="s">
        <v>163</v>
      </c>
      <c r="C6" s="252">
        <f>C7+C12+C16+C19+C20+C21+C22</f>
        <v>974699.68</v>
      </c>
      <c r="D6" s="252">
        <f>D7+D12+D16+D19+D20+D21+D22</f>
        <v>974699.68</v>
      </c>
      <c r="E6" s="252">
        <f>E7+E12+E16+E19+E20+E21+E22</f>
        <v>974699.68</v>
      </c>
      <c r="F6" s="211"/>
      <c r="N6" s="323">
        <f>+E6-D6</f>
        <v>0</v>
      </c>
    </row>
    <row r="7" spans="2:14" s="204" customFormat="1" ht="19.5" customHeight="1">
      <c r="B7" s="210" t="s">
        <v>123</v>
      </c>
      <c r="C7" s="252">
        <f>SUM(C8:C11)</f>
        <v>0</v>
      </c>
      <c r="D7" s="252">
        <f>SUM(D8:D11)</f>
        <v>0</v>
      </c>
      <c r="E7" s="252">
        <f>SUM(E8:E11)</f>
        <v>0</v>
      </c>
      <c r="F7" s="212"/>
      <c r="N7" s="322">
        <f>+E7-D7</f>
        <v>0</v>
      </c>
    </row>
    <row r="8" spans="2:14" s="204" customFormat="1" ht="19.5" customHeight="1">
      <c r="B8" s="213" t="s">
        <v>166</v>
      </c>
      <c r="C8" s="262"/>
      <c r="D8" s="262"/>
      <c r="E8" s="262"/>
      <c r="F8" s="212"/>
      <c r="I8" s="215"/>
      <c r="N8" s="319"/>
    </row>
    <row r="9" spans="2:14" s="204" customFormat="1" ht="19.5" customHeight="1">
      <c r="B9" s="213" t="s">
        <v>165</v>
      </c>
      <c r="C9" s="262"/>
      <c r="D9" s="262"/>
      <c r="E9" s="262"/>
      <c r="F9" s="212"/>
      <c r="I9" s="215"/>
      <c r="N9" s="319"/>
    </row>
    <row r="10" spans="2:14" s="204" customFormat="1" ht="19.5" customHeight="1">
      <c r="B10" s="213" t="s">
        <v>164</v>
      </c>
      <c r="C10" s="262"/>
      <c r="D10" s="262"/>
      <c r="E10" s="262"/>
      <c r="F10" s="212"/>
      <c r="I10" s="215"/>
      <c r="N10" s="319"/>
    </row>
    <row r="11" spans="2:14" s="204" customFormat="1" ht="19.5" customHeight="1">
      <c r="B11" s="213" t="s">
        <v>232</v>
      </c>
      <c r="C11" s="262"/>
      <c r="D11" s="262"/>
      <c r="E11" s="262"/>
      <c r="F11" s="212"/>
      <c r="I11" s="215"/>
      <c r="N11" s="319"/>
    </row>
    <row r="12" spans="2:14" s="204" customFormat="1" ht="19.5" customHeight="1">
      <c r="B12" s="210" t="s">
        <v>124</v>
      </c>
      <c r="C12" s="252">
        <f>SUM(C13:C15)</f>
        <v>570352.4</v>
      </c>
      <c r="D12" s="252">
        <f>SUM(D13:D15)</f>
        <v>570352.4</v>
      </c>
      <c r="E12" s="252">
        <f>SUM(E13:E15)</f>
        <v>570352.4</v>
      </c>
      <c r="F12" s="212"/>
      <c r="I12" s="215"/>
      <c r="N12" s="322">
        <f>+E12-D12</f>
        <v>0</v>
      </c>
    </row>
    <row r="13" spans="2:14" s="204" customFormat="1" ht="19.5" customHeight="1">
      <c r="B13" s="213" t="s">
        <v>180</v>
      </c>
      <c r="C13" s="262">
        <v>37304.37</v>
      </c>
      <c r="D13" s="262">
        <v>37304.37</v>
      </c>
      <c r="E13" s="262">
        <v>37304.37</v>
      </c>
      <c r="F13" s="212"/>
      <c r="I13" s="215"/>
      <c r="N13" s="319"/>
    </row>
    <row r="14" spans="2:14" s="204" customFormat="1" ht="19.5" customHeight="1">
      <c r="B14" s="213" t="s">
        <v>179</v>
      </c>
      <c r="C14" s="262"/>
      <c r="D14" s="262"/>
      <c r="E14" s="262"/>
      <c r="F14" s="212"/>
      <c r="I14" s="215"/>
      <c r="N14" s="319"/>
    </row>
    <row r="15" spans="2:14" s="204" customFormat="1" ht="19.5" customHeight="1">
      <c r="B15" s="213" t="s">
        <v>178</v>
      </c>
      <c r="C15" s="262">
        <v>533048.03</v>
      </c>
      <c r="D15" s="262">
        <v>533048.03</v>
      </c>
      <c r="E15" s="262">
        <v>533048.03</v>
      </c>
      <c r="F15" s="212"/>
      <c r="N15" s="319"/>
    </row>
    <row r="16" spans="2:14" s="204" customFormat="1" ht="19.5" customHeight="1">
      <c r="B16" s="210" t="s">
        <v>125</v>
      </c>
      <c r="C16" s="252">
        <f>SUM(C17:C18)</f>
        <v>0</v>
      </c>
      <c r="D16" s="252">
        <f>SUM(D17:D18)</f>
        <v>0</v>
      </c>
      <c r="E16" s="252">
        <f>SUM(E17:E18)</f>
        <v>0</v>
      </c>
      <c r="F16" s="212"/>
      <c r="N16" s="322">
        <f>+E16-D16</f>
        <v>0</v>
      </c>
    </row>
    <row r="17" spans="2:14" s="204" customFormat="1" ht="19.5" customHeight="1">
      <c r="B17" s="213" t="s">
        <v>126</v>
      </c>
      <c r="C17" s="262"/>
      <c r="D17" s="262"/>
      <c r="E17" s="262"/>
      <c r="F17" s="212"/>
      <c r="N17" s="319"/>
    </row>
    <row r="18" spans="2:14" s="204" customFormat="1" ht="19.5" customHeight="1">
      <c r="B18" s="213" t="s">
        <v>68</v>
      </c>
      <c r="C18" s="262"/>
      <c r="D18" s="262"/>
      <c r="E18" s="262"/>
      <c r="F18" s="212"/>
      <c r="N18" s="319"/>
    </row>
    <row r="19" spans="2:14" s="204" customFormat="1" ht="19.5" customHeight="1">
      <c r="B19" s="210" t="s">
        <v>127</v>
      </c>
      <c r="C19" s="261"/>
      <c r="D19" s="261"/>
      <c r="E19" s="261"/>
      <c r="F19" s="212"/>
      <c r="N19" s="324">
        <f aca="true" t="shared" si="0" ref="N19:N24">+E19-D19</f>
        <v>0</v>
      </c>
    </row>
    <row r="20" spans="1:14" s="204" customFormat="1" ht="19.5" customHeight="1">
      <c r="A20" s="215"/>
      <c r="B20" s="210" t="s">
        <v>128</v>
      </c>
      <c r="C20" s="261">
        <v>4002.29</v>
      </c>
      <c r="D20" s="261">
        <v>4002.29</v>
      </c>
      <c r="E20" s="261">
        <v>4002.29</v>
      </c>
      <c r="F20" s="212"/>
      <c r="N20" s="324">
        <f t="shared" si="0"/>
        <v>0</v>
      </c>
    </row>
    <row r="21" spans="2:14" s="204" customFormat="1" ht="19.5" customHeight="1">
      <c r="B21" s="210" t="s">
        <v>69</v>
      </c>
      <c r="C21" s="261">
        <v>400344.99</v>
      </c>
      <c r="D21" s="261">
        <v>400344.99</v>
      </c>
      <c r="E21" s="261">
        <v>400344.99</v>
      </c>
      <c r="G21" s="266" t="s">
        <v>161</v>
      </c>
      <c r="H21" s="267"/>
      <c r="I21" s="267"/>
      <c r="J21" s="267"/>
      <c r="K21" s="267"/>
      <c r="L21" s="267"/>
      <c r="M21" s="267"/>
      <c r="N21" s="322">
        <f t="shared" si="0"/>
        <v>0</v>
      </c>
    </row>
    <row r="22" spans="2:14" s="204" customFormat="1" ht="19.5" customHeight="1">
      <c r="B22" s="210" t="s">
        <v>181</v>
      </c>
      <c r="C22" s="261"/>
      <c r="D22" s="261"/>
      <c r="E22" s="261"/>
      <c r="G22" s="266" t="s">
        <v>162</v>
      </c>
      <c r="H22" s="267"/>
      <c r="I22" s="267"/>
      <c r="J22" s="267"/>
      <c r="K22" s="267"/>
      <c r="L22" s="267"/>
      <c r="M22" s="267"/>
      <c r="N22" s="322">
        <f t="shared" si="0"/>
        <v>0</v>
      </c>
    </row>
    <row r="23" spans="2:14" s="204" customFormat="1" ht="19.5" customHeight="1">
      <c r="B23" s="210" t="s">
        <v>167</v>
      </c>
      <c r="C23" s="252">
        <f>C24+C30+C33+C37+C38+C39+C40</f>
        <v>5932537.16</v>
      </c>
      <c r="D23" s="252">
        <f>D24+D30+D33+D37+D38+D39+D40</f>
        <v>5692430.57</v>
      </c>
      <c r="E23" s="252">
        <f>E24+E30+E33+E37+E38+E39+E40</f>
        <v>5541636.799999999</v>
      </c>
      <c r="F23" s="211"/>
      <c r="N23" s="323">
        <f t="shared" si="0"/>
        <v>-150793.77000000142</v>
      </c>
    </row>
    <row r="24" spans="2:14" s="204" customFormat="1" ht="23.25" customHeight="1">
      <c r="B24" s="210" t="s">
        <v>129</v>
      </c>
      <c r="C24" s="252">
        <f>C25+C28+C29</f>
        <v>0</v>
      </c>
      <c r="D24" s="252">
        <f>D25+D28+D29</f>
        <v>0</v>
      </c>
      <c r="E24" s="252">
        <f>E25+E28+E29</f>
        <v>0</v>
      </c>
      <c r="F24" s="212"/>
      <c r="N24" s="323">
        <f t="shared" si="0"/>
        <v>0</v>
      </c>
    </row>
    <row r="25" spans="2:14" s="204" customFormat="1" ht="23.25" customHeight="1">
      <c r="B25" s="213" t="s">
        <v>184</v>
      </c>
      <c r="C25" s="263">
        <f>SUM(C26:C27)</f>
        <v>0</v>
      </c>
      <c r="D25" s="263">
        <f>SUM(D26:D27)</f>
        <v>0</v>
      </c>
      <c r="E25" s="263">
        <f>SUM(E26:E27)</f>
        <v>0</v>
      </c>
      <c r="F25" s="212"/>
      <c r="N25" s="319"/>
    </row>
    <row r="26" spans="2:14" s="204" customFormat="1" ht="23.25" customHeight="1">
      <c r="B26" s="213" t="s">
        <v>185</v>
      </c>
      <c r="C26" s="262"/>
      <c r="D26" s="262"/>
      <c r="E26" s="262"/>
      <c r="F26" s="212"/>
      <c r="N26" s="319"/>
    </row>
    <row r="27" spans="2:14" s="204" customFormat="1" ht="23.25" customHeight="1">
      <c r="B27" s="213" t="s">
        <v>186</v>
      </c>
      <c r="C27" s="262"/>
      <c r="D27" s="262"/>
      <c r="E27" s="262"/>
      <c r="F27" s="212"/>
      <c r="N27" s="319"/>
    </row>
    <row r="28" spans="2:14" s="204" customFormat="1" ht="23.25" customHeight="1">
      <c r="B28" s="213" t="s">
        <v>188</v>
      </c>
      <c r="C28" s="262"/>
      <c r="D28" s="262"/>
      <c r="E28" s="262"/>
      <c r="F28" s="212"/>
      <c r="N28" s="319"/>
    </row>
    <row r="29" spans="2:14" s="204" customFormat="1" ht="23.25" customHeight="1">
      <c r="B29" s="213" t="s">
        <v>187</v>
      </c>
      <c r="C29" s="262"/>
      <c r="D29" s="262"/>
      <c r="E29" s="262"/>
      <c r="F29" s="212"/>
      <c r="N29" s="319"/>
    </row>
    <row r="30" spans="2:14" s="204" customFormat="1" ht="19.5" customHeight="1">
      <c r="B30" s="210" t="s">
        <v>117</v>
      </c>
      <c r="C30" s="252">
        <f>SUM(C31:C32)</f>
        <v>2798911.33</v>
      </c>
      <c r="D30" s="252">
        <f>SUM(D31:D32)</f>
        <v>2793138.66</v>
      </c>
      <c r="E30" s="252">
        <f>SUM(E31:E32)</f>
        <v>2792880.46</v>
      </c>
      <c r="F30" s="212"/>
      <c r="N30" s="323">
        <f>+E30-D30</f>
        <v>-258.20000000018626</v>
      </c>
    </row>
    <row r="31" spans="2:14" s="204" customFormat="1" ht="19.5" customHeight="1">
      <c r="B31" s="213" t="s">
        <v>182</v>
      </c>
      <c r="C31" s="262">
        <v>2792880.46</v>
      </c>
      <c r="D31" s="262">
        <v>2792880.46</v>
      </c>
      <c r="E31" s="262">
        <v>2792880.46</v>
      </c>
      <c r="F31" s="212"/>
      <c r="N31" s="319"/>
    </row>
    <row r="32" spans="2:14" s="204" customFormat="1" ht="19.5" customHeight="1">
      <c r="B32" s="213" t="s">
        <v>183</v>
      </c>
      <c r="C32" s="262">
        <v>6030.87</v>
      </c>
      <c r="D32" s="262">
        <v>258.2</v>
      </c>
      <c r="E32" s="262">
        <v>0</v>
      </c>
      <c r="F32" s="212"/>
      <c r="N32" s="319"/>
    </row>
    <row r="33" spans="2:14" s="204" customFormat="1" ht="19.5" customHeight="1">
      <c r="B33" s="210" t="s">
        <v>130</v>
      </c>
      <c r="C33" s="252">
        <f>SUM(C34:C36)</f>
        <v>1912130.3299999998</v>
      </c>
      <c r="D33" s="252">
        <f>SUM(D34:D36)</f>
        <v>1864051.91</v>
      </c>
      <c r="E33" s="252">
        <f>SUM(E34:E36)</f>
        <v>1856529.4</v>
      </c>
      <c r="F33" s="212"/>
      <c r="N33" s="323">
        <f>+E33-D33</f>
        <v>-7522.510000000009</v>
      </c>
    </row>
    <row r="34" spans="2:14" s="204" customFormat="1" ht="19.5" customHeight="1">
      <c r="B34" s="213" t="s">
        <v>70</v>
      </c>
      <c r="C34" s="262">
        <v>1851699.4</v>
      </c>
      <c r="D34" s="262">
        <v>1851699.4</v>
      </c>
      <c r="E34" s="262">
        <v>1851699.4</v>
      </c>
      <c r="F34" s="212"/>
      <c r="N34" s="319"/>
    </row>
    <row r="35" spans="2:14" s="204" customFormat="1" ht="19.5" customHeight="1">
      <c r="B35" s="213" t="s">
        <v>168</v>
      </c>
      <c r="C35" s="262"/>
      <c r="D35" s="262"/>
      <c r="E35" s="262"/>
      <c r="F35" s="212"/>
      <c r="N35" s="319"/>
    </row>
    <row r="36" spans="2:14" s="204" customFormat="1" ht="19.5" customHeight="1">
      <c r="B36" s="213" t="s">
        <v>169</v>
      </c>
      <c r="C36" s="262">
        <v>60430.93</v>
      </c>
      <c r="D36" s="262">
        <v>12352.51</v>
      </c>
      <c r="E36" s="262">
        <v>4830</v>
      </c>
      <c r="F36" s="212"/>
      <c r="N36" s="319"/>
    </row>
    <row r="37" spans="2:14" s="204" customFormat="1" ht="19.5" customHeight="1">
      <c r="B37" s="210" t="s">
        <v>131</v>
      </c>
      <c r="C37" s="261"/>
      <c r="D37" s="261"/>
      <c r="E37" s="261"/>
      <c r="F37" s="212"/>
      <c r="N37" s="324">
        <f>+E37-D37</f>
        <v>0</v>
      </c>
    </row>
    <row r="38" spans="2:14" s="204" customFormat="1" ht="19.5" customHeight="1">
      <c r="B38" s="210" t="s">
        <v>132</v>
      </c>
      <c r="C38" s="261">
        <v>151574.3</v>
      </c>
      <c r="D38" s="261">
        <v>0</v>
      </c>
      <c r="E38" s="261"/>
      <c r="F38" s="212"/>
      <c r="N38" s="324">
        <f>+E38-D38</f>
        <v>0</v>
      </c>
    </row>
    <row r="39" spans="2:14" s="204" customFormat="1" ht="19.5" customHeight="1">
      <c r="B39" s="210" t="s">
        <v>71</v>
      </c>
      <c r="C39" s="261"/>
      <c r="D39" s="261"/>
      <c r="E39" s="261"/>
      <c r="F39" s="212"/>
      <c r="N39" s="323">
        <f>+E39-D39</f>
        <v>0</v>
      </c>
    </row>
    <row r="40" spans="2:14" s="204" customFormat="1" ht="19.5" customHeight="1">
      <c r="B40" s="210" t="s">
        <v>72</v>
      </c>
      <c r="C40" s="252">
        <f>SUM(C41:C42)</f>
        <v>1069921.2</v>
      </c>
      <c r="D40" s="252">
        <f>SUM(D41:D42)</f>
        <v>1035240</v>
      </c>
      <c r="E40" s="252">
        <f>SUM(E41:E42)</f>
        <v>892226.94</v>
      </c>
      <c r="F40" s="212"/>
      <c r="N40" s="323">
        <f>+E40-D40</f>
        <v>-143013.06000000006</v>
      </c>
    </row>
    <row r="41" spans="2:14" s="204" customFormat="1" ht="19.5" customHeight="1">
      <c r="B41" s="213" t="s">
        <v>73</v>
      </c>
      <c r="C41" s="262">
        <v>1069921.2</v>
      </c>
      <c r="D41" s="262">
        <v>1035240</v>
      </c>
      <c r="E41" s="262">
        <v>892226.94</v>
      </c>
      <c r="F41" s="212"/>
      <c r="N41" s="319"/>
    </row>
    <row r="42" spans="2:14" s="204" customFormat="1" ht="19.5" customHeight="1">
      <c r="B42" s="213" t="s">
        <v>83</v>
      </c>
      <c r="C42" s="262"/>
      <c r="D42" s="262"/>
      <c r="E42" s="262"/>
      <c r="F42" s="212"/>
      <c r="N42" s="319"/>
    </row>
    <row r="43" spans="2:14" s="204" customFormat="1" ht="21.75" customHeight="1">
      <c r="B43" s="216" t="s">
        <v>109</v>
      </c>
      <c r="C43" s="252">
        <f>C23+C6</f>
        <v>6907236.84</v>
      </c>
      <c r="D43" s="252">
        <f>D23+D6</f>
        <v>6667130.25</v>
      </c>
      <c r="E43" s="252">
        <f>E23+E6</f>
        <v>6516336.479999999</v>
      </c>
      <c r="F43" s="211"/>
      <c r="N43" s="323">
        <f>+E43-D43</f>
        <v>-150793.77000000142</v>
      </c>
    </row>
    <row r="44" spans="2:14" s="204" customFormat="1" ht="11.25" customHeight="1">
      <c r="B44" s="217"/>
      <c r="C44" s="218"/>
      <c r="D44" s="218"/>
      <c r="E44" s="218"/>
      <c r="F44" s="211"/>
      <c r="N44" s="319"/>
    </row>
    <row r="45" spans="2:14" s="204" customFormat="1" ht="13.5" hidden="1">
      <c r="B45" s="219" t="s">
        <v>84</v>
      </c>
      <c r="D45" s="214"/>
      <c r="E45" s="220"/>
      <c r="F45" s="221"/>
      <c r="N45" s="319"/>
    </row>
    <row r="46" spans="2:14" s="204" customFormat="1" ht="13.5" hidden="1">
      <c r="B46" s="213" t="s">
        <v>332</v>
      </c>
      <c r="C46" s="222">
        <f>C43-PASIVO!C60</f>
        <v>0</v>
      </c>
      <c r="D46" s="222">
        <f>D43-PASIVO!D60</f>
        <v>-0.0025000013411045074</v>
      </c>
      <c r="E46" s="222">
        <f>E43-PASIVO!E60</f>
        <v>0.002499997615814209</v>
      </c>
      <c r="F46" s="223"/>
      <c r="N46" s="319"/>
    </row>
    <row r="47" spans="2:14" s="204" customFormat="1" ht="13.5" hidden="1">
      <c r="B47" s="215"/>
      <c r="C47" s="223"/>
      <c r="D47" s="223"/>
      <c r="E47" s="223"/>
      <c r="F47" s="223"/>
      <c r="N47" s="319"/>
    </row>
    <row r="48" spans="2:14" s="204" customFormat="1" ht="13.5" hidden="1">
      <c r="B48" s="215"/>
      <c r="C48" s="224"/>
      <c r="D48" s="224"/>
      <c r="E48" s="223"/>
      <c r="F48" s="223"/>
      <c r="N48" s="319"/>
    </row>
    <row r="49" spans="2:14" s="204" customFormat="1" ht="13.5" hidden="1">
      <c r="B49" s="215" t="s">
        <v>78</v>
      </c>
      <c r="C49" s="225">
        <f>+C43-PASIVO!C60</f>
        <v>0</v>
      </c>
      <c r="D49" s="225">
        <f>+D43-PASIVO!D60</f>
        <v>-0.0025000013411045074</v>
      </c>
      <c r="E49" s="225">
        <f>+E43-PASIVO!E60</f>
        <v>0.002499997615814209</v>
      </c>
      <c r="F49" s="223"/>
      <c r="N49" s="319"/>
    </row>
    <row r="50" spans="2:14" s="204" customFormat="1" ht="13.5" hidden="1">
      <c r="B50" s="215"/>
      <c r="C50" s="224"/>
      <c r="D50" s="224"/>
      <c r="E50" s="223"/>
      <c r="F50" s="223"/>
      <c r="N50" s="319"/>
    </row>
    <row r="51" spans="2:14" s="204" customFormat="1" ht="13.5" hidden="1">
      <c r="B51" s="226" t="s">
        <v>77</v>
      </c>
      <c r="C51" s="222">
        <f>+C23-PASIVO!C43</f>
        <v>2062019.48</v>
      </c>
      <c r="D51" s="222">
        <f>+D23-PASIVO!D43</f>
        <v>2105517.9400000004</v>
      </c>
      <c r="E51" s="222">
        <f>+E23-PASIVO!E43</f>
        <v>2223207.3499999987</v>
      </c>
      <c r="F51" s="223"/>
      <c r="N51" s="319"/>
    </row>
    <row r="52" spans="2:14" s="204" customFormat="1" ht="13.5" hidden="1">
      <c r="B52" s="227" t="s">
        <v>238</v>
      </c>
      <c r="C52" s="213"/>
      <c r="D52" s="222">
        <f>+D51-C51</f>
        <v>43498.46000000043</v>
      </c>
      <c r="E52" s="228">
        <f>+E51-D51</f>
        <v>117689.40999999829</v>
      </c>
      <c r="F52" s="223"/>
      <c r="N52" s="319"/>
    </row>
    <row r="53" spans="3:14" s="204" customFormat="1" ht="13.5" hidden="1">
      <c r="C53" s="229"/>
      <c r="D53" s="229"/>
      <c r="E53" s="230"/>
      <c r="F53" s="230"/>
      <c r="N53" s="319"/>
    </row>
    <row r="54" spans="3:14" s="204" customFormat="1" ht="13.5" hidden="1">
      <c r="C54" s="224"/>
      <c r="D54" s="224"/>
      <c r="E54" s="231"/>
      <c r="F54" s="231"/>
      <c r="N54" s="319"/>
    </row>
    <row r="55" spans="3:14" s="204" customFormat="1" ht="13.5" hidden="1">
      <c r="C55" s="224"/>
      <c r="D55" s="224"/>
      <c r="E55" s="223"/>
      <c r="F55" s="223"/>
      <c r="N55" s="319"/>
    </row>
    <row r="56" spans="3:14" s="204" customFormat="1" ht="13.5">
      <c r="C56" s="223"/>
      <c r="D56" s="223"/>
      <c r="E56" s="223"/>
      <c r="F56" s="223"/>
      <c r="N56" s="319"/>
    </row>
    <row r="57" spans="3:14" s="204" customFormat="1" ht="13.5">
      <c r="C57" s="223"/>
      <c r="D57" s="223"/>
      <c r="E57" s="223"/>
      <c r="F57" s="223">
        <f>+F43-F56</f>
        <v>0</v>
      </c>
      <c r="N57" s="319"/>
    </row>
    <row r="58" spans="3:14" s="204" customFormat="1" ht="13.5">
      <c r="C58" s="224"/>
      <c r="D58" s="224"/>
      <c r="E58" s="223"/>
      <c r="F58" s="223"/>
      <c r="N58" s="319"/>
    </row>
    <row r="59" spans="3:14" s="204" customFormat="1" ht="13.5">
      <c r="C59" s="224"/>
      <c r="D59" s="224"/>
      <c r="E59" s="223"/>
      <c r="F59" s="223"/>
      <c r="N59" s="319"/>
    </row>
    <row r="60" spans="3:14" s="204" customFormat="1" ht="13.5">
      <c r="C60" s="224"/>
      <c r="D60" s="224"/>
      <c r="E60" s="223"/>
      <c r="F60" s="223"/>
      <c r="N60" s="319"/>
    </row>
    <row r="61" spans="3:14" s="204" customFormat="1" ht="13.5">
      <c r="C61" s="229"/>
      <c r="D61" s="229"/>
      <c r="E61" s="230"/>
      <c r="F61" s="230"/>
      <c r="N61" s="319"/>
    </row>
    <row r="62" spans="3:14" s="204" customFormat="1" ht="13.5">
      <c r="C62" s="224"/>
      <c r="D62" s="224"/>
      <c r="E62" s="231"/>
      <c r="F62" s="231"/>
      <c r="N62" s="319"/>
    </row>
    <row r="63" spans="3:14" s="204" customFormat="1" ht="13.5">
      <c r="C63" s="224"/>
      <c r="D63" s="224"/>
      <c r="E63" s="231"/>
      <c r="F63" s="231"/>
      <c r="N63" s="319"/>
    </row>
    <row r="64" spans="3:14" s="204" customFormat="1" ht="13.5">
      <c r="C64" s="224"/>
      <c r="D64" s="224"/>
      <c r="E64" s="231"/>
      <c r="F64" s="231"/>
      <c r="N64" s="319"/>
    </row>
    <row r="65" spans="5:14" s="204" customFormat="1" ht="13.5">
      <c r="E65" s="220"/>
      <c r="F65" s="221"/>
      <c r="N65" s="319"/>
    </row>
    <row r="66" spans="5:14" s="204" customFormat="1" ht="13.5">
      <c r="E66" s="220"/>
      <c r="F66" s="221"/>
      <c r="N66" s="319"/>
    </row>
    <row r="67" spans="5:14" s="204" customFormat="1" ht="13.5">
      <c r="E67" s="220"/>
      <c r="F67" s="221"/>
      <c r="N67" s="319"/>
    </row>
    <row r="68" spans="5:14" s="204" customFormat="1" ht="13.5">
      <c r="E68" s="220"/>
      <c r="F68" s="221"/>
      <c r="N68" s="319"/>
    </row>
    <row r="69" spans="5:14" s="204" customFormat="1" ht="13.5">
      <c r="E69" s="220"/>
      <c r="F69" s="221"/>
      <c r="N69" s="319"/>
    </row>
    <row r="70" spans="5:14" s="204" customFormat="1" ht="13.5">
      <c r="E70" s="220"/>
      <c r="F70" s="221"/>
      <c r="N70" s="319"/>
    </row>
    <row r="71" spans="5:14" s="204" customFormat="1" ht="13.5">
      <c r="E71" s="220"/>
      <c r="F71" s="221"/>
      <c r="N71" s="319"/>
    </row>
    <row r="72" spans="5:14" s="204" customFormat="1" ht="13.5">
      <c r="E72" s="220"/>
      <c r="F72" s="221"/>
      <c r="N72" s="319"/>
    </row>
    <row r="73" spans="5:14" s="204" customFormat="1" ht="13.5">
      <c r="E73" s="220"/>
      <c r="F73" s="221"/>
      <c r="N73" s="319"/>
    </row>
    <row r="74" spans="5:14" s="204" customFormat="1" ht="13.5">
      <c r="E74" s="220"/>
      <c r="F74" s="221"/>
      <c r="N74" s="319"/>
    </row>
    <row r="75" spans="5:14" s="204" customFormat="1" ht="13.5">
      <c r="E75" s="220"/>
      <c r="F75" s="221"/>
      <c r="N75" s="319"/>
    </row>
    <row r="76" spans="5:14" s="204" customFormat="1" ht="13.5">
      <c r="E76" s="220"/>
      <c r="F76" s="221"/>
      <c r="N76" s="319"/>
    </row>
    <row r="77" spans="5:14" s="204" customFormat="1" ht="13.5">
      <c r="E77" s="220"/>
      <c r="F77" s="221"/>
      <c r="N77" s="319"/>
    </row>
    <row r="78" spans="5:14" s="204" customFormat="1" ht="13.5">
      <c r="E78" s="220"/>
      <c r="F78" s="221"/>
      <c r="N78" s="319"/>
    </row>
    <row r="79" spans="5:14" s="204" customFormat="1" ht="13.5">
      <c r="E79" s="220"/>
      <c r="F79" s="221"/>
      <c r="N79" s="319"/>
    </row>
    <row r="80" spans="5:14" s="204" customFormat="1" ht="13.5">
      <c r="E80" s="220"/>
      <c r="F80" s="221"/>
      <c r="N80" s="319"/>
    </row>
    <row r="81" spans="5:14" s="204" customFormat="1" ht="13.5">
      <c r="E81" s="220"/>
      <c r="F81" s="221"/>
      <c r="N81" s="319"/>
    </row>
    <row r="82" spans="5:14" s="204" customFormat="1" ht="13.5">
      <c r="E82" s="220"/>
      <c r="F82" s="221"/>
      <c r="N82" s="319"/>
    </row>
    <row r="83" spans="5:14" s="204" customFormat="1" ht="13.5">
      <c r="E83" s="220"/>
      <c r="F83" s="221"/>
      <c r="N83" s="319"/>
    </row>
    <row r="84" spans="5:14" s="204" customFormat="1" ht="13.5">
      <c r="E84" s="220"/>
      <c r="F84" s="221"/>
      <c r="N84" s="319"/>
    </row>
    <row r="85" spans="5:14" s="204" customFormat="1" ht="13.5">
      <c r="E85" s="220"/>
      <c r="F85" s="221"/>
      <c r="N85" s="319"/>
    </row>
    <row r="86" spans="5:14" s="204" customFormat="1" ht="13.5">
      <c r="E86" s="220"/>
      <c r="F86" s="221"/>
      <c r="N86" s="319"/>
    </row>
    <row r="87" spans="5:14" s="204" customFormat="1" ht="13.5">
      <c r="E87" s="220"/>
      <c r="F87" s="221"/>
      <c r="N87" s="319"/>
    </row>
    <row r="88" spans="5:14" s="204" customFormat="1" ht="13.5">
      <c r="E88" s="220"/>
      <c r="F88" s="221"/>
      <c r="N88" s="319"/>
    </row>
    <row r="89" spans="5:14" s="204" customFormat="1" ht="13.5">
      <c r="E89" s="220"/>
      <c r="F89" s="221"/>
      <c r="N89" s="319"/>
    </row>
    <row r="90" spans="5:14" s="204" customFormat="1" ht="13.5">
      <c r="E90" s="220"/>
      <c r="F90" s="221"/>
      <c r="N90" s="319"/>
    </row>
    <row r="91" spans="5:14" s="204" customFormat="1" ht="13.5">
      <c r="E91" s="220"/>
      <c r="F91" s="221"/>
      <c r="N91" s="319"/>
    </row>
    <row r="92" spans="5:14" s="204" customFormat="1" ht="13.5">
      <c r="E92" s="220"/>
      <c r="F92" s="221"/>
      <c r="N92" s="319"/>
    </row>
    <row r="93" spans="5:14" s="204" customFormat="1" ht="13.5">
      <c r="E93" s="220"/>
      <c r="F93" s="221"/>
      <c r="N93" s="319"/>
    </row>
    <row r="94" spans="5:14" s="204" customFormat="1" ht="13.5">
      <c r="E94" s="220"/>
      <c r="F94" s="221"/>
      <c r="N94" s="319"/>
    </row>
    <row r="95" spans="5:14" s="204" customFormat="1" ht="13.5">
      <c r="E95" s="220"/>
      <c r="F95" s="221"/>
      <c r="N95" s="319"/>
    </row>
    <row r="96" spans="5:14" s="204" customFormat="1" ht="13.5">
      <c r="E96" s="220"/>
      <c r="F96" s="221"/>
      <c r="N96" s="319"/>
    </row>
    <row r="97" spans="5:14" s="204" customFormat="1" ht="13.5">
      <c r="E97" s="220"/>
      <c r="F97" s="221"/>
      <c r="N97" s="319"/>
    </row>
    <row r="98" spans="5:14" s="204" customFormat="1" ht="13.5">
      <c r="E98" s="220"/>
      <c r="F98" s="221"/>
      <c r="N98" s="319"/>
    </row>
    <row r="99" spans="5:14" s="204" customFormat="1" ht="13.5">
      <c r="E99" s="220"/>
      <c r="F99" s="221"/>
      <c r="N99" s="319"/>
    </row>
    <row r="100" spans="5:14" s="204" customFormat="1" ht="13.5">
      <c r="E100" s="220"/>
      <c r="F100" s="221"/>
      <c r="N100" s="319"/>
    </row>
    <row r="101" spans="5:14" s="204" customFormat="1" ht="13.5">
      <c r="E101" s="220"/>
      <c r="F101" s="221"/>
      <c r="N101" s="319"/>
    </row>
    <row r="102" spans="5:14" s="204" customFormat="1" ht="13.5">
      <c r="E102" s="220"/>
      <c r="F102" s="221"/>
      <c r="N102" s="319"/>
    </row>
    <row r="103" spans="5:14" s="204" customFormat="1" ht="13.5">
      <c r="E103" s="220"/>
      <c r="F103" s="221"/>
      <c r="N103" s="319"/>
    </row>
    <row r="104" spans="5:14" s="204" customFormat="1" ht="13.5">
      <c r="E104" s="220"/>
      <c r="F104" s="221"/>
      <c r="N104" s="319"/>
    </row>
    <row r="105" spans="5:14" s="204" customFormat="1" ht="13.5">
      <c r="E105" s="220"/>
      <c r="F105" s="221"/>
      <c r="N105" s="319"/>
    </row>
    <row r="106" spans="5:14" s="204" customFormat="1" ht="13.5">
      <c r="E106" s="220"/>
      <c r="F106" s="221"/>
      <c r="N106" s="319"/>
    </row>
    <row r="107" spans="5:14" s="204" customFormat="1" ht="13.5">
      <c r="E107" s="220"/>
      <c r="F107" s="221"/>
      <c r="N107" s="319"/>
    </row>
    <row r="108" spans="5:14" s="204" customFormat="1" ht="13.5">
      <c r="E108" s="220"/>
      <c r="F108" s="221"/>
      <c r="N108" s="319"/>
    </row>
    <row r="109" spans="5:14" s="204" customFormat="1" ht="13.5">
      <c r="E109" s="220"/>
      <c r="F109" s="221"/>
      <c r="N109" s="319"/>
    </row>
    <row r="110" spans="5:14" s="204" customFormat="1" ht="13.5">
      <c r="E110" s="220"/>
      <c r="F110" s="221"/>
      <c r="N110" s="319"/>
    </row>
    <row r="111" spans="5:14" s="204" customFormat="1" ht="13.5">
      <c r="E111" s="220"/>
      <c r="F111" s="221"/>
      <c r="N111" s="319"/>
    </row>
    <row r="112" spans="5:14" s="204" customFormat="1" ht="13.5">
      <c r="E112" s="220"/>
      <c r="F112" s="221"/>
      <c r="N112" s="319"/>
    </row>
    <row r="113" spans="5:14" s="204" customFormat="1" ht="13.5">
      <c r="E113" s="220"/>
      <c r="F113" s="221"/>
      <c r="N113" s="319"/>
    </row>
    <row r="114" spans="5:14" s="204" customFormat="1" ht="13.5">
      <c r="E114" s="220"/>
      <c r="F114" s="221"/>
      <c r="N114" s="319"/>
    </row>
    <row r="115" spans="5:14" s="204" customFormat="1" ht="13.5">
      <c r="E115" s="220"/>
      <c r="F115" s="221"/>
      <c r="N115" s="319"/>
    </row>
    <row r="116" spans="5:14" s="204" customFormat="1" ht="13.5">
      <c r="E116" s="220"/>
      <c r="F116" s="221"/>
      <c r="N116" s="319"/>
    </row>
    <row r="117" spans="5:14" s="204" customFormat="1" ht="13.5">
      <c r="E117" s="220"/>
      <c r="F117" s="221"/>
      <c r="N117" s="319"/>
    </row>
    <row r="118" spans="5:14" s="204" customFormat="1" ht="13.5">
      <c r="E118" s="220"/>
      <c r="F118" s="221"/>
      <c r="N118" s="319"/>
    </row>
    <row r="119" spans="5:14" s="204" customFormat="1" ht="13.5">
      <c r="E119" s="220"/>
      <c r="F119" s="221"/>
      <c r="N119" s="319"/>
    </row>
    <row r="120" spans="5:14" s="204" customFormat="1" ht="13.5">
      <c r="E120" s="220"/>
      <c r="F120" s="221"/>
      <c r="N120" s="319"/>
    </row>
    <row r="121" spans="5:14" s="204" customFormat="1" ht="13.5">
      <c r="E121" s="220"/>
      <c r="F121" s="221"/>
      <c r="N121" s="319"/>
    </row>
    <row r="122" spans="5:14" s="204" customFormat="1" ht="13.5">
      <c r="E122" s="220"/>
      <c r="F122" s="221"/>
      <c r="N122" s="319"/>
    </row>
    <row r="123" spans="5:14" s="204" customFormat="1" ht="13.5">
      <c r="E123" s="220"/>
      <c r="F123" s="221"/>
      <c r="N123" s="319"/>
    </row>
    <row r="124" spans="5:14" s="204" customFormat="1" ht="13.5">
      <c r="E124" s="220"/>
      <c r="F124" s="221"/>
      <c r="N124" s="319"/>
    </row>
    <row r="125" spans="5:14" s="204" customFormat="1" ht="13.5">
      <c r="E125" s="220"/>
      <c r="F125" s="221"/>
      <c r="N125" s="319"/>
    </row>
    <row r="126" spans="5:14" s="204" customFormat="1" ht="13.5">
      <c r="E126" s="220"/>
      <c r="F126" s="221"/>
      <c r="N126" s="319"/>
    </row>
    <row r="127" spans="5:14" s="204" customFormat="1" ht="13.5">
      <c r="E127" s="220"/>
      <c r="F127" s="221"/>
      <c r="N127" s="319"/>
    </row>
    <row r="128" spans="5:14" s="204" customFormat="1" ht="13.5">
      <c r="E128" s="220"/>
      <c r="F128" s="221"/>
      <c r="N128" s="319"/>
    </row>
    <row r="129" spans="5:14" s="204" customFormat="1" ht="13.5">
      <c r="E129" s="220"/>
      <c r="F129" s="221"/>
      <c r="N129" s="319"/>
    </row>
    <row r="130" spans="5:14" s="204" customFormat="1" ht="13.5">
      <c r="E130" s="220"/>
      <c r="F130" s="221"/>
      <c r="N130" s="319"/>
    </row>
    <row r="131" spans="5:14" s="204" customFormat="1" ht="13.5">
      <c r="E131" s="220"/>
      <c r="F131" s="221"/>
      <c r="N131" s="319"/>
    </row>
    <row r="132" spans="5:14" s="204" customFormat="1" ht="13.5">
      <c r="E132" s="220"/>
      <c r="F132" s="221"/>
      <c r="N132" s="319"/>
    </row>
    <row r="133" spans="5:14" s="204" customFormat="1" ht="13.5">
      <c r="E133" s="220"/>
      <c r="F133" s="221"/>
      <c r="N133" s="319"/>
    </row>
    <row r="134" spans="5:14" s="204" customFormat="1" ht="13.5">
      <c r="E134" s="220"/>
      <c r="F134" s="221"/>
      <c r="N134" s="319"/>
    </row>
    <row r="135" spans="5:14" s="204" customFormat="1" ht="13.5">
      <c r="E135" s="220"/>
      <c r="F135" s="221"/>
      <c r="N135" s="319"/>
    </row>
    <row r="136" spans="5:14" s="204" customFormat="1" ht="13.5">
      <c r="E136" s="220"/>
      <c r="F136" s="221"/>
      <c r="N136" s="319"/>
    </row>
    <row r="137" spans="5:14" s="204" customFormat="1" ht="13.5">
      <c r="E137" s="220"/>
      <c r="F137" s="221"/>
      <c r="N137" s="319"/>
    </row>
    <row r="138" spans="5:14" s="204" customFormat="1" ht="13.5">
      <c r="E138" s="220"/>
      <c r="F138" s="221"/>
      <c r="N138" s="319"/>
    </row>
    <row r="139" spans="5:14" s="204" customFormat="1" ht="13.5">
      <c r="E139" s="220"/>
      <c r="F139" s="221"/>
      <c r="N139" s="319"/>
    </row>
    <row r="140" spans="5:14" s="204" customFormat="1" ht="13.5">
      <c r="E140" s="220"/>
      <c r="F140" s="221"/>
      <c r="N140" s="319"/>
    </row>
    <row r="141" spans="5:14" s="204" customFormat="1" ht="13.5">
      <c r="E141" s="220"/>
      <c r="F141" s="221"/>
      <c r="N141" s="319"/>
    </row>
    <row r="142" spans="5:14" s="204" customFormat="1" ht="13.5">
      <c r="E142" s="220"/>
      <c r="F142" s="221"/>
      <c r="N142" s="319"/>
    </row>
    <row r="143" spans="5:14" s="204" customFormat="1" ht="13.5">
      <c r="E143" s="220"/>
      <c r="F143" s="221"/>
      <c r="N143" s="319"/>
    </row>
    <row r="144" spans="5:14" s="204" customFormat="1" ht="13.5">
      <c r="E144" s="220"/>
      <c r="F144" s="221"/>
      <c r="N144" s="319"/>
    </row>
    <row r="145" spans="5:14" s="204" customFormat="1" ht="13.5">
      <c r="E145" s="220"/>
      <c r="F145" s="221"/>
      <c r="N145" s="319"/>
    </row>
    <row r="146" spans="5:14" s="204" customFormat="1" ht="13.5">
      <c r="E146" s="220"/>
      <c r="F146" s="221"/>
      <c r="N146" s="319"/>
    </row>
    <row r="147" spans="5:14" s="204" customFormat="1" ht="13.5">
      <c r="E147" s="220"/>
      <c r="F147" s="221"/>
      <c r="N147" s="319"/>
    </row>
    <row r="148" spans="5:14" s="204" customFormat="1" ht="13.5">
      <c r="E148" s="220"/>
      <c r="F148" s="221"/>
      <c r="N148" s="319"/>
    </row>
    <row r="149" spans="5:14" s="204" customFormat="1" ht="13.5">
      <c r="E149" s="220"/>
      <c r="F149" s="221"/>
      <c r="N149" s="319"/>
    </row>
    <row r="150" spans="5:14" s="204" customFormat="1" ht="13.5">
      <c r="E150" s="220"/>
      <c r="F150" s="221"/>
      <c r="N150" s="319"/>
    </row>
    <row r="151" spans="5:14" s="204" customFormat="1" ht="13.5">
      <c r="E151" s="220"/>
      <c r="F151" s="221"/>
      <c r="N151" s="319"/>
    </row>
    <row r="152" spans="5:14" s="204" customFormat="1" ht="13.5">
      <c r="E152" s="220"/>
      <c r="F152" s="221"/>
      <c r="N152" s="319"/>
    </row>
    <row r="153" spans="5:14" s="204" customFormat="1" ht="13.5">
      <c r="E153" s="220"/>
      <c r="F153" s="221"/>
      <c r="N153" s="319"/>
    </row>
    <row r="154" spans="5:14" s="204" customFormat="1" ht="13.5">
      <c r="E154" s="220"/>
      <c r="F154" s="221"/>
      <c r="N154" s="319"/>
    </row>
    <row r="155" spans="5:14" s="204" customFormat="1" ht="13.5">
      <c r="E155" s="220"/>
      <c r="F155" s="221"/>
      <c r="N155" s="319"/>
    </row>
    <row r="156" spans="5:14" s="204" customFormat="1" ht="13.5">
      <c r="E156" s="220"/>
      <c r="F156" s="221"/>
      <c r="N156" s="319"/>
    </row>
    <row r="157" spans="5:14" s="204" customFormat="1" ht="13.5">
      <c r="E157" s="220"/>
      <c r="F157" s="221"/>
      <c r="N157" s="319"/>
    </row>
    <row r="158" spans="5:14" s="204" customFormat="1" ht="13.5">
      <c r="E158" s="220"/>
      <c r="F158" s="221"/>
      <c r="N158" s="319"/>
    </row>
    <row r="159" spans="5:14" s="204" customFormat="1" ht="13.5">
      <c r="E159" s="220"/>
      <c r="F159" s="221"/>
      <c r="N159" s="319"/>
    </row>
    <row r="160" spans="5:14" s="204" customFormat="1" ht="13.5">
      <c r="E160" s="220"/>
      <c r="F160" s="221"/>
      <c r="N160" s="319"/>
    </row>
    <row r="161" spans="5:14" s="204" customFormat="1" ht="13.5">
      <c r="E161" s="220"/>
      <c r="F161" s="221"/>
      <c r="N161" s="319"/>
    </row>
    <row r="162" spans="5:14" s="204" customFormat="1" ht="13.5">
      <c r="E162" s="220"/>
      <c r="F162" s="221"/>
      <c r="N162" s="319"/>
    </row>
    <row r="163" spans="5:14" s="204" customFormat="1" ht="13.5">
      <c r="E163" s="220"/>
      <c r="F163" s="221"/>
      <c r="N163" s="319"/>
    </row>
    <row r="164" spans="5:14" s="204" customFormat="1" ht="13.5">
      <c r="E164" s="220"/>
      <c r="F164" s="221"/>
      <c r="N164" s="319"/>
    </row>
    <row r="165" spans="5:14" s="204" customFormat="1" ht="13.5">
      <c r="E165" s="220"/>
      <c r="F165" s="221"/>
      <c r="N165" s="319"/>
    </row>
    <row r="166" spans="5:14" s="204" customFormat="1" ht="13.5">
      <c r="E166" s="220"/>
      <c r="F166" s="221"/>
      <c r="N166" s="319"/>
    </row>
    <row r="167" spans="5:14" s="204" customFormat="1" ht="13.5">
      <c r="E167" s="220"/>
      <c r="F167" s="221"/>
      <c r="N167" s="319"/>
    </row>
    <row r="168" spans="5:14" s="204" customFormat="1" ht="13.5">
      <c r="E168" s="220"/>
      <c r="F168" s="221"/>
      <c r="N168" s="319"/>
    </row>
    <row r="169" spans="5:14" s="204" customFormat="1" ht="13.5">
      <c r="E169" s="220"/>
      <c r="F169" s="221"/>
      <c r="N169" s="319"/>
    </row>
    <row r="170" spans="5:14" s="204" customFormat="1" ht="13.5">
      <c r="E170" s="220"/>
      <c r="F170" s="221"/>
      <c r="N170" s="319"/>
    </row>
    <row r="171" spans="5:14" s="204" customFormat="1" ht="13.5">
      <c r="E171" s="220"/>
      <c r="F171" s="221"/>
      <c r="N171" s="319"/>
    </row>
    <row r="172" spans="5:14" s="204" customFormat="1" ht="13.5">
      <c r="E172" s="220"/>
      <c r="F172" s="221"/>
      <c r="N172" s="319"/>
    </row>
    <row r="173" spans="5:14" s="204" customFormat="1" ht="13.5">
      <c r="E173" s="220"/>
      <c r="F173" s="221"/>
      <c r="N173" s="319"/>
    </row>
    <row r="174" spans="5:14" s="204" customFormat="1" ht="13.5">
      <c r="E174" s="220"/>
      <c r="F174" s="221"/>
      <c r="N174" s="319"/>
    </row>
    <row r="175" spans="5:14" s="204" customFormat="1" ht="13.5">
      <c r="E175" s="220"/>
      <c r="F175" s="221"/>
      <c r="N175" s="319"/>
    </row>
    <row r="176" spans="5:14" s="204" customFormat="1" ht="13.5">
      <c r="E176" s="220"/>
      <c r="F176" s="221"/>
      <c r="N176" s="319"/>
    </row>
    <row r="177" spans="5:14" s="204" customFormat="1" ht="13.5">
      <c r="E177" s="220"/>
      <c r="F177" s="221"/>
      <c r="N177" s="319"/>
    </row>
    <row r="178" spans="5:14" s="204" customFormat="1" ht="13.5">
      <c r="E178" s="220"/>
      <c r="F178" s="221"/>
      <c r="N178" s="319"/>
    </row>
    <row r="179" spans="5:14" s="204" customFormat="1" ht="13.5">
      <c r="E179" s="220"/>
      <c r="F179" s="221"/>
      <c r="N179" s="319"/>
    </row>
    <row r="180" spans="5:14" s="204" customFormat="1" ht="13.5">
      <c r="E180" s="220"/>
      <c r="F180" s="221"/>
      <c r="N180" s="319"/>
    </row>
    <row r="181" spans="5:14" s="204" customFormat="1" ht="13.5">
      <c r="E181" s="220"/>
      <c r="F181" s="221"/>
      <c r="N181" s="319"/>
    </row>
    <row r="182" spans="5:14" s="204" customFormat="1" ht="13.5">
      <c r="E182" s="220"/>
      <c r="F182" s="221"/>
      <c r="N182" s="319"/>
    </row>
    <row r="183" spans="5:14" s="204" customFormat="1" ht="13.5">
      <c r="E183" s="220"/>
      <c r="F183" s="221"/>
      <c r="N183" s="319"/>
    </row>
    <row r="184" spans="5:14" s="204" customFormat="1" ht="13.5">
      <c r="E184" s="220"/>
      <c r="F184" s="221"/>
      <c r="N184" s="319"/>
    </row>
    <row r="185" spans="5:14" s="204" customFormat="1" ht="13.5">
      <c r="E185" s="220"/>
      <c r="F185" s="221"/>
      <c r="N185" s="319"/>
    </row>
    <row r="186" spans="5:14" s="204" customFormat="1" ht="13.5">
      <c r="E186" s="220"/>
      <c r="F186" s="221"/>
      <c r="N186" s="319"/>
    </row>
    <row r="187" spans="5:14" s="204" customFormat="1" ht="13.5">
      <c r="E187" s="220"/>
      <c r="F187" s="221"/>
      <c r="N187" s="319"/>
    </row>
    <row r="188" spans="5:14" s="204" customFormat="1" ht="13.5">
      <c r="E188" s="220"/>
      <c r="F188" s="221"/>
      <c r="N188" s="319"/>
    </row>
    <row r="189" spans="5:14" s="204" customFormat="1" ht="13.5">
      <c r="E189" s="220"/>
      <c r="F189" s="221"/>
      <c r="N189" s="319"/>
    </row>
    <row r="190" spans="5:14" s="204" customFormat="1" ht="13.5">
      <c r="E190" s="220"/>
      <c r="F190" s="221"/>
      <c r="N190" s="319"/>
    </row>
    <row r="191" spans="5:14" s="204" customFormat="1" ht="13.5">
      <c r="E191" s="220"/>
      <c r="F191" s="221"/>
      <c r="N191" s="319"/>
    </row>
    <row r="192" spans="5:14" s="204" customFormat="1" ht="13.5">
      <c r="E192" s="220"/>
      <c r="F192" s="221"/>
      <c r="N192" s="319"/>
    </row>
    <row r="193" spans="5:14" s="204" customFormat="1" ht="13.5">
      <c r="E193" s="220"/>
      <c r="F193" s="221"/>
      <c r="N193" s="319"/>
    </row>
    <row r="194" spans="5:14" s="204" customFormat="1" ht="13.5">
      <c r="E194" s="220"/>
      <c r="F194" s="221"/>
      <c r="N194" s="319"/>
    </row>
    <row r="195" spans="5:14" s="204" customFormat="1" ht="13.5">
      <c r="E195" s="220"/>
      <c r="F195" s="221"/>
      <c r="N195" s="319"/>
    </row>
    <row r="196" spans="5:14" s="204" customFormat="1" ht="13.5">
      <c r="E196" s="220"/>
      <c r="F196" s="221"/>
      <c r="N196" s="319"/>
    </row>
    <row r="197" spans="5:14" s="204" customFormat="1" ht="13.5">
      <c r="E197" s="220"/>
      <c r="F197" s="221"/>
      <c r="N197" s="319"/>
    </row>
    <row r="198" spans="5:14" s="204" customFormat="1" ht="13.5">
      <c r="E198" s="220"/>
      <c r="F198" s="221"/>
      <c r="N198" s="319"/>
    </row>
    <row r="199" spans="5:14" s="204" customFormat="1" ht="13.5">
      <c r="E199" s="220"/>
      <c r="F199" s="221"/>
      <c r="N199" s="319"/>
    </row>
    <row r="200" spans="5:14" s="204" customFormat="1" ht="13.5">
      <c r="E200" s="220"/>
      <c r="F200" s="221"/>
      <c r="N200" s="319"/>
    </row>
    <row r="201" spans="5:14" s="204" customFormat="1" ht="13.5">
      <c r="E201" s="220"/>
      <c r="F201" s="221"/>
      <c r="N201" s="319"/>
    </row>
    <row r="202" spans="5:14" s="204" customFormat="1" ht="13.5">
      <c r="E202" s="220"/>
      <c r="F202" s="221"/>
      <c r="N202" s="319"/>
    </row>
    <row r="203" spans="5:14" s="204" customFormat="1" ht="13.5">
      <c r="E203" s="220"/>
      <c r="F203" s="221"/>
      <c r="N203" s="319"/>
    </row>
    <row r="204" spans="5:14" s="204" customFormat="1" ht="13.5">
      <c r="E204" s="220"/>
      <c r="F204" s="221"/>
      <c r="N204" s="319"/>
    </row>
    <row r="205" spans="5:14" s="204" customFormat="1" ht="13.5">
      <c r="E205" s="220"/>
      <c r="F205" s="221"/>
      <c r="N205" s="319"/>
    </row>
    <row r="206" spans="5:14" s="204" customFormat="1" ht="13.5">
      <c r="E206" s="220"/>
      <c r="F206" s="221"/>
      <c r="N206" s="319"/>
    </row>
    <row r="207" spans="5:14" s="204" customFormat="1" ht="13.5">
      <c r="E207" s="220"/>
      <c r="F207" s="221"/>
      <c r="N207" s="319"/>
    </row>
    <row r="208" spans="5:14" s="204" customFormat="1" ht="13.5">
      <c r="E208" s="220"/>
      <c r="F208" s="221"/>
      <c r="N208" s="319"/>
    </row>
    <row r="209" spans="5:14" s="204" customFormat="1" ht="13.5">
      <c r="E209" s="220"/>
      <c r="F209" s="221"/>
      <c r="N209" s="319"/>
    </row>
    <row r="210" spans="5:14" s="204" customFormat="1" ht="13.5">
      <c r="E210" s="220"/>
      <c r="F210" s="221"/>
      <c r="N210" s="319"/>
    </row>
    <row r="211" spans="5:14" s="204" customFormat="1" ht="13.5">
      <c r="E211" s="220"/>
      <c r="F211" s="221"/>
      <c r="N211" s="319"/>
    </row>
    <row r="212" spans="5:14" s="204" customFormat="1" ht="13.5">
      <c r="E212" s="220"/>
      <c r="F212" s="221"/>
      <c r="N212" s="319"/>
    </row>
    <row r="213" spans="5:14" s="204" customFormat="1" ht="13.5">
      <c r="E213" s="220"/>
      <c r="F213" s="221"/>
      <c r="N213" s="319"/>
    </row>
    <row r="214" spans="5:14" s="204" customFormat="1" ht="13.5">
      <c r="E214" s="220"/>
      <c r="F214" s="221"/>
      <c r="N214" s="319"/>
    </row>
    <row r="215" spans="5:14" s="204" customFormat="1" ht="13.5">
      <c r="E215" s="220"/>
      <c r="F215" s="221"/>
      <c r="N215" s="319"/>
    </row>
    <row r="216" spans="5:14" s="204" customFormat="1" ht="13.5">
      <c r="E216" s="220"/>
      <c r="F216" s="221"/>
      <c r="N216" s="319"/>
    </row>
    <row r="217" spans="5:14" s="204" customFormat="1" ht="13.5">
      <c r="E217" s="220"/>
      <c r="F217" s="221"/>
      <c r="N217" s="319"/>
    </row>
    <row r="218" spans="5:14" s="204" customFormat="1" ht="13.5">
      <c r="E218" s="220"/>
      <c r="F218" s="221"/>
      <c r="N218" s="319"/>
    </row>
    <row r="219" spans="5:14" s="204" customFormat="1" ht="13.5">
      <c r="E219" s="220"/>
      <c r="F219" s="221"/>
      <c r="N219" s="319"/>
    </row>
    <row r="220" spans="5:14" s="204" customFormat="1" ht="13.5">
      <c r="E220" s="220"/>
      <c r="F220" s="221"/>
      <c r="N220" s="319"/>
    </row>
    <row r="221" spans="5:14" s="204" customFormat="1" ht="13.5">
      <c r="E221" s="220"/>
      <c r="F221" s="221"/>
      <c r="N221" s="319"/>
    </row>
    <row r="222" spans="5:14" s="204" customFormat="1" ht="13.5">
      <c r="E222" s="220"/>
      <c r="F222" s="221"/>
      <c r="N222" s="319"/>
    </row>
    <row r="223" spans="5:14" s="204" customFormat="1" ht="13.5">
      <c r="E223" s="220"/>
      <c r="F223" s="221"/>
      <c r="N223" s="319"/>
    </row>
    <row r="224" spans="5:14" s="204" customFormat="1" ht="13.5">
      <c r="E224" s="220"/>
      <c r="F224" s="221"/>
      <c r="N224" s="319"/>
    </row>
    <row r="225" spans="5:14" s="204" customFormat="1" ht="13.5">
      <c r="E225" s="220"/>
      <c r="F225" s="221"/>
      <c r="N225" s="319"/>
    </row>
    <row r="226" spans="5:14" s="204" customFormat="1" ht="13.5">
      <c r="E226" s="220"/>
      <c r="F226" s="221"/>
      <c r="N226" s="319"/>
    </row>
    <row r="227" spans="5:14" s="204" customFormat="1" ht="13.5">
      <c r="E227" s="220"/>
      <c r="F227" s="221"/>
      <c r="N227" s="319"/>
    </row>
    <row r="228" spans="5:14" s="204" customFormat="1" ht="13.5">
      <c r="E228" s="220"/>
      <c r="F228" s="221"/>
      <c r="N228" s="319"/>
    </row>
    <row r="229" spans="5:14" s="204" customFormat="1" ht="13.5">
      <c r="E229" s="220"/>
      <c r="F229" s="221"/>
      <c r="N229" s="319"/>
    </row>
    <row r="230" spans="5:14" s="204" customFormat="1" ht="13.5">
      <c r="E230" s="220"/>
      <c r="F230" s="221"/>
      <c r="N230" s="319"/>
    </row>
    <row r="231" spans="5:14" s="204" customFormat="1" ht="13.5">
      <c r="E231" s="220"/>
      <c r="F231" s="221"/>
      <c r="N231" s="319"/>
    </row>
    <row r="232" spans="5:14" s="204" customFormat="1" ht="13.5">
      <c r="E232" s="220"/>
      <c r="F232" s="221"/>
      <c r="N232" s="319"/>
    </row>
    <row r="233" spans="5:14" s="204" customFormat="1" ht="13.5">
      <c r="E233" s="220"/>
      <c r="F233" s="221"/>
      <c r="N233" s="319"/>
    </row>
    <row r="234" spans="5:14" s="204" customFormat="1" ht="13.5">
      <c r="E234" s="220"/>
      <c r="F234" s="221"/>
      <c r="N234" s="319"/>
    </row>
    <row r="235" spans="5:14" s="204" customFormat="1" ht="13.5">
      <c r="E235" s="220"/>
      <c r="F235" s="221"/>
      <c r="N235" s="319"/>
    </row>
    <row r="236" spans="5:14" s="204" customFormat="1" ht="13.5">
      <c r="E236" s="220"/>
      <c r="F236" s="221"/>
      <c r="N236" s="319"/>
    </row>
    <row r="237" spans="5:14" s="204" customFormat="1" ht="13.5">
      <c r="E237" s="220"/>
      <c r="F237" s="221"/>
      <c r="N237" s="319"/>
    </row>
    <row r="238" spans="5:14" s="204" customFormat="1" ht="13.5">
      <c r="E238" s="220"/>
      <c r="F238" s="221"/>
      <c r="N238" s="319"/>
    </row>
    <row r="239" spans="5:14" s="204" customFormat="1" ht="13.5">
      <c r="E239" s="220"/>
      <c r="F239" s="221"/>
      <c r="N239" s="319"/>
    </row>
    <row r="240" spans="5:14" s="204" customFormat="1" ht="13.5">
      <c r="E240" s="220"/>
      <c r="F240" s="221"/>
      <c r="N240" s="319"/>
    </row>
    <row r="241" spans="5:14" s="204" customFormat="1" ht="13.5">
      <c r="E241" s="220"/>
      <c r="F241" s="221"/>
      <c r="N241" s="319"/>
    </row>
    <row r="242" spans="5:14" s="204" customFormat="1" ht="13.5">
      <c r="E242" s="220"/>
      <c r="F242" s="221"/>
      <c r="N242" s="319"/>
    </row>
    <row r="243" spans="5:14" s="204" customFormat="1" ht="13.5">
      <c r="E243" s="220"/>
      <c r="F243" s="221"/>
      <c r="N243" s="319"/>
    </row>
    <row r="244" spans="5:14" s="204" customFormat="1" ht="13.5">
      <c r="E244" s="220"/>
      <c r="F244" s="221"/>
      <c r="N244" s="319"/>
    </row>
    <row r="245" spans="5:14" s="204" customFormat="1" ht="13.5">
      <c r="E245" s="220"/>
      <c r="F245" s="221"/>
      <c r="N245" s="319"/>
    </row>
    <row r="246" spans="5:14" s="204" customFormat="1" ht="13.5">
      <c r="E246" s="220"/>
      <c r="F246" s="221"/>
      <c r="N246" s="319"/>
    </row>
    <row r="247" spans="5:14" s="204" customFormat="1" ht="13.5">
      <c r="E247" s="220"/>
      <c r="F247" s="221"/>
      <c r="N247" s="319"/>
    </row>
    <row r="248" spans="5:14" s="204" customFormat="1" ht="13.5">
      <c r="E248" s="220"/>
      <c r="F248" s="221"/>
      <c r="N248" s="319"/>
    </row>
    <row r="249" spans="5:14" s="204" customFormat="1" ht="13.5">
      <c r="E249" s="220"/>
      <c r="F249" s="221"/>
      <c r="N249" s="319"/>
    </row>
    <row r="250" spans="5:14" s="204" customFormat="1" ht="13.5">
      <c r="E250" s="220"/>
      <c r="F250" s="221"/>
      <c r="N250" s="319"/>
    </row>
    <row r="251" spans="5:14" s="204" customFormat="1" ht="13.5">
      <c r="E251" s="220"/>
      <c r="F251" s="221"/>
      <c r="N251" s="319"/>
    </row>
    <row r="252" spans="5:14" s="204" customFormat="1" ht="13.5">
      <c r="E252" s="220"/>
      <c r="F252" s="221"/>
      <c r="N252" s="319"/>
    </row>
    <row r="253" spans="5:14" s="204" customFormat="1" ht="13.5">
      <c r="E253" s="220"/>
      <c r="F253" s="221"/>
      <c r="N253" s="319"/>
    </row>
    <row r="254" spans="5:14" s="204" customFormat="1" ht="13.5">
      <c r="E254" s="220"/>
      <c r="F254" s="221"/>
      <c r="N254" s="319"/>
    </row>
    <row r="255" spans="5:14" s="204" customFormat="1" ht="13.5">
      <c r="E255" s="220"/>
      <c r="F255" s="221"/>
      <c r="N255" s="319"/>
    </row>
    <row r="256" spans="5:14" s="204" customFormat="1" ht="13.5">
      <c r="E256" s="220"/>
      <c r="F256" s="221"/>
      <c r="N256" s="319"/>
    </row>
    <row r="257" spans="5:14" s="204" customFormat="1" ht="13.5">
      <c r="E257" s="220"/>
      <c r="F257" s="221"/>
      <c r="N257" s="319"/>
    </row>
    <row r="258" spans="5:14" s="204" customFormat="1" ht="13.5">
      <c r="E258" s="220"/>
      <c r="F258" s="221"/>
      <c r="N258" s="319"/>
    </row>
    <row r="259" spans="5:14" s="204" customFormat="1" ht="13.5">
      <c r="E259" s="220"/>
      <c r="F259" s="221"/>
      <c r="N259" s="319"/>
    </row>
    <row r="260" spans="5:14" s="204" customFormat="1" ht="13.5">
      <c r="E260" s="220"/>
      <c r="F260" s="221"/>
      <c r="N260" s="319"/>
    </row>
    <row r="261" spans="5:14" s="204" customFormat="1" ht="13.5">
      <c r="E261" s="220"/>
      <c r="F261" s="221"/>
      <c r="N261" s="319"/>
    </row>
    <row r="262" spans="5:14" s="204" customFormat="1" ht="13.5">
      <c r="E262" s="220"/>
      <c r="F262" s="221"/>
      <c r="N262" s="319"/>
    </row>
    <row r="263" spans="5:14" s="204" customFormat="1" ht="13.5">
      <c r="E263" s="220"/>
      <c r="F263" s="221"/>
      <c r="N263" s="319"/>
    </row>
    <row r="264" spans="5:14" s="204" customFormat="1" ht="13.5">
      <c r="E264" s="220"/>
      <c r="F264" s="221"/>
      <c r="N264" s="319"/>
    </row>
    <row r="265" spans="5:14" s="204" customFormat="1" ht="13.5">
      <c r="E265" s="220"/>
      <c r="F265" s="221"/>
      <c r="N265" s="319"/>
    </row>
    <row r="266" spans="5:14" s="204" customFormat="1" ht="13.5">
      <c r="E266" s="220"/>
      <c r="F266" s="221"/>
      <c r="N266" s="319"/>
    </row>
    <row r="267" spans="5:14" s="204" customFormat="1" ht="13.5">
      <c r="E267" s="220"/>
      <c r="F267" s="221"/>
      <c r="N267" s="319"/>
    </row>
    <row r="268" spans="5:14" s="204" customFormat="1" ht="13.5">
      <c r="E268" s="220"/>
      <c r="F268" s="221"/>
      <c r="N268" s="319"/>
    </row>
    <row r="269" spans="5:14" s="204" customFormat="1" ht="13.5">
      <c r="E269" s="220"/>
      <c r="F269" s="221"/>
      <c r="N269" s="319"/>
    </row>
    <row r="270" spans="5:14" s="204" customFormat="1" ht="13.5">
      <c r="E270" s="220"/>
      <c r="F270" s="221"/>
      <c r="N270" s="319"/>
    </row>
    <row r="271" spans="5:14" s="204" customFormat="1" ht="13.5">
      <c r="E271" s="220"/>
      <c r="F271" s="221"/>
      <c r="N271" s="319"/>
    </row>
    <row r="272" spans="5:14" s="204" customFormat="1" ht="13.5">
      <c r="E272" s="220"/>
      <c r="F272" s="221"/>
      <c r="N272" s="319"/>
    </row>
    <row r="273" spans="5:14" s="204" customFormat="1" ht="13.5">
      <c r="E273" s="220"/>
      <c r="F273" s="221"/>
      <c r="N273" s="319"/>
    </row>
    <row r="274" spans="5:14" s="204" customFormat="1" ht="13.5">
      <c r="E274" s="220"/>
      <c r="F274" s="221"/>
      <c r="N274" s="319"/>
    </row>
    <row r="275" spans="5:14" s="204" customFormat="1" ht="13.5">
      <c r="E275" s="220"/>
      <c r="F275" s="221"/>
      <c r="N275" s="319"/>
    </row>
    <row r="276" spans="5:14" s="204" customFormat="1" ht="13.5">
      <c r="E276" s="220"/>
      <c r="F276" s="221"/>
      <c r="N276" s="319"/>
    </row>
    <row r="277" spans="5:14" s="204" customFormat="1" ht="13.5">
      <c r="E277" s="220"/>
      <c r="F277" s="221"/>
      <c r="N277" s="319"/>
    </row>
    <row r="278" spans="5:14" s="204" customFormat="1" ht="13.5">
      <c r="E278" s="220"/>
      <c r="F278" s="221"/>
      <c r="N278" s="319"/>
    </row>
    <row r="279" spans="5:14" s="204" customFormat="1" ht="13.5">
      <c r="E279" s="220"/>
      <c r="F279" s="221"/>
      <c r="N279" s="319"/>
    </row>
    <row r="280" spans="5:14" s="204" customFormat="1" ht="13.5">
      <c r="E280" s="220"/>
      <c r="F280" s="221"/>
      <c r="N280" s="319"/>
    </row>
    <row r="281" spans="5:14" s="204" customFormat="1" ht="13.5">
      <c r="E281" s="220"/>
      <c r="F281" s="221"/>
      <c r="N281" s="319"/>
    </row>
    <row r="282" spans="5:14" s="204" customFormat="1" ht="13.5">
      <c r="E282" s="220"/>
      <c r="F282" s="221"/>
      <c r="N282" s="319"/>
    </row>
    <row r="283" spans="5:14" s="204" customFormat="1" ht="13.5">
      <c r="E283" s="220"/>
      <c r="F283" s="221"/>
      <c r="N283" s="319"/>
    </row>
    <row r="284" spans="5:14" s="204" customFormat="1" ht="13.5">
      <c r="E284" s="220"/>
      <c r="F284" s="221"/>
      <c r="N284" s="319"/>
    </row>
    <row r="285" spans="5:14" s="204" customFormat="1" ht="13.5">
      <c r="E285" s="220"/>
      <c r="F285" s="221"/>
      <c r="N285" s="319"/>
    </row>
    <row r="286" spans="5:14" s="204" customFormat="1" ht="13.5">
      <c r="E286" s="220"/>
      <c r="F286" s="221"/>
      <c r="N286" s="319"/>
    </row>
    <row r="287" spans="5:14" s="204" customFormat="1" ht="13.5">
      <c r="E287" s="220"/>
      <c r="F287" s="221"/>
      <c r="N287" s="319"/>
    </row>
    <row r="288" spans="5:14" s="204" customFormat="1" ht="13.5">
      <c r="E288" s="220"/>
      <c r="F288" s="221"/>
      <c r="N288" s="319"/>
    </row>
    <row r="289" spans="5:14" s="204" customFormat="1" ht="13.5">
      <c r="E289" s="220"/>
      <c r="F289" s="221"/>
      <c r="N289" s="319"/>
    </row>
    <row r="290" spans="5:14" s="204" customFormat="1" ht="13.5">
      <c r="E290" s="220"/>
      <c r="F290" s="221"/>
      <c r="N290" s="319"/>
    </row>
    <row r="291" spans="5:14" s="204" customFormat="1" ht="13.5">
      <c r="E291" s="220"/>
      <c r="F291" s="221"/>
      <c r="N291" s="319"/>
    </row>
    <row r="292" spans="5:14" s="204" customFormat="1" ht="13.5">
      <c r="E292" s="220"/>
      <c r="F292" s="221"/>
      <c r="N292" s="319"/>
    </row>
    <row r="293" spans="5:14" s="204" customFormat="1" ht="13.5">
      <c r="E293" s="220"/>
      <c r="F293" s="221"/>
      <c r="N293" s="319"/>
    </row>
    <row r="294" spans="5:14" s="204" customFormat="1" ht="13.5">
      <c r="E294" s="220"/>
      <c r="F294" s="221"/>
      <c r="N294" s="319"/>
    </row>
    <row r="295" spans="5:14" s="204" customFormat="1" ht="13.5">
      <c r="E295" s="220"/>
      <c r="F295" s="221"/>
      <c r="N295" s="319"/>
    </row>
    <row r="296" spans="5:14" s="204" customFormat="1" ht="13.5">
      <c r="E296" s="220"/>
      <c r="F296" s="221"/>
      <c r="N296" s="319"/>
    </row>
    <row r="297" spans="5:14" s="204" customFormat="1" ht="13.5">
      <c r="E297" s="220"/>
      <c r="F297" s="221"/>
      <c r="N297" s="319"/>
    </row>
    <row r="298" spans="5:14" s="204" customFormat="1" ht="13.5">
      <c r="E298" s="220"/>
      <c r="F298" s="221"/>
      <c r="N298" s="319"/>
    </row>
    <row r="299" spans="5:14" s="204" customFormat="1" ht="13.5">
      <c r="E299" s="220"/>
      <c r="F299" s="221"/>
      <c r="N299" s="319"/>
    </row>
    <row r="300" spans="5:14" s="204" customFormat="1" ht="13.5">
      <c r="E300" s="220"/>
      <c r="F300" s="221"/>
      <c r="N300" s="319"/>
    </row>
    <row r="301" spans="5:14" s="204" customFormat="1" ht="13.5">
      <c r="E301" s="220"/>
      <c r="F301" s="221"/>
      <c r="N301" s="319"/>
    </row>
    <row r="302" spans="5:14" s="204" customFormat="1" ht="13.5">
      <c r="E302" s="220"/>
      <c r="F302" s="221"/>
      <c r="N302" s="319"/>
    </row>
    <row r="303" spans="5:14" s="204" customFormat="1" ht="13.5">
      <c r="E303" s="220"/>
      <c r="F303" s="221"/>
      <c r="N303" s="319"/>
    </row>
    <row r="304" spans="5:14" s="204" customFormat="1" ht="13.5">
      <c r="E304" s="220"/>
      <c r="F304" s="221"/>
      <c r="N304" s="319"/>
    </row>
    <row r="305" spans="5:14" s="204" customFormat="1" ht="13.5">
      <c r="E305" s="220"/>
      <c r="F305" s="221"/>
      <c r="N305" s="319"/>
    </row>
    <row r="306" spans="5:14" s="204" customFormat="1" ht="13.5">
      <c r="E306" s="220"/>
      <c r="F306" s="221"/>
      <c r="N306" s="319"/>
    </row>
    <row r="307" spans="5:14" s="204" customFormat="1" ht="13.5">
      <c r="E307" s="220"/>
      <c r="F307" s="221"/>
      <c r="N307" s="319"/>
    </row>
    <row r="308" spans="5:14" s="204" customFormat="1" ht="13.5">
      <c r="E308" s="220"/>
      <c r="F308" s="221"/>
      <c r="N308" s="319"/>
    </row>
    <row r="309" spans="5:14" s="204" customFormat="1" ht="13.5">
      <c r="E309" s="220"/>
      <c r="F309" s="221"/>
      <c r="N309" s="319"/>
    </row>
    <row r="310" spans="5:14" s="204" customFormat="1" ht="13.5">
      <c r="E310" s="220"/>
      <c r="F310" s="221"/>
      <c r="N310" s="319"/>
    </row>
    <row r="311" spans="5:14" s="204" customFormat="1" ht="13.5">
      <c r="E311" s="220"/>
      <c r="F311" s="221"/>
      <c r="N311" s="319"/>
    </row>
    <row r="312" spans="5:14" s="204" customFormat="1" ht="13.5">
      <c r="E312" s="220"/>
      <c r="F312" s="221"/>
      <c r="N312" s="319"/>
    </row>
    <row r="313" spans="5:14" s="204" customFormat="1" ht="13.5">
      <c r="E313" s="220"/>
      <c r="F313" s="221"/>
      <c r="N313" s="319"/>
    </row>
    <row r="314" spans="5:14" s="204" customFormat="1" ht="13.5">
      <c r="E314" s="220"/>
      <c r="F314" s="221"/>
      <c r="N314" s="319"/>
    </row>
    <row r="315" spans="5:14" s="204" customFormat="1" ht="13.5">
      <c r="E315" s="220"/>
      <c r="F315" s="221"/>
      <c r="N315" s="319"/>
    </row>
    <row r="316" spans="5:14" s="204" customFormat="1" ht="13.5">
      <c r="E316" s="220"/>
      <c r="F316" s="221"/>
      <c r="N316" s="319"/>
    </row>
    <row r="317" spans="5:14" s="204" customFormat="1" ht="13.5">
      <c r="E317" s="220"/>
      <c r="F317" s="221"/>
      <c r="N317" s="319"/>
    </row>
    <row r="318" spans="5:14" s="204" customFormat="1" ht="13.5">
      <c r="E318" s="220"/>
      <c r="F318" s="221"/>
      <c r="N318" s="319"/>
    </row>
    <row r="319" spans="5:14" s="204" customFormat="1" ht="13.5">
      <c r="E319" s="220"/>
      <c r="F319" s="221"/>
      <c r="N319" s="319"/>
    </row>
    <row r="320" spans="5:14" s="204" customFormat="1" ht="13.5">
      <c r="E320" s="220"/>
      <c r="F320" s="221"/>
      <c r="N320" s="319"/>
    </row>
    <row r="321" spans="5:14" s="204" customFormat="1" ht="13.5">
      <c r="E321" s="220"/>
      <c r="F321" s="221"/>
      <c r="N321" s="319"/>
    </row>
    <row r="322" spans="5:14" s="204" customFormat="1" ht="13.5">
      <c r="E322" s="220"/>
      <c r="F322" s="221"/>
      <c r="N322" s="319"/>
    </row>
    <row r="323" spans="5:14" s="204" customFormat="1" ht="13.5">
      <c r="E323" s="220"/>
      <c r="F323" s="221"/>
      <c r="N323" s="319"/>
    </row>
    <row r="324" spans="5:14" s="204" customFormat="1" ht="13.5">
      <c r="E324" s="220"/>
      <c r="F324" s="221"/>
      <c r="N324" s="319"/>
    </row>
    <row r="325" spans="5:14" s="204" customFormat="1" ht="13.5">
      <c r="E325" s="220"/>
      <c r="F325" s="221"/>
      <c r="N325" s="319"/>
    </row>
    <row r="326" spans="5:14" s="204" customFormat="1" ht="13.5">
      <c r="E326" s="220"/>
      <c r="F326" s="221"/>
      <c r="N326" s="319"/>
    </row>
    <row r="327" spans="5:14" s="204" customFormat="1" ht="13.5">
      <c r="E327" s="220"/>
      <c r="F327" s="221"/>
      <c r="N327" s="319"/>
    </row>
    <row r="328" spans="5:14" s="204" customFormat="1" ht="13.5">
      <c r="E328" s="220"/>
      <c r="F328" s="221"/>
      <c r="N328" s="319"/>
    </row>
    <row r="329" spans="5:14" s="204" customFormat="1" ht="13.5">
      <c r="E329" s="220"/>
      <c r="F329" s="221"/>
      <c r="N329" s="319"/>
    </row>
    <row r="330" spans="5:14" s="204" customFormat="1" ht="13.5">
      <c r="E330" s="220"/>
      <c r="F330" s="221"/>
      <c r="N330" s="319"/>
    </row>
    <row r="331" spans="5:14" s="204" customFormat="1" ht="13.5">
      <c r="E331" s="220"/>
      <c r="F331" s="221"/>
      <c r="N331" s="319"/>
    </row>
    <row r="332" spans="5:14" s="204" customFormat="1" ht="13.5">
      <c r="E332" s="220"/>
      <c r="F332" s="221"/>
      <c r="N332" s="319"/>
    </row>
    <row r="333" spans="5:14" s="204" customFormat="1" ht="13.5">
      <c r="E333" s="220"/>
      <c r="F333" s="221"/>
      <c r="N333" s="319"/>
    </row>
    <row r="334" spans="5:14" s="204" customFormat="1" ht="13.5">
      <c r="E334" s="220"/>
      <c r="F334" s="221"/>
      <c r="N334" s="319"/>
    </row>
    <row r="335" spans="5:14" s="204" customFormat="1" ht="13.5">
      <c r="E335" s="220"/>
      <c r="F335" s="221"/>
      <c r="N335" s="319"/>
    </row>
    <row r="336" spans="5:14" s="204" customFormat="1" ht="13.5">
      <c r="E336" s="220"/>
      <c r="F336" s="221"/>
      <c r="N336" s="319"/>
    </row>
    <row r="337" spans="5:14" s="204" customFormat="1" ht="13.5">
      <c r="E337" s="220"/>
      <c r="F337" s="221"/>
      <c r="N337" s="319"/>
    </row>
    <row r="338" spans="5:14" s="204" customFormat="1" ht="13.5">
      <c r="E338" s="220"/>
      <c r="F338" s="221"/>
      <c r="N338" s="319"/>
    </row>
    <row r="339" spans="5:14" s="204" customFormat="1" ht="13.5">
      <c r="E339" s="220"/>
      <c r="F339" s="221"/>
      <c r="N339" s="319"/>
    </row>
    <row r="340" spans="5:14" s="204" customFormat="1" ht="13.5">
      <c r="E340" s="220"/>
      <c r="F340" s="221"/>
      <c r="N340" s="319"/>
    </row>
    <row r="341" spans="5:14" s="204" customFormat="1" ht="13.5">
      <c r="E341" s="220"/>
      <c r="F341" s="221"/>
      <c r="N341" s="319"/>
    </row>
    <row r="342" spans="5:14" s="204" customFormat="1" ht="13.5">
      <c r="E342" s="220"/>
      <c r="F342" s="221"/>
      <c r="N342" s="319"/>
    </row>
    <row r="343" spans="5:14" s="204" customFormat="1" ht="13.5">
      <c r="E343" s="220"/>
      <c r="F343" s="221"/>
      <c r="N343" s="319"/>
    </row>
    <row r="344" spans="5:14" s="204" customFormat="1" ht="13.5">
      <c r="E344" s="220"/>
      <c r="F344" s="221"/>
      <c r="N344" s="319"/>
    </row>
    <row r="345" spans="5:14" s="204" customFormat="1" ht="13.5">
      <c r="E345" s="220"/>
      <c r="F345" s="221"/>
      <c r="N345" s="319"/>
    </row>
    <row r="346" spans="5:14" s="204" customFormat="1" ht="13.5">
      <c r="E346" s="220"/>
      <c r="F346" s="221"/>
      <c r="N346" s="319"/>
    </row>
    <row r="347" spans="5:14" s="204" customFormat="1" ht="13.5">
      <c r="E347" s="220"/>
      <c r="F347" s="221"/>
      <c r="N347" s="319"/>
    </row>
    <row r="348" spans="5:14" s="204" customFormat="1" ht="13.5">
      <c r="E348" s="220"/>
      <c r="F348" s="221"/>
      <c r="N348" s="319"/>
    </row>
    <row r="349" spans="5:14" s="204" customFormat="1" ht="13.5">
      <c r="E349" s="220"/>
      <c r="F349" s="221"/>
      <c r="N349" s="319"/>
    </row>
    <row r="350" spans="5:14" s="204" customFormat="1" ht="13.5">
      <c r="E350" s="220"/>
      <c r="F350" s="221"/>
      <c r="N350" s="319"/>
    </row>
    <row r="351" spans="5:14" s="204" customFormat="1" ht="13.5">
      <c r="E351" s="220"/>
      <c r="F351" s="221"/>
      <c r="N351" s="319"/>
    </row>
    <row r="352" spans="5:14" s="204" customFormat="1" ht="13.5">
      <c r="E352" s="220"/>
      <c r="F352" s="221"/>
      <c r="N352" s="319"/>
    </row>
    <row r="353" spans="5:14" s="204" customFormat="1" ht="13.5">
      <c r="E353" s="220"/>
      <c r="F353" s="221"/>
      <c r="N353" s="319"/>
    </row>
    <row r="354" spans="5:14" s="204" customFormat="1" ht="13.5">
      <c r="E354" s="220"/>
      <c r="F354" s="221"/>
      <c r="N354" s="319"/>
    </row>
    <row r="355" spans="5:14" s="204" customFormat="1" ht="13.5">
      <c r="E355" s="220"/>
      <c r="F355" s="221"/>
      <c r="N355" s="319"/>
    </row>
    <row r="356" spans="5:14" s="204" customFormat="1" ht="13.5">
      <c r="E356" s="220"/>
      <c r="F356" s="221"/>
      <c r="N356" s="319"/>
    </row>
    <row r="357" spans="5:14" s="204" customFormat="1" ht="13.5">
      <c r="E357" s="220"/>
      <c r="F357" s="221"/>
      <c r="N357" s="319"/>
    </row>
    <row r="358" spans="5:14" s="204" customFormat="1" ht="13.5">
      <c r="E358" s="220"/>
      <c r="F358" s="221"/>
      <c r="N358" s="319"/>
    </row>
    <row r="359" spans="5:14" s="204" customFormat="1" ht="13.5">
      <c r="E359" s="220"/>
      <c r="F359" s="221"/>
      <c r="N359" s="319"/>
    </row>
    <row r="360" spans="5:14" s="204" customFormat="1" ht="13.5">
      <c r="E360" s="220"/>
      <c r="F360" s="221"/>
      <c r="N360" s="319"/>
    </row>
    <row r="361" spans="5:14" s="204" customFormat="1" ht="13.5">
      <c r="E361" s="220"/>
      <c r="F361" s="221"/>
      <c r="N361" s="319"/>
    </row>
    <row r="362" spans="5:14" s="204" customFormat="1" ht="13.5">
      <c r="E362" s="220"/>
      <c r="F362" s="221"/>
      <c r="N362" s="319"/>
    </row>
    <row r="363" spans="5:14" s="204" customFormat="1" ht="13.5">
      <c r="E363" s="220"/>
      <c r="F363" s="221"/>
      <c r="N363" s="319"/>
    </row>
    <row r="364" spans="5:14" s="204" customFormat="1" ht="13.5">
      <c r="E364" s="220"/>
      <c r="F364" s="221"/>
      <c r="N364" s="319"/>
    </row>
    <row r="365" spans="5:14" s="204" customFormat="1" ht="13.5">
      <c r="E365" s="220"/>
      <c r="F365" s="221"/>
      <c r="N365" s="319"/>
    </row>
    <row r="366" spans="5:14" s="204" customFormat="1" ht="13.5">
      <c r="E366" s="220"/>
      <c r="F366" s="221"/>
      <c r="N366" s="319"/>
    </row>
    <row r="367" spans="5:14" s="204" customFormat="1" ht="13.5">
      <c r="E367" s="220"/>
      <c r="F367" s="221"/>
      <c r="N367" s="319"/>
    </row>
    <row r="368" spans="5:14" s="204" customFormat="1" ht="13.5">
      <c r="E368" s="220"/>
      <c r="F368" s="221"/>
      <c r="N368" s="319"/>
    </row>
    <row r="369" spans="5:14" s="204" customFormat="1" ht="13.5">
      <c r="E369" s="220"/>
      <c r="F369" s="221"/>
      <c r="N369" s="319"/>
    </row>
    <row r="370" spans="5:14" s="204" customFormat="1" ht="13.5">
      <c r="E370" s="220"/>
      <c r="F370" s="221"/>
      <c r="N370" s="319"/>
    </row>
    <row r="371" spans="5:14" s="204" customFormat="1" ht="13.5">
      <c r="E371" s="220"/>
      <c r="F371" s="221"/>
      <c r="N371" s="319"/>
    </row>
    <row r="372" spans="5:14" s="204" customFormat="1" ht="13.5">
      <c r="E372" s="220"/>
      <c r="F372" s="221"/>
      <c r="N372" s="319"/>
    </row>
    <row r="373" spans="5:14" s="204" customFormat="1" ht="13.5">
      <c r="E373" s="220"/>
      <c r="F373" s="221"/>
      <c r="N373" s="319"/>
    </row>
    <row r="374" spans="5:14" s="204" customFormat="1" ht="13.5">
      <c r="E374" s="220"/>
      <c r="F374" s="221"/>
      <c r="N374" s="319"/>
    </row>
    <row r="375" spans="5:14" s="204" customFormat="1" ht="13.5">
      <c r="E375" s="220"/>
      <c r="F375" s="221"/>
      <c r="N375" s="319"/>
    </row>
    <row r="376" spans="5:14" s="204" customFormat="1" ht="13.5">
      <c r="E376" s="220"/>
      <c r="F376" s="221"/>
      <c r="N376" s="319"/>
    </row>
    <row r="377" spans="5:14" s="204" customFormat="1" ht="13.5">
      <c r="E377" s="220"/>
      <c r="F377" s="221"/>
      <c r="N377" s="319"/>
    </row>
    <row r="378" spans="5:14" s="204" customFormat="1" ht="13.5">
      <c r="E378" s="220"/>
      <c r="F378" s="221"/>
      <c r="N378" s="319"/>
    </row>
    <row r="379" spans="5:14" s="204" customFormat="1" ht="13.5">
      <c r="E379" s="220"/>
      <c r="F379" s="221"/>
      <c r="N379" s="319"/>
    </row>
    <row r="380" spans="5:14" s="204" customFormat="1" ht="13.5">
      <c r="E380" s="220"/>
      <c r="F380" s="221"/>
      <c r="N380" s="319"/>
    </row>
    <row r="381" spans="5:14" s="204" customFormat="1" ht="13.5">
      <c r="E381" s="220"/>
      <c r="F381" s="221"/>
      <c r="N381" s="319"/>
    </row>
    <row r="382" spans="5:14" s="204" customFormat="1" ht="13.5">
      <c r="E382" s="220"/>
      <c r="F382" s="221"/>
      <c r="N382" s="319"/>
    </row>
    <row r="383" spans="5:14" s="204" customFormat="1" ht="13.5">
      <c r="E383" s="220"/>
      <c r="F383" s="221"/>
      <c r="N383" s="319"/>
    </row>
    <row r="384" spans="5:14" s="204" customFormat="1" ht="13.5">
      <c r="E384" s="220"/>
      <c r="F384" s="221"/>
      <c r="N384" s="319"/>
    </row>
    <row r="385" spans="5:14" s="204" customFormat="1" ht="13.5">
      <c r="E385" s="220"/>
      <c r="F385" s="221"/>
      <c r="N385" s="319"/>
    </row>
    <row r="386" spans="5:14" s="204" customFormat="1" ht="13.5">
      <c r="E386" s="220"/>
      <c r="F386" s="221"/>
      <c r="N386" s="319"/>
    </row>
    <row r="387" spans="5:14" s="204" customFormat="1" ht="13.5">
      <c r="E387" s="220"/>
      <c r="F387" s="221"/>
      <c r="N387" s="319"/>
    </row>
    <row r="388" spans="5:14" s="204" customFormat="1" ht="13.5">
      <c r="E388" s="220"/>
      <c r="F388" s="221"/>
      <c r="N388" s="319"/>
    </row>
    <row r="389" spans="5:14" s="204" customFormat="1" ht="13.5">
      <c r="E389" s="220"/>
      <c r="F389" s="221"/>
      <c r="N389" s="319"/>
    </row>
    <row r="390" spans="5:14" s="204" customFormat="1" ht="13.5">
      <c r="E390" s="220"/>
      <c r="F390" s="221"/>
      <c r="N390" s="319"/>
    </row>
    <row r="391" spans="5:14" s="204" customFormat="1" ht="13.5">
      <c r="E391" s="220"/>
      <c r="F391" s="221"/>
      <c r="N391" s="319"/>
    </row>
    <row r="392" spans="5:14" s="204" customFormat="1" ht="13.5">
      <c r="E392" s="220"/>
      <c r="F392" s="221"/>
      <c r="N392" s="319"/>
    </row>
    <row r="393" spans="5:14" s="204" customFormat="1" ht="13.5">
      <c r="E393" s="220"/>
      <c r="F393" s="221"/>
      <c r="N393" s="319"/>
    </row>
    <row r="394" spans="5:14" s="204" customFormat="1" ht="13.5">
      <c r="E394" s="220"/>
      <c r="F394" s="221"/>
      <c r="N394" s="319"/>
    </row>
    <row r="395" spans="5:14" s="204" customFormat="1" ht="13.5">
      <c r="E395" s="220"/>
      <c r="F395" s="221"/>
      <c r="N395" s="319"/>
    </row>
    <row r="396" spans="5:14" s="204" customFormat="1" ht="13.5">
      <c r="E396" s="220"/>
      <c r="F396" s="221"/>
      <c r="N396" s="319"/>
    </row>
    <row r="397" spans="5:14" s="204" customFormat="1" ht="13.5">
      <c r="E397" s="220"/>
      <c r="F397" s="221"/>
      <c r="N397" s="319"/>
    </row>
    <row r="398" spans="5:14" s="204" customFormat="1" ht="13.5">
      <c r="E398" s="220"/>
      <c r="F398" s="221"/>
      <c r="N398" s="319"/>
    </row>
    <row r="399" spans="5:14" s="204" customFormat="1" ht="13.5">
      <c r="E399" s="220"/>
      <c r="F399" s="221"/>
      <c r="N399" s="319"/>
    </row>
    <row r="400" spans="5:14" s="204" customFormat="1" ht="13.5">
      <c r="E400" s="220"/>
      <c r="F400" s="221"/>
      <c r="N400" s="319"/>
    </row>
    <row r="401" spans="5:14" s="204" customFormat="1" ht="13.5">
      <c r="E401" s="220"/>
      <c r="F401" s="221"/>
      <c r="N401" s="319"/>
    </row>
    <row r="402" spans="5:14" s="204" customFormat="1" ht="13.5">
      <c r="E402" s="220"/>
      <c r="F402" s="221"/>
      <c r="N402" s="319"/>
    </row>
    <row r="403" spans="5:14" s="204" customFormat="1" ht="13.5">
      <c r="E403" s="220"/>
      <c r="F403" s="221"/>
      <c r="N403" s="319"/>
    </row>
    <row r="404" spans="5:14" s="204" customFormat="1" ht="13.5">
      <c r="E404" s="220"/>
      <c r="F404" s="221"/>
      <c r="N404" s="319"/>
    </row>
    <row r="405" spans="5:14" s="204" customFormat="1" ht="13.5">
      <c r="E405" s="220"/>
      <c r="F405" s="221"/>
      <c r="N405" s="319"/>
    </row>
    <row r="406" spans="5:14" s="204" customFormat="1" ht="13.5">
      <c r="E406" s="220"/>
      <c r="F406" s="221"/>
      <c r="N406" s="319"/>
    </row>
    <row r="407" spans="5:14" s="204" customFormat="1" ht="13.5">
      <c r="E407" s="220"/>
      <c r="F407" s="221"/>
      <c r="N407" s="319"/>
    </row>
    <row r="408" spans="5:14" s="204" customFormat="1" ht="13.5">
      <c r="E408" s="220"/>
      <c r="F408" s="221"/>
      <c r="N408" s="319"/>
    </row>
    <row r="409" spans="5:14" s="204" customFormat="1" ht="13.5">
      <c r="E409" s="220"/>
      <c r="F409" s="221"/>
      <c r="N409" s="319"/>
    </row>
    <row r="410" spans="5:14" s="204" customFormat="1" ht="13.5">
      <c r="E410" s="220"/>
      <c r="F410" s="221"/>
      <c r="N410" s="319"/>
    </row>
    <row r="411" spans="5:14" s="204" customFormat="1" ht="13.5">
      <c r="E411" s="220"/>
      <c r="F411" s="221"/>
      <c r="N411" s="319"/>
    </row>
    <row r="412" spans="5:14" s="204" customFormat="1" ht="13.5">
      <c r="E412" s="220"/>
      <c r="F412" s="221"/>
      <c r="N412" s="319"/>
    </row>
    <row r="413" spans="5:14" s="204" customFormat="1" ht="13.5">
      <c r="E413" s="220"/>
      <c r="F413" s="221"/>
      <c r="N413" s="319"/>
    </row>
    <row r="414" spans="5:14" s="204" customFormat="1" ht="13.5">
      <c r="E414" s="220"/>
      <c r="F414" s="221"/>
      <c r="N414" s="319"/>
    </row>
    <row r="415" spans="5:14" s="204" customFormat="1" ht="13.5">
      <c r="E415" s="220"/>
      <c r="F415" s="221"/>
      <c r="N415" s="319"/>
    </row>
    <row r="416" spans="5:14" s="204" customFormat="1" ht="13.5">
      <c r="E416" s="220"/>
      <c r="F416" s="221"/>
      <c r="N416" s="319"/>
    </row>
    <row r="417" spans="5:14" s="204" customFormat="1" ht="13.5">
      <c r="E417" s="220"/>
      <c r="F417" s="221"/>
      <c r="N417" s="319"/>
    </row>
    <row r="418" spans="5:14" s="204" customFormat="1" ht="13.5">
      <c r="E418" s="220"/>
      <c r="F418" s="221"/>
      <c r="N418" s="319"/>
    </row>
    <row r="419" spans="5:14" s="204" customFormat="1" ht="13.5">
      <c r="E419" s="220"/>
      <c r="F419" s="221"/>
      <c r="N419" s="319"/>
    </row>
    <row r="420" spans="5:14" s="204" customFormat="1" ht="13.5">
      <c r="E420" s="220"/>
      <c r="F420" s="221"/>
      <c r="N420" s="319"/>
    </row>
    <row r="421" spans="5:14" s="204" customFormat="1" ht="13.5">
      <c r="E421" s="220"/>
      <c r="F421" s="221"/>
      <c r="N421" s="319"/>
    </row>
    <row r="422" spans="5:14" s="204" customFormat="1" ht="13.5">
      <c r="E422" s="220"/>
      <c r="F422" s="221"/>
      <c r="N422" s="319"/>
    </row>
    <row r="423" spans="5:14" s="204" customFormat="1" ht="13.5">
      <c r="E423" s="220"/>
      <c r="F423" s="221"/>
      <c r="N423" s="319"/>
    </row>
    <row r="424" spans="5:14" s="204" customFormat="1" ht="13.5">
      <c r="E424" s="220"/>
      <c r="F424" s="221"/>
      <c r="N424" s="319"/>
    </row>
    <row r="425" spans="5:14" s="204" customFormat="1" ht="13.5">
      <c r="E425" s="220"/>
      <c r="F425" s="221"/>
      <c r="N425" s="319"/>
    </row>
    <row r="426" spans="5:14" s="204" customFormat="1" ht="13.5">
      <c r="E426" s="220"/>
      <c r="F426" s="221"/>
      <c r="N426" s="319"/>
    </row>
    <row r="427" spans="5:14" s="204" customFormat="1" ht="13.5">
      <c r="E427" s="220"/>
      <c r="F427" s="221"/>
      <c r="N427" s="319"/>
    </row>
    <row r="428" spans="5:14" s="204" customFormat="1" ht="13.5">
      <c r="E428" s="220"/>
      <c r="F428" s="221"/>
      <c r="N428" s="319"/>
    </row>
    <row r="429" spans="5:14" s="204" customFormat="1" ht="13.5">
      <c r="E429" s="220"/>
      <c r="F429" s="221"/>
      <c r="N429" s="319"/>
    </row>
    <row r="430" spans="5:14" s="204" customFormat="1" ht="13.5">
      <c r="E430" s="220"/>
      <c r="F430" s="221"/>
      <c r="N430" s="319"/>
    </row>
    <row r="431" spans="5:14" s="204" customFormat="1" ht="13.5">
      <c r="E431" s="220"/>
      <c r="F431" s="221"/>
      <c r="N431" s="319"/>
    </row>
    <row r="432" spans="5:14" s="204" customFormat="1" ht="13.5">
      <c r="E432" s="220"/>
      <c r="F432" s="221"/>
      <c r="N432" s="319"/>
    </row>
    <row r="433" spans="5:14" s="204" customFormat="1" ht="13.5">
      <c r="E433" s="220"/>
      <c r="F433" s="221"/>
      <c r="N433" s="319"/>
    </row>
    <row r="434" spans="5:14" s="204" customFormat="1" ht="13.5">
      <c r="E434" s="220"/>
      <c r="F434" s="221"/>
      <c r="N434" s="319"/>
    </row>
    <row r="435" spans="5:14" s="204" customFormat="1" ht="13.5">
      <c r="E435" s="220"/>
      <c r="F435" s="221"/>
      <c r="N435" s="319"/>
    </row>
    <row r="436" spans="5:14" s="204" customFormat="1" ht="13.5">
      <c r="E436" s="220"/>
      <c r="F436" s="221"/>
      <c r="N436" s="319"/>
    </row>
    <row r="437" spans="5:14" s="204" customFormat="1" ht="13.5">
      <c r="E437" s="220"/>
      <c r="F437" s="221"/>
      <c r="N437" s="319"/>
    </row>
    <row r="438" spans="5:14" s="204" customFormat="1" ht="13.5">
      <c r="E438" s="220"/>
      <c r="F438" s="221"/>
      <c r="N438" s="319"/>
    </row>
    <row r="439" spans="5:14" s="204" customFormat="1" ht="13.5">
      <c r="E439" s="220"/>
      <c r="F439" s="221"/>
      <c r="N439" s="319"/>
    </row>
    <row r="440" spans="5:14" s="204" customFormat="1" ht="13.5">
      <c r="E440" s="220"/>
      <c r="F440" s="221"/>
      <c r="N440" s="319"/>
    </row>
    <row r="441" spans="5:14" s="204" customFormat="1" ht="13.5">
      <c r="E441" s="220"/>
      <c r="F441" s="221"/>
      <c r="N441" s="319"/>
    </row>
    <row r="442" spans="5:14" s="204" customFormat="1" ht="13.5">
      <c r="E442" s="220"/>
      <c r="F442" s="221"/>
      <c r="N442" s="319"/>
    </row>
    <row r="443" spans="5:14" s="204" customFormat="1" ht="13.5">
      <c r="E443" s="220"/>
      <c r="F443" s="221"/>
      <c r="N443" s="319"/>
    </row>
    <row r="444" spans="5:14" s="204" customFormat="1" ht="13.5">
      <c r="E444" s="220"/>
      <c r="F444" s="221"/>
      <c r="N444" s="319"/>
    </row>
    <row r="445" spans="5:14" s="204" customFormat="1" ht="13.5">
      <c r="E445" s="220"/>
      <c r="F445" s="221"/>
      <c r="N445" s="319"/>
    </row>
    <row r="446" spans="5:14" s="204" customFormat="1" ht="13.5">
      <c r="E446" s="220"/>
      <c r="F446" s="221"/>
      <c r="N446" s="319"/>
    </row>
    <row r="447" spans="5:14" s="204" customFormat="1" ht="13.5">
      <c r="E447" s="220"/>
      <c r="F447" s="221"/>
      <c r="N447" s="319"/>
    </row>
    <row r="448" spans="5:14" s="204" customFormat="1" ht="13.5">
      <c r="E448" s="220"/>
      <c r="F448" s="221"/>
      <c r="N448" s="319"/>
    </row>
    <row r="449" spans="5:14" s="204" customFormat="1" ht="13.5">
      <c r="E449" s="220"/>
      <c r="F449" s="221"/>
      <c r="N449" s="319"/>
    </row>
    <row r="450" spans="5:14" s="204" customFormat="1" ht="13.5">
      <c r="E450" s="220"/>
      <c r="F450" s="221"/>
      <c r="N450" s="319"/>
    </row>
    <row r="451" spans="5:14" s="204" customFormat="1" ht="13.5">
      <c r="E451" s="220"/>
      <c r="F451" s="221"/>
      <c r="N451" s="319"/>
    </row>
    <row r="452" spans="5:14" s="204" customFormat="1" ht="13.5">
      <c r="E452" s="220"/>
      <c r="F452" s="221"/>
      <c r="N452" s="319"/>
    </row>
    <row r="453" spans="5:14" s="204" customFormat="1" ht="13.5">
      <c r="E453" s="220"/>
      <c r="F453" s="221"/>
      <c r="N453" s="319"/>
    </row>
    <row r="454" spans="5:14" s="204" customFormat="1" ht="13.5">
      <c r="E454" s="220"/>
      <c r="F454" s="221"/>
      <c r="N454" s="319"/>
    </row>
    <row r="455" spans="5:14" s="204" customFormat="1" ht="13.5">
      <c r="E455" s="220"/>
      <c r="F455" s="221"/>
      <c r="N455" s="319"/>
    </row>
    <row r="456" spans="5:14" s="204" customFormat="1" ht="13.5">
      <c r="E456" s="220"/>
      <c r="F456" s="221"/>
      <c r="N456" s="319"/>
    </row>
    <row r="457" spans="5:14" s="204" customFormat="1" ht="13.5">
      <c r="E457" s="220"/>
      <c r="F457" s="221"/>
      <c r="N457" s="319"/>
    </row>
    <row r="458" spans="5:14" s="204" customFormat="1" ht="13.5">
      <c r="E458" s="220"/>
      <c r="F458" s="221"/>
      <c r="N458" s="319"/>
    </row>
    <row r="459" spans="5:14" s="204" customFormat="1" ht="13.5">
      <c r="E459" s="220"/>
      <c r="F459" s="221"/>
      <c r="N459" s="319"/>
    </row>
    <row r="460" spans="5:14" s="204" customFormat="1" ht="13.5">
      <c r="E460" s="220"/>
      <c r="F460" s="221"/>
      <c r="N460" s="319"/>
    </row>
    <row r="461" spans="5:14" s="204" customFormat="1" ht="13.5">
      <c r="E461" s="220"/>
      <c r="F461" s="221"/>
      <c r="N461" s="319"/>
    </row>
    <row r="462" spans="5:14" s="204" customFormat="1" ht="13.5">
      <c r="E462" s="220"/>
      <c r="F462" s="221"/>
      <c r="N462" s="319"/>
    </row>
    <row r="463" spans="5:14" s="204" customFormat="1" ht="13.5">
      <c r="E463" s="220"/>
      <c r="F463" s="221"/>
      <c r="N463" s="319"/>
    </row>
    <row r="464" spans="5:14" s="204" customFormat="1" ht="13.5">
      <c r="E464" s="220"/>
      <c r="F464" s="221"/>
      <c r="N464" s="319"/>
    </row>
    <row r="465" spans="5:14" s="204" customFormat="1" ht="13.5">
      <c r="E465" s="220"/>
      <c r="F465" s="221"/>
      <c r="N465" s="319"/>
    </row>
    <row r="466" spans="5:14" s="204" customFormat="1" ht="13.5">
      <c r="E466" s="220"/>
      <c r="F466" s="221"/>
      <c r="N466" s="319"/>
    </row>
    <row r="467" spans="5:14" s="204" customFormat="1" ht="13.5">
      <c r="E467" s="220"/>
      <c r="F467" s="221"/>
      <c r="N467" s="319"/>
    </row>
    <row r="468" spans="5:14" s="204" customFormat="1" ht="13.5">
      <c r="E468" s="220"/>
      <c r="F468" s="221"/>
      <c r="N468" s="319"/>
    </row>
    <row r="469" spans="5:14" s="204" customFormat="1" ht="13.5">
      <c r="E469" s="220"/>
      <c r="F469" s="221"/>
      <c r="N469" s="319"/>
    </row>
    <row r="470" spans="5:14" s="204" customFormat="1" ht="13.5">
      <c r="E470" s="220"/>
      <c r="F470" s="221"/>
      <c r="N470" s="319"/>
    </row>
    <row r="471" spans="5:14" s="204" customFormat="1" ht="13.5">
      <c r="E471" s="220"/>
      <c r="F471" s="221"/>
      <c r="N471" s="319"/>
    </row>
    <row r="472" spans="5:14" s="204" customFormat="1" ht="13.5">
      <c r="E472" s="220"/>
      <c r="F472" s="221"/>
      <c r="N472" s="319"/>
    </row>
    <row r="473" spans="5:14" s="204" customFormat="1" ht="13.5">
      <c r="E473" s="220"/>
      <c r="F473" s="221"/>
      <c r="N473" s="319"/>
    </row>
    <row r="474" spans="5:14" s="204" customFormat="1" ht="13.5">
      <c r="E474" s="220"/>
      <c r="F474" s="221"/>
      <c r="N474" s="319"/>
    </row>
    <row r="475" spans="5:14" s="204" customFormat="1" ht="13.5">
      <c r="E475" s="220"/>
      <c r="F475" s="221"/>
      <c r="N475" s="319"/>
    </row>
    <row r="476" spans="5:14" s="204" customFormat="1" ht="13.5">
      <c r="E476" s="220"/>
      <c r="F476" s="221"/>
      <c r="N476" s="319"/>
    </row>
    <row r="477" spans="5:14" s="204" customFormat="1" ht="13.5">
      <c r="E477" s="220"/>
      <c r="F477" s="221"/>
      <c r="N477" s="319"/>
    </row>
    <row r="478" spans="5:14" s="204" customFormat="1" ht="13.5">
      <c r="E478" s="220"/>
      <c r="F478" s="221"/>
      <c r="N478" s="319"/>
    </row>
    <row r="479" spans="5:14" s="204" customFormat="1" ht="13.5">
      <c r="E479" s="220"/>
      <c r="F479" s="221"/>
      <c r="N479" s="319"/>
    </row>
    <row r="480" spans="5:14" s="204" customFormat="1" ht="13.5">
      <c r="E480" s="220"/>
      <c r="F480" s="221"/>
      <c r="N480" s="319"/>
    </row>
    <row r="481" spans="5:14" s="204" customFormat="1" ht="13.5">
      <c r="E481" s="220"/>
      <c r="F481" s="221"/>
      <c r="N481" s="319"/>
    </row>
    <row r="482" spans="5:14" s="204" customFormat="1" ht="13.5">
      <c r="E482" s="220"/>
      <c r="F482" s="221"/>
      <c r="N482" s="319"/>
    </row>
    <row r="483" spans="5:14" s="204" customFormat="1" ht="13.5">
      <c r="E483" s="220"/>
      <c r="F483" s="221"/>
      <c r="N483" s="319"/>
    </row>
    <row r="484" spans="5:14" s="204" customFormat="1" ht="13.5">
      <c r="E484" s="220"/>
      <c r="F484" s="221"/>
      <c r="N484" s="319"/>
    </row>
    <row r="485" spans="5:14" s="204" customFormat="1" ht="13.5">
      <c r="E485" s="220"/>
      <c r="F485" s="221"/>
      <c r="N485" s="319"/>
    </row>
    <row r="486" spans="5:14" s="204" customFormat="1" ht="13.5">
      <c r="E486" s="220"/>
      <c r="F486" s="221"/>
      <c r="N486" s="319"/>
    </row>
    <row r="487" spans="5:14" s="204" customFormat="1" ht="13.5">
      <c r="E487" s="220"/>
      <c r="F487" s="221"/>
      <c r="N487" s="319"/>
    </row>
    <row r="488" spans="5:14" s="204" customFormat="1" ht="13.5">
      <c r="E488" s="220"/>
      <c r="F488" s="221"/>
      <c r="N488" s="319"/>
    </row>
    <row r="489" spans="5:14" s="204" customFormat="1" ht="13.5">
      <c r="E489" s="220"/>
      <c r="F489" s="221"/>
      <c r="N489" s="319"/>
    </row>
    <row r="490" spans="5:14" s="204" customFormat="1" ht="13.5">
      <c r="E490" s="220"/>
      <c r="F490" s="221"/>
      <c r="N490" s="319"/>
    </row>
    <row r="491" spans="5:14" s="204" customFormat="1" ht="13.5">
      <c r="E491" s="220"/>
      <c r="F491" s="221"/>
      <c r="N491" s="319"/>
    </row>
    <row r="492" spans="5:14" s="204" customFormat="1" ht="13.5">
      <c r="E492" s="220"/>
      <c r="F492" s="221"/>
      <c r="N492" s="319"/>
    </row>
    <row r="493" spans="5:14" s="204" customFormat="1" ht="13.5">
      <c r="E493" s="220"/>
      <c r="F493" s="221"/>
      <c r="N493" s="319"/>
    </row>
    <row r="494" spans="5:14" s="204" customFormat="1" ht="13.5">
      <c r="E494" s="220"/>
      <c r="F494" s="221"/>
      <c r="N494" s="319"/>
    </row>
    <row r="495" spans="5:14" s="204" customFormat="1" ht="13.5">
      <c r="E495" s="220"/>
      <c r="F495" s="221"/>
      <c r="N495" s="319"/>
    </row>
    <row r="496" spans="5:14" s="204" customFormat="1" ht="13.5">
      <c r="E496" s="220"/>
      <c r="F496" s="221"/>
      <c r="N496" s="319"/>
    </row>
    <row r="497" spans="5:14" s="204" customFormat="1" ht="13.5">
      <c r="E497" s="220"/>
      <c r="F497" s="221"/>
      <c r="N497" s="319"/>
    </row>
    <row r="498" spans="5:14" s="204" customFormat="1" ht="13.5">
      <c r="E498" s="220"/>
      <c r="F498" s="221"/>
      <c r="N498" s="319"/>
    </row>
    <row r="499" spans="5:14" s="204" customFormat="1" ht="13.5">
      <c r="E499" s="220"/>
      <c r="F499" s="221"/>
      <c r="N499" s="319"/>
    </row>
    <row r="500" spans="5:14" s="204" customFormat="1" ht="13.5">
      <c r="E500" s="220"/>
      <c r="F500" s="221"/>
      <c r="N500" s="319"/>
    </row>
    <row r="501" spans="5:14" s="204" customFormat="1" ht="13.5">
      <c r="E501" s="220"/>
      <c r="F501" s="221"/>
      <c r="N501" s="319"/>
    </row>
    <row r="502" spans="5:14" s="204" customFormat="1" ht="13.5">
      <c r="E502" s="220"/>
      <c r="F502" s="221"/>
      <c r="N502" s="319"/>
    </row>
    <row r="503" spans="5:14" s="204" customFormat="1" ht="13.5">
      <c r="E503" s="220"/>
      <c r="F503" s="221"/>
      <c r="N503" s="319"/>
    </row>
    <row r="504" spans="5:14" s="204" customFormat="1" ht="13.5">
      <c r="E504" s="220"/>
      <c r="F504" s="221"/>
      <c r="N504" s="319"/>
    </row>
    <row r="505" spans="5:14" s="204" customFormat="1" ht="13.5">
      <c r="E505" s="220"/>
      <c r="F505" s="221"/>
      <c r="N505" s="319"/>
    </row>
    <row r="506" spans="5:14" s="204" customFormat="1" ht="13.5">
      <c r="E506" s="220"/>
      <c r="F506" s="221"/>
      <c r="N506" s="319"/>
    </row>
    <row r="507" spans="5:14" s="204" customFormat="1" ht="13.5">
      <c r="E507" s="220"/>
      <c r="F507" s="221"/>
      <c r="N507" s="319"/>
    </row>
    <row r="508" spans="5:14" s="204" customFormat="1" ht="13.5">
      <c r="E508" s="220"/>
      <c r="F508" s="221"/>
      <c r="N508" s="319"/>
    </row>
    <row r="509" spans="5:14" s="204" customFormat="1" ht="13.5">
      <c r="E509" s="220"/>
      <c r="F509" s="221"/>
      <c r="N509" s="319"/>
    </row>
    <row r="510" spans="5:14" s="204" customFormat="1" ht="13.5">
      <c r="E510" s="220"/>
      <c r="F510" s="221"/>
      <c r="N510" s="319"/>
    </row>
    <row r="511" spans="5:14" s="204" customFormat="1" ht="13.5">
      <c r="E511" s="220"/>
      <c r="F511" s="221"/>
      <c r="N511" s="319"/>
    </row>
    <row r="512" spans="5:14" s="204" customFormat="1" ht="13.5">
      <c r="E512" s="220"/>
      <c r="F512" s="221"/>
      <c r="N512" s="319"/>
    </row>
    <row r="513" spans="5:14" s="204" customFormat="1" ht="13.5">
      <c r="E513" s="220"/>
      <c r="F513" s="221"/>
      <c r="N513" s="319"/>
    </row>
    <row r="514" spans="5:14" s="204" customFormat="1" ht="13.5">
      <c r="E514" s="220"/>
      <c r="F514" s="221"/>
      <c r="N514" s="319"/>
    </row>
    <row r="515" spans="5:14" s="204" customFormat="1" ht="13.5">
      <c r="E515" s="220"/>
      <c r="F515" s="221"/>
      <c r="N515" s="319"/>
    </row>
    <row r="516" spans="5:14" s="204" customFormat="1" ht="13.5">
      <c r="E516" s="220"/>
      <c r="F516" s="221"/>
      <c r="N516" s="319"/>
    </row>
    <row r="517" spans="5:14" s="204" customFormat="1" ht="13.5">
      <c r="E517" s="220"/>
      <c r="F517" s="221"/>
      <c r="N517" s="319"/>
    </row>
    <row r="518" spans="5:14" s="204" customFormat="1" ht="13.5">
      <c r="E518" s="220"/>
      <c r="F518" s="221"/>
      <c r="N518" s="319"/>
    </row>
    <row r="519" spans="5:14" s="204" customFormat="1" ht="13.5">
      <c r="E519" s="220"/>
      <c r="F519" s="221"/>
      <c r="N519" s="319"/>
    </row>
    <row r="520" spans="5:14" s="204" customFormat="1" ht="13.5">
      <c r="E520" s="220"/>
      <c r="F520" s="221"/>
      <c r="N520" s="319"/>
    </row>
    <row r="521" spans="5:14" s="204" customFormat="1" ht="13.5">
      <c r="E521" s="220"/>
      <c r="F521" s="221"/>
      <c r="N521" s="319"/>
    </row>
    <row r="522" spans="5:14" s="204" customFormat="1" ht="13.5">
      <c r="E522" s="220"/>
      <c r="F522" s="221"/>
      <c r="N522" s="319"/>
    </row>
    <row r="523" spans="5:14" s="204" customFormat="1" ht="13.5">
      <c r="E523" s="220"/>
      <c r="F523" s="221"/>
      <c r="N523" s="319"/>
    </row>
    <row r="524" spans="5:14" s="204" customFormat="1" ht="13.5">
      <c r="E524" s="220"/>
      <c r="F524" s="221"/>
      <c r="N524" s="319"/>
    </row>
    <row r="525" spans="5:14" s="204" customFormat="1" ht="13.5">
      <c r="E525" s="220"/>
      <c r="F525" s="221"/>
      <c r="N525" s="319"/>
    </row>
    <row r="526" spans="5:14" s="204" customFormat="1" ht="13.5">
      <c r="E526" s="220"/>
      <c r="F526" s="221"/>
      <c r="N526" s="319"/>
    </row>
    <row r="527" spans="5:14" s="204" customFormat="1" ht="13.5">
      <c r="E527" s="220"/>
      <c r="F527" s="221"/>
      <c r="N527" s="319"/>
    </row>
    <row r="528" spans="5:14" s="204" customFormat="1" ht="13.5">
      <c r="E528" s="220"/>
      <c r="F528" s="221"/>
      <c r="N528" s="319"/>
    </row>
    <row r="529" spans="5:14" s="204" customFormat="1" ht="13.5">
      <c r="E529" s="220"/>
      <c r="F529" s="221"/>
      <c r="N529" s="319"/>
    </row>
    <row r="530" spans="5:14" s="204" customFormat="1" ht="13.5">
      <c r="E530" s="220"/>
      <c r="F530" s="221"/>
      <c r="N530" s="319"/>
    </row>
    <row r="531" spans="5:14" s="204" customFormat="1" ht="13.5">
      <c r="E531" s="220"/>
      <c r="F531" s="221"/>
      <c r="N531" s="319"/>
    </row>
    <row r="532" spans="5:14" s="204" customFormat="1" ht="13.5">
      <c r="E532" s="220"/>
      <c r="F532" s="221"/>
      <c r="N532" s="319"/>
    </row>
    <row r="533" spans="5:14" s="204" customFormat="1" ht="13.5">
      <c r="E533" s="220"/>
      <c r="F533" s="221"/>
      <c r="N533" s="319"/>
    </row>
    <row r="534" spans="5:14" s="204" customFormat="1" ht="13.5">
      <c r="E534" s="220"/>
      <c r="F534" s="221"/>
      <c r="N534" s="319"/>
    </row>
    <row r="535" spans="5:14" s="204" customFormat="1" ht="13.5">
      <c r="E535" s="220"/>
      <c r="F535" s="221"/>
      <c r="N535" s="319"/>
    </row>
    <row r="536" spans="5:14" s="204" customFormat="1" ht="13.5">
      <c r="E536" s="220"/>
      <c r="F536" s="221"/>
      <c r="N536" s="319"/>
    </row>
    <row r="537" spans="5:14" s="204" customFormat="1" ht="13.5">
      <c r="E537" s="220"/>
      <c r="F537" s="221"/>
      <c r="N537" s="319"/>
    </row>
    <row r="538" spans="5:14" s="204" customFormat="1" ht="13.5">
      <c r="E538" s="220"/>
      <c r="F538" s="221"/>
      <c r="N538" s="319"/>
    </row>
    <row r="539" spans="5:14" s="204" customFormat="1" ht="13.5">
      <c r="E539" s="220"/>
      <c r="F539" s="221"/>
      <c r="N539" s="319"/>
    </row>
    <row r="540" spans="5:14" s="204" customFormat="1" ht="13.5">
      <c r="E540" s="220"/>
      <c r="F540" s="221"/>
      <c r="N540" s="319"/>
    </row>
    <row r="541" spans="5:14" s="204" customFormat="1" ht="13.5">
      <c r="E541" s="220"/>
      <c r="F541" s="221"/>
      <c r="N541" s="319"/>
    </row>
    <row r="542" spans="5:14" s="204" customFormat="1" ht="13.5">
      <c r="E542" s="220"/>
      <c r="F542" s="221"/>
      <c r="N542" s="319"/>
    </row>
    <row r="543" spans="5:14" s="204" customFormat="1" ht="13.5">
      <c r="E543" s="220"/>
      <c r="F543" s="221"/>
      <c r="N543" s="319"/>
    </row>
    <row r="544" spans="5:14" s="204" customFormat="1" ht="13.5">
      <c r="E544" s="220"/>
      <c r="F544" s="221"/>
      <c r="N544" s="319"/>
    </row>
    <row r="545" spans="5:14" s="204" customFormat="1" ht="13.5">
      <c r="E545" s="220"/>
      <c r="F545" s="221"/>
      <c r="N545" s="319"/>
    </row>
    <row r="546" spans="2:14" s="204" customFormat="1" ht="13.5">
      <c r="B546" s="232"/>
      <c r="C546" s="232"/>
      <c r="D546" s="232"/>
      <c r="E546" s="233"/>
      <c r="F546" s="234"/>
      <c r="N546" s="319"/>
    </row>
    <row r="547" spans="2:14" s="204" customFormat="1" ht="13.5">
      <c r="B547" s="232"/>
      <c r="C547" s="232"/>
      <c r="D547" s="232"/>
      <c r="E547" s="233"/>
      <c r="F547" s="234"/>
      <c r="N547" s="31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2:I564"/>
  <sheetViews>
    <sheetView showGridLines="0" tabSelected="1" zoomScalePageLayoutView="0" workbookViewId="0" topLeftCell="A1">
      <selection activeCell="A5" sqref="A5"/>
    </sheetView>
  </sheetViews>
  <sheetFormatPr defaultColWidth="10.7109375" defaultRowHeight="12.75"/>
  <cols>
    <col min="1" max="1" width="6.140625" style="232" customWidth="1"/>
    <col min="2" max="2" width="57.28125" style="232" customWidth="1"/>
    <col min="3" max="3" width="18.140625" style="232" customWidth="1"/>
    <col min="4" max="4" width="17.421875" style="232" customWidth="1"/>
    <col min="5" max="5" width="18.140625" style="232" customWidth="1"/>
    <col min="6" max="6" width="2.421875" style="235" customWidth="1"/>
    <col min="7" max="7" width="12.28125" style="325" hidden="1" customWidth="1"/>
    <col min="8" max="8" width="11.7109375" style="232" bestFit="1" customWidth="1"/>
    <col min="9" max="9" width="12.28125" style="232" bestFit="1" customWidth="1"/>
    <col min="10" max="16384" width="10.7109375" style="232" customWidth="1"/>
  </cols>
  <sheetData>
    <row r="1" ht="27" customHeight="1"/>
    <row r="2" spans="2:7" s="204" customFormat="1" ht="49.5" customHeight="1">
      <c r="B2" s="542" t="s">
        <v>112</v>
      </c>
      <c r="C2" s="543"/>
      <c r="D2" s="544"/>
      <c r="E2" s="203">
        <f>CPYG!E2</f>
        <v>2017</v>
      </c>
      <c r="F2" s="236"/>
      <c r="G2" s="326"/>
    </row>
    <row r="3" spans="2:7" s="204" customFormat="1" ht="25.5" customHeight="1">
      <c r="B3" s="550" t="str">
        <f>CPYG!B3</f>
        <v>ENTIDAD: A.M.C. DEL POLÍGONO INDUSTRIAL "VALLE DE GÜIMAR"</v>
      </c>
      <c r="C3" s="551"/>
      <c r="D3" s="551"/>
      <c r="E3" s="203" t="s">
        <v>114</v>
      </c>
      <c r="F3" s="146"/>
      <c r="G3" s="326"/>
    </row>
    <row r="4" spans="2:7" s="204" customFormat="1" ht="24.75" customHeight="1">
      <c r="B4" s="549" t="s">
        <v>145</v>
      </c>
      <c r="C4" s="549"/>
      <c r="D4" s="549"/>
      <c r="E4" s="549"/>
      <c r="F4" s="205"/>
      <c r="G4" s="326"/>
    </row>
    <row r="5" spans="2:7" s="204" customFormat="1" ht="40.5" customHeight="1">
      <c r="B5" s="206" t="s">
        <v>206</v>
      </c>
      <c r="C5" s="134" t="s">
        <v>228</v>
      </c>
      <c r="D5" s="237" t="s">
        <v>231</v>
      </c>
      <c r="E5" s="237" t="s">
        <v>226</v>
      </c>
      <c r="F5" s="238"/>
      <c r="G5" s="327"/>
    </row>
    <row r="6" spans="2:7" s="204" customFormat="1" ht="22.5" customHeight="1">
      <c r="B6" s="239" t="s">
        <v>133</v>
      </c>
      <c r="C6" s="252">
        <f>C7+C23+C27</f>
        <v>3032789.16</v>
      </c>
      <c r="D6" s="252">
        <f>D7+D23+D27</f>
        <v>3076287.622500001</v>
      </c>
      <c r="E6" s="252">
        <f>E7+E23+E27</f>
        <v>3193977.027500001</v>
      </c>
      <c r="F6" s="211"/>
      <c r="G6" s="321" t="s">
        <v>392</v>
      </c>
    </row>
    <row r="7" spans="2:7" s="204" customFormat="1" ht="19.5" customHeight="1">
      <c r="B7" s="240" t="s">
        <v>134</v>
      </c>
      <c r="C7" s="256">
        <f>+C8+C11+C12+C15+C16+C19+C20+C21+C22</f>
        <v>3032789.16</v>
      </c>
      <c r="D7" s="256">
        <f>+D8+D11+D12+D15+D16+D19+D20+D21+D22</f>
        <v>3076287.622500001</v>
      </c>
      <c r="E7" s="256">
        <f>+E8+E11+E12+E15+E16+E19+E20+E21+E22</f>
        <v>3193977.027500001</v>
      </c>
      <c r="F7" s="230"/>
      <c r="G7" s="328">
        <f>+E7-D7</f>
        <v>117689.4049999998</v>
      </c>
    </row>
    <row r="8" spans="2:9" s="204" customFormat="1" ht="19.5" customHeight="1">
      <c r="B8" s="240" t="s">
        <v>135</v>
      </c>
      <c r="C8" s="257">
        <f>SUM(C9:C10)</f>
        <v>0</v>
      </c>
      <c r="D8" s="257">
        <f>SUM(D9:D10)</f>
        <v>0</v>
      </c>
      <c r="E8" s="257">
        <f>SUM(E9:E10)</f>
        <v>0</v>
      </c>
      <c r="F8" s="223"/>
      <c r="G8" s="328">
        <f>+E8-D8</f>
        <v>0</v>
      </c>
      <c r="I8" s="215"/>
    </row>
    <row r="9" spans="2:9" s="204" customFormat="1" ht="19.5" customHeight="1">
      <c r="B9" s="241" t="s">
        <v>35</v>
      </c>
      <c r="C9" s="253"/>
      <c r="D9" s="253"/>
      <c r="E9" s="253"/>
      <c r="F9" s="223"/>
      <c r="G9" s="326"/>
      <c r="I9" s="215"/>
    </row>
    <row r="10" spans="2:9" s="204" customFormat="1" ht="19.5" customHeight="1">
      <c r="B10" s="241" t="s">
        <v>36</v>
      </c>
      <c r="C10" s="253"/>
      <c r="D10" s="253"/>
      <c r="E10" s="253"/>
      <c r="F10" s="223"/>
      <c r="G10" s="326"/>
      <c r="I10" s="215"/>
    </row>
    <row r="11" spans="2:9" s="204" customFormat="1" ht="19.5" customHeight="1">
      <c r="B11" s="240" t="s">
        <v>115</v>
      </c>
      <c r="C11" s="253"/>
      <c r="D11" s="253"/>
      <c r="E11" s="253"/>
      <c r="F11" s="223"/>
      <c r="G11" s="328">
        <f>+E11-D11</f>
        <v>0</v>
      </c>
      <c r="I11" s="215"/>
    </row>
    <row r="12" spans="2:9" s="204" customFormat="1" ht="19.5" customHeight="1">
      <c r="B12" s="240" t="s">
        <v>136</v>
      </c>
      <c r="C12" s="257">
        <f>SUM(C13:C14)</f>
        <v>9275817.59</v>
      </c>
      <c r="D12" s="257">
        <f>SUM(D13:D14)</f>
        <v>9269660.72</v>
      </c>
      <c r="E12" s="257">
        <f>SUM(E13:E14)</f>
        <v>9269660.72</v>
      </c>
      <c r="F12" s="223"/>
      <c r="G12" s="328">
        <f>+E12-D12</f>
        <v>0</v>
      </c>
      <c r="I12" s="215"/>
    </row>
    <row r="13" spans="2:9" s="204" customFormat="1" ht="19.5" customHeight="1">
      <c r="B13" s="241" t="s">
        <v>37</v>
      </c>
      <c r="C13" s="253"/>
      <c r="D13" s="253"/>
      <c r="E13" s="253"/>
      <c r="F13" s="223"/>
      <c r="G13" s="326"/>
      <c r="I13" s="215"/>
    </row>
    <row r="14" spans="2:9" s="204" customFormat="1" ht="19.5" customHeight="1">
      <c r="B14" s="241" t="s">
        <v>38</v>
      </c>
      <c r="C14" s="253">
        <v>9275817.59</v>
      </c>
      <c r="D14" s="253">
        <v>9269660.72</v>
      </c>
      <c r="E14" s="253">
        <v>9269660.72</v>
      </c>
      <c r="F14" s="223"/>
      <c r="G14" s="326"/>
      <c r="I14" s="215"/>
    </row>
    <row r="15" spans="2:7" s="204" customFormat="1" ht="19.5" customHeight="1">
      <c r="B15" s="240" t="s">
        <v>39</v>
      </c>
      <c r="C15" s="253"/>
      <c r="D15" s="253"/>
      <c r="E15" s="253"/>
      <c r="F15" s="223"/>
      <c r="G15" s="326"/>
    </row>
    <row r="16" spans="2:9" s="204" customFormat="1" ht="19.5" customHeight="1">
      <c r="B16" s="240" t="s">
        <v>116</v>
      </c>
      <c r="C16" s="256">
        <f>SUM(C17:C18)</f>
        <v>-6355418.97</v>
      </c>
      <c r="D16" s="256">
        <f>SUM(D17:D18)</f>
        <v>-6243028.43</v>
      </c>
      <c r="E16" s="256">
        <f>SUM(E17:E18)</f>
        <v>-6193373.1</v>
      </c>
      <c r="F16" s="223"/>
      <c r="G16" s="328">
        <f>+E16-D16</f>
        <v>49655.330000000075</v>
      </c>
      <c r="I16" s="214"/>
    </row>
    <row r="17" spans="2:9" s="204" customFormat="1" ht="19.5" customHeight="1">
      <c r="B17" s="241" t="s">
        <v>40</v>
      </c>
      <c r="C17" s="253"/>
      <c r="D17" s="253"/>
      <c r="E17" s="253"/>
      <c r="F17" s="223"/>
      <c r="G17" s="326"/>
      <c r="I17" s="214"/>
    </row>
    <row r="18" spans="2:7" s="204" customFormat="1" ht="19.5" customHeight="1">
      <c r="B18" s="241" t="s">
        <v>137</v>
      </c>
      <c r="C18" s="253">
        <v>-6355418.97</v>
      </c>
      <c r="D18" s="254">
        <v>-6243028.43</v>
      </c>
      <c r="E18" s="254">
        <v>-6193373.1</v>
      </c>
      <c r="F18" s="223"/>
      <c r="G18" s="326"/>
    </row>
    <row r="19" spans="2:7" s="204" customFormat="1" ht="19.5" customHeight="1">
      <c r="B19" s="240" t="s">
        <v>41</v>
      </c>
      <c r="C19" s="254"/>
      <c r="D19" s="254"/>
      <c r="E19" s="254"/>
      <c r="F19" s="223"/>
      <c r="G19" s="328"/>
    </row>
    <row r="20" spans="2:7" s="204" customFormat="1" ht="19.5" customHeight="1">
      <c r="B20" s="240" t="s">
        <v>42</v>
      </c>
      <c r="C20" s="312">
        <f>CPYG!C94</f>
        <v>112390.54</v>
      </c>
      <c r="D20" s="313">
        <f>CPYG!D94</f>
        <v>49655.33249999997</v>
      </c>
      <c r="E20" s="313">
        <f>CPYG!E94</f>
        <v>117689.40749999997</v>
      </c>
      <c r="F20" s="242"/>
      <c r="G20" s="328"/>
    </row>
    <row r="21" spans="2:7" s="204" customFormat="1" ht="19.5" customHeight="1">
      <c r="B21" s="240" t="s">
        <v>43</v>
      </c>
      <c r="C21" s="253"/>
      <c r="D21" s="253"/>
      <c r="E21" s="253"/>
      <c r="F21" s="223"/>
      <c r="G21" s="329"/>
    </row>
    <row r="22" spans="2:7" s="204" customFormat="1" ht="19.5" customHeight="1">
      <c r="B22" s="240" t="s">
        <v>44</v>
      </c>
      <c r="C22" s="253"/>
      <c r="D22" s="253"/>
      <c r="E22" s="253"/>
      <c r="F22" s="223"/>
      <c r="G22" s="329"/>
    </row>
    <row r="23" spans="2:7" s="204" customFormat="1" ht="19.5" customHeight="1">
      <c r="B23" s="240" t="s">
        <v>45</v>
      </c>
      <c r="C23" s="256">
        <f>SUM(C24:C26)</f>
        <v>0</v>
      </c>
      <c r="D23" s="256">
        <f>SUM(D24:D26)</f>
        <v>0</v>
      </c>
      <c r="E23" s="256">
        <f>SUM(E24:E26)</f>
        <v>0</v>
      </c>
      <c r="F23" s="230"/>
      <c r="G23" s="328"/>
    </row>
    <row r="24" spans="2:7" s="204" customFormat="1" ht="19.5" customHeight="1">
      <c r="B24" s="240" t="s">
        <v>46</v>
      </c>
      <c r="C24" s="253"/>
      <c r="D24" s="253"/>
      <c r="E24" s="253"/>
      <c r="F24" s="223"/>
      <c r="G24" s="328"/>
    </row>
    <row r="25" spans="2:7" s="204" customFormat="1" ht="19.5" customHeight="1">
      <c r="B25" s="240" t="s">
        <v>47</v>
      </c>
      <c r="C25" s="253"/>
      <c r="D25" s="253"/>
      <c r="E25" s="253"/>
      <c r="F25" s="223"/>
      <c r="G25" s="326"/>
    </row>
    <row r="26" spans="2:7" s="204" customFormat="1" ht="19.5" customHeight="1">
      <c r="B26" s="240" t="s">
        <v>48</v>
      </c>
      <c r="C26" s="253"/>
      <c r="D26" s="254"/>
      <c r="E26" s="254"/>
      <c r="F26" s="223"/>
      <c r="G26" s="326"/>
    </row>
    <row r="27" spans="1:8" s="204" customFormat="1" ht="19.5" customHeight="1">
      <c r="A27" s="215"/>
      <c r="B27" s="240" t="s">
        <v>49</v>
      </c>
      <c r="C27" s="253"/>
      <c r="D27" s="254"/>
      <c r="E27" s="254"/>
      <c r="F27" s="223"/>
      <c r="G27" s="326"/>
      <c r="H27" s="214"/>
    </row>
    <row r="28" spans="2:7" s="204" customFormat="1" ht="19.5" customHeight="1">
      <c r="B28" s="239" t="s">
        <v>138</v>
      </c>
      <c r="C28" s="256">
        <f>C29+C33+C38+C39+C40+C41+C4+C42</f>
        <v>3930</v>
      </c>
      <c r="D28" s="256">
        <v>3930</v>
      </c>
      <c r="E28" s="256">
        <f>E29+E33+E38+E39+E40+E41+E4+E42</f>
        <v>3930</v>
      </c>
      <c r="F28" s="230"/>
      <c r="G28" s="328">
        <f>+E28-D28</f>
        <v>0</v>
      </c>
    </row>
    <row r="29" spans="2:7" s="204" customFormat="1" ht="19.5" customHeight="1">
      <c r="B29" s="210" t="s">
        <v>50</v>
      </c>
      <c r="C29" s="258">
        <f>SUM(C30:C32)</f>
        <v>0</v>
      </c>
      <c r="D29" s="258">
        <f>SUM(D30:D32)</f>
        <v>0</v>
      </c>
      <c r="E29" s="258">
        <f>SUM(E30:E32)</f>
        <v>0</v>
      </c>
      <c r="F29" s="223"/>
      <c r="G29" s="328">
        <f>+E29-D29</f>
        <v>0</v>
      </c>
    </row>
    <row r="30" spans="2:7" s="204" customFormat="1" ht="19.5" customHeight="1">
      <c r="B30" s="213" t="s">
        <v>207</v>
      </c>
      <c r="C30" s="254"/>
      <c r="D30" s="254"/>
      <c r="E30" s="254"/>
      <c r="F30" s="223"/>
      <c r="G30" s="328"/>
    </row>
    <row r="31" spans="2:7" s="204" customFormat="1" ht="28.5" customHeight="1">
      <c r="B31" s="243" t="s">
        <v>208</v>
      </c>
      <c r="C31" s="254"/>
      <c r="D31" s="254"/>
      <c r="E31" s="254"/>
      <c r="F31" s="223"/>
      <c r="G31" s="326"/>
    </row>
    <row r="32" spans="2:7" s="204" customFormat="1" ht="19.5" customHeight="1">
      <c r="B32" s="213" t="s">
        <v>209</v>
      </c>
      <c r="C32" s="255"/>
      <c r="D32" s="255"/>
      <c r="E32" s="255"/>
      <c r="F32" s="230"/>
      <c r="G32" s="326"/>
    </row>
    <row r="33" spans="2:7" s="204" customFormat="1" ht="19.5" customHeight="1">
      <c r="B33" s="210" t="s">
        <v>51</v>
      </c>
      <c r="C33" s="258">
        <f>SUM(C34:C37)</f>
        <v>3930</v>
      </c>
      <c r="D33" s="258">
        <f>SUM(D34:D37)</f>
        <v>3930</v>
      </c>
      <c r="E33" s="258">
        <f>SUM(E34:E37)</f>
        <v>3930</v>
      </c>
      <c r="F33" s="223"/>
      <c r="G33" s="328">
        <f>+E33-D33</f>
        <v>0</v>
      </c>
    </row>
    <row r="34" spans="2:7" s="204" customFormat="1" ht="19.5" customHeight="1">
      <c r="B34" s="213" t="s">
        <v>52</v>
      </c>
      <c r="C34" s="255"/>
      <c r="D34" s="255"/>
      <c r="E34" s="255"/>
      <c r="F34" s="230"/>
      <c r="G34" s="326"/>
    </row>
    <row r="35" spans="2:7" s="204" customFormat="1" ht="19.5" customHeight="1">
      <c r="B35" s="213" t="s">
        <v>63</v>
      </c>
      <c r="C35" s="254"/>
      <c r="D35" s="254"/>
      <c r="E35" s="254"/>
      <c r="F35" s="223"/>
      <c r="G35" s="326"/>
    </row>
    <row r="36" spans="2:7" s="204" customFormat="1" ht="19.5" customHeight="1">
      <c r="B36" s="213" t="s">
        <v>53</v>
      </c>
      <c r="C36" s="254"/>
      <c r="D36" s="254"/>
      <c r="E36" s="254"/>
      <c r="F36" s="223"/>
      <c r="G36" s="326"/>
    </row>
    <row r="37" spans="2:7" s="204" customFormat="1" ht="19.5" customHeight="1">
      <c r="B37" s="213" t="s">
        <v>210</v>
      </c>
      <c r="C37" s="254">
        <v>3930</v>
      </c>
      <c r="D37" s="254">
        <v>3930</v>
      </c>
      <c r="E37" s="254">
        <v>3930</v>
      </c>
      <c r="F37" s="223"/>
      <c r="G37" s="328"/>
    </row>
    <row r="38" spans="2:7" s="204" customFormat="1" ht="19.5" customHeight="1">
      <c r="B38" s="210" t="s">
        <v>54</v>
      </c>
      <c r="C38" s="255"/>
      <c r="D38" s="255"/>
      <c r="E38" s="255"/>
      <c r="F38" s="223"/>
      <c r="G38" s="328">
        <f>+E38-D38</f>
        <v>0</v>
      </c>
    </row>
    <row r="39" spans="1:7" s="204" customFormat="1" ht="19.5" customHeight="1">
      <c r="A39" s="215"/>
      <c r="B39" s="210" t="s">
        <v>55</v>
      </c>
      <c r="C39" s="255"/>
      <c r="D39" s="255"/>
      <c r="E39" s="255"/>
      <c r="F39" s="223"/>
      <c r="G39" s="328"/>
    </row>
    <row r="40" spans="2:7" s="204" customFormat="1" ht="19.5" customHeight="1">
      <c r="B40" s="210" t="s">
        <v>56</v>
      </c>
      <c r="C40" s="255"/>
      <c r="D40" s="255"/>
      <c r="E40" s="255"/>
      <c r="F40" s="230"/>
      <c r="G40" s="328"/>
    </row>
    <row r="41" spans="2:7" s="204" customFormat="1" ht="19.5" customHeight="1">
      <c r="B41" s="210" t="s">
        <v>211</v>
      </c>
      <c r="C41" s="255"/>
      <c r="D41" s="255"/>
      <c r="E41" s="255"/>
      <c r="F41" s="230"/>
      <c r="G41" s="326"/>
    </row>
    <row r="42" spans="2:7" s="204" customFormat="1" ht="19.5" customHeight="1">
      <c r="B42" s="210" t="s">
        <v>212</v>
      </c>
      <c r="C42" s="255"/>
      <c r="D42" s="255"/>
      <c r="E42" s="255"/>
      <c r="F42" s="230"/>
      <c r="G42" s="326"/>
    </row>
    <row r="43" spans="2:7" s="204" customFormat="1" ht="19.5" customHeight="1">
      <c r="B43" s="239" t="s">
        <v>110</v>
      </c>
      <c r="C43" s="258">
        <f>+C44+C45+C49+C54+C55+C58+C59</f>
        <v>3870517.68</v>
      </c>
      <c r="D43" s="258">
        <f>+D44+D45+D49+D54+D55+D58+D59</f>
        <v>3586912.63</v>
      </c>
      <c r="E43" s="258">
        <f>+E44+E45+E49+E54+E55+E58+E59</f>
        <v>3318429.45</v>
      </c>
      <c r="F43" s="230"/>
      <c r="G43" s="328">
        <f>+E43-D43</f>
        <v>-268483.1799999997</v>
      </c>
    </row>
    <row r="44" spans="2:7" s="204" customFormat="1" ht="30" customHeight="1">
      <c r="B44" s="244" t="s">
        <v>60</v>
      </c>
      <c r="C44" s="255"/>
      <c r="D44" s="255"/>
      <c r="E44" s="255"/>
      <c r="F44" s="230"/>
      <c r="G44" s="326"/>
    </row>
    <row r="45" spans="2:7" s="204" customFormat="1" ht="19.5" customHeight="1">
      <c r="B45" s="210" t="s">
        <v>61</v>
      </c>
      <c r="C45" s="258">
        <f>+C46+C47+C48</f>
        <v>611698.16</v>
      </c>
      <c r="D45" s="258">
        <f>+D46+D47+D48</f>
        <v>447979.45</v>
      </c>
      <c r="E45" s="258">
        <f>+E46+E47+E48</f>
        <v>197979.45</v>
      </c>
      <c r="F45" s="230"/>
      <c r="G45" s="328">
        <f>+E45-D45</f>
        <v>-250000</v>
      </c>
    </row>
    <row r="46" spans="2:7" s="204" customFormat="1" ht="19.5" customHeight="1">
      <c r="B46" s="213" t="s">
        <v>207</v>
      </c>
      <c r="C46" s="255"/>
      <c r="D46" s="255"/>
      <c r="E46" s="255"/>
      <c r="F46" s="230"/>
      <c r="G46" s="326"/>
    </row>
    <row r="47" spans="2:7" s="204" customFormat="1" ht="28.5" customHeight="1">
      <c r="B47" s="243" t="s">
        <v>208</v>
      </c>
      <c r="C47" s="255"/>
      <c r="D47" s="255"/>
      <c r="E47" s="255"/>
      <c r="F47" s="230"/>
      <c r="G47" s="326"/>
    </row>
    <row r="48" spans="2:7" s="204" customFormat="1" ht="19.5" customHeight="1">
      <c r="B48" s="213" t="s">
        <v>209</v>
      </c>
      <c r="C48" s="254">
        <v>611698.16</v>
      </c>
      <c r="D48" s="254">
        <v>447979.45</v>
      </c>
      <c r="E48" s="254">
        <v>197979.45</v>
      </c>
      <c r="F48" s="230"/>
      <c r="G48" s="326"/>
    </row>
    <row r="49" spans="2:7" s="204" customFormat="1" ht="19.5" customHeight="1">
      <c r="B49" s="210" t="s">
        <v>62</v>
      </c>
      <c r="C49" s="258">
        <f>SUM(C50:C53)</f>
        <v>38843.84</v>
      </c>
      <c r="D49" s="258">
        <f>SUM(D50:D53)</f>
        <v>49603.14</v>
      </c>
      <c r="E49" s="258">
        <f>SUM(E50:E53)</f>
        <v>0</v>
      </c>
      <c r="F49" s="223"/>
      <c r="G49" s="328">
        <f>+E49-D49</f>
        <v>-49603.14</v>
      </c>
    </row>
    <row r="50" spans="2:7" s="204" customFormat="1" ht="19.5" customHeight="1">
      <c r="B50" s="213" t="s">
        <v>52</v>
      </c>
      <c r="C50" s="254"/>
      <c r="D50" s="254"/>
      <c r="E50" s="254"/>
      <c r="F50" s="223"/>
      <c r="G50" s="326"/>
    </row>
    <row r="51" spans="2:7" s="204" customFormat="1" ht="19.5" customHeight="1">
      <c r="B51" s="213" t="s">
        <v>63</v>
      </c>
      <c r="C51" s="254"/>
      <c r="D51" s="254"/>
      <c r="E51" s="254"/>
      <c r="G51" s="326"/>
    </row>
    <row r="52" spans="2:7" s="204" customFormat="1" ht="19.5" customHeight="1">
      <c r="B52" s="213" t="s">
        <v>53</v>
      </c>
      <c r="C52" s="255"/>
      <c r="D52" s="255"/>
      <c r="E52" s="255"/>
      <c r="F52" s="230"/>
      <c r="G52" s="326"/>
    </row>
    <row r="53" spans="2:7" s="204" customFormat="1" ht="19.5" customHeight="1">
      <c r="B53" s="213" t="s">
        <v>213</v>
      </c>
      <c r="C53" s="254">
        <v>38843.84</v>
      </c>
      <c r="D53" s="254">
        <v>49603.14</v>
      </c>
      <c r="E53" s="255"/>
      <c r="F53" s="230"/>
      <c r="G53" s="326"/>
    </row>
    <row r="54" spans="2:7" s="204" customFormat="1" ht="19.5" customHeight="1">
      <c r="B54" s="210" t="s">
        <v>64</v>
      </c>
      <c r="C54" s="255">
        <v>3083220</v>
      </c>
      <c r="D54" s="255">
        <v>3083220</v>
      </c>
      <c r="E54" s="255">
        <v>3083220</v>
      </c>
      <c r="F54" s="230"/>
      <c r="G54" s="328">
        <f>+E54-D54</f>
        <v>0</v>
      </c>
    </row>
    <row r="55" spans="2:7" s="204" customFormat="1" ht="19.5" customHeight="1">
      <c r="B55" s="210" t="s">
        <v>65</v>
      </c>
      <c r="C55" s="258">
        <f>SUM(C56:C57)</f>
        <v>136755.68</v>
      </c>
      <c r="D55" s="258">
        <f>SUM(D56:D57)</f>
        <v>6110.04</v>
      </c>
      <c r="E55" s="258">
        <f>SUM(E56:E57)</f>
        <v>37230</v>
      </c>
      <c r="F55" s="223"/>
      <c r="G55" s="328">
        <f>+E55-D55</f>
        <v>31119.96</v>
      </c>
    </row>
    <row r="56" spans="2:7" s="204" customFormat="1" ht="19.5" customHeight="1">
      <c r="B56" s="213" t="s">
        <v>66</v>
      </c>
      <c r="C56" s="254">
        <v>133813.4</v>
      </c>
      <c r="D56" s="254">
        <v>0</v>
      </c>
      <c r="E56" s="254"/>
      <c r="F56" s="223"/>
      <c r="G56" s="326"/>
    </row>
    <row r="57" spans="2:7" s="204" customFormat="1" ht="19.5" customHeight="1">
      <c r="B57" s="213" t="s">
        <v>214</v>
      </c>
      <c r="C57" s="254">
        <v>2942.28</v>
      </c>
      <c r="D57" s="254">
        <v>6110.04</v>
      </c>
      <c r="E57" s="254">
        <v>37230</v>
      </c>
      <c r="F57" s="223"/>
      <c r="G57" s="326"/>
    </row>
    <row r="58" spans="1:7" s="204" customFormat="1" ht="19.5" customHeight="1">
      <c r="A58" s="215"/>
      <c r="B58" s="210" t="s">
        <v>79</v>
      </c>
      <c r="C58" s="255"/>
      <c r="D58" s="255"/>
      <c r="E58" s="255"/>
      <c r="F58" s="230"/>
      <c r="G58" s="326"/>
    </row>
    <row r="59" spans="1:7" s="204" customFormat="1" ht="19.5" customHeight="1">
      <c r="A59" s="215"/>
      <c r="B59" s="210" t="s">
        <v>215</v>
      </c>
      <c r="C59" s="255"/>
      <c r="D59" s="255"/>
      <c r="E59" s="255"/>
      <c r="F59" s="230"/>
      <c r="G59" s="326"/>
    </row>
    <row r="60" spans="2:7" s="204" customFormat="1" ht="30" customHeight="1">
      <c r="B60" s="216" t="s">
        <v>111</v>
      </c>
      <c r="C60" s="259">
        <f>C43+C28+C6</f>
        <v>6907236.84</v>
      </c>
      <c r="D60" s="259">
        <f>D43+D28+D6</f>
        <v>6667130.252500001</v>
      </c>
      <c r="E60" s="259">
        <f>E43+E28+E6</f>
        <v>6516336.477500001</v>
      </c>
      <c r="F60" s="211"/>
      <c r="G60" s="328">
        <f>+E60-D60</f>
        <v>-150793.77500000037</v>
      </c>
    </row>
    <row r="61" spans="3:7" s="204" customFormat="1" ht="13.5">
      <c r="C61" s="214"/>
      <c r="D61" s="214"/>
      <c r="E61" s="214"/>
      <c r="F61" s="245"/>
      <c r="G61" s="326"/>
    </row>
    <row r="62" spans="3:7" s="204" customFormat="1" ht="13.5">
      <c r="C62" s="214"/>
      <c r="D62" s="214"/>
      <c r="E62" s="214"/>
      <c r="F62" s="245"/>
      <c r="G62" s="326"/>
    </row>
    <row r="63" spans="2:7" s="204" customFormat="1" ht="13.5" hidden="1">
      <c r="B63" s="219" t="s">
        <v>67</v>
      </c>
      <c r="C63" s="214"/>
      <c r="D63" s="214"/>
      <c r="E63" s="214"/>
      <c r="F63" s="245"/>
      <c r="G63" s="326"/>
    </row>
    <row r="64" spans="6:7" s="204" customFormat="1" ht="13.5">
      <c r="F64" s="215"/>
      <c r="G64" s="326"/>
    </row>
    <row r="65" spans="3:7" s="204" customFormat="1" ht="13.5">
      <c r="C65" s="214"/>
      <c r="D65" s="214"/>
      <c r="E65" s="214"/>
      <c r="F65" s="245"/>
      <c r="G65" s="326"/>
    </row>
    <row r="66" spans="3:7" s="204" customFormat="1" ht="13.5" hidden="1">
      <c r="C66" s="214"/>
      <c r="D66" s="214"/>
      <c r="E66" s="214"/>
      <c r="F66" s="245"/>
      <c r="G66" s="326"/>
    </row>
    <row r="67" spans="2:7" s="204" customFormat="1" ht="13.5" hidden="1">
      <c r="B67" s="204" t="s">
        <v>80</v>
      </c>
      <c r="C67" s="214">
        <f>+ACTIVO!C43</f>
        <v>6907236.84</v>
      </c>
      <c r="D67" s="214">
        <f>+ACTIVO!D43</f>
        <v>6667130.25</v>
      </c>
      <c r="E67" s="214">
        <f>+ACTIVO!E43</f>
        <v>6516336.479999999</v>
      </c>
      <c r="F67" s="245"/>
      <c r="G67" s="326"/>
    </row>
    <row r="68" spans="2:7" s="204" customFormat="1" ht="13.5" hidden="1">
      <c r="B68" s="215" t="s">
        <v>78</v>
      </c>
      <c r="C68" s="225">
        <f>+C60-C67</f>
        <v>0</v>
      </c>
      <c r="D68" s="225">
        <f>+D60-D67</f>
        <v>0.0025000013411045074</v>
      </c>
      <c r="E68" s="225">
        <f>+E60-E67</f>
        <v>-0.002499997615814209</v>
      </c>
      <c r="F68" s="223"/>
      <c r="G68" s="326"/>
    </row>
    <row r="69" spans="6:7" s="204" customFormat="1" ht="13.5" hidden="1">
      <c r="F69" s="215"/>
      <c r="G69" s="326"/>
    </row>
    <row r="70" spans="5:7" s="204" customFormat="1" ht="13.5" hidden="1">
      <c r="E70" s="214"/>
      <c r="F70" s="245"/>
      <c r="G70" s="326"/>
    </row>
    <row r="71" spans="6:7" s="204" customFormat="1" ht="13.5">
      <c r="F71" s="215"/>
      <c r="G71" s="326"/>
    </row>
    <row r="72" spans="6:7" s="204" customFormat="1" ht="13.5">
      <c r="F72" s="215"/>
      <c r="G72" s="326"/>
    </row>
    <row r="73" spans="6:7" s="204" customFormat="1" ht="13.5">
      <c r="F73" s="215"/>
      <c r="G73" s="326"/>
    </row>
    <row r="74" spans="6:7" s="204" customFormat="1" ht="13.5">
      <c r="F74" s="215"/>
      <c r="G74" s="326"/>
    </row>
    <row r="75" spans="6:7" s="204" customFormat="1" ht="13.5">
      <c r="F75" s="215"/>
      <c r="G75" s="326"/>
    </row>
    <row r="76" spans="6:7" s="204" customFormat="1" ht="13.5">
      <c r="F76" s="215"/>
      <c r="G76" s="326"/>
    </row>
    <row r="77" spans="6:7" s="204" customFormat="1" ht="13.5">
      <c r="F77" s="215"/>
      <c r="G77" s="326"/>
    </row>
    <row r="78" spans="6:7" s="204" customFormat="1" ht="13.5">
      <c r="F78" s="215"/>
      <c r="G78" s="326"/>
    </row>
    <row r="79" spans="6:7" s="204" customFormat="1" ht="13.5">
      <c r="F79" s="215"/>
      <c r="G79" s="326"/>
    </row>
    <row r="80" spans="6:7" s="204" customFormat="1" ht="13.5">
      <c r="F80" s="215"/>
      <c r="G80" s="326"/>
    </row>
    <row r="81" spans="6:7" s="204" customFormat="1" ht="13.5">
      <c r="F81" s="215"/>
      <c r="G81" s="326"/>
    </row>
    <row r="82" spans="6:7" s="204" customFormat="1" ht="13.5">
      <c r="F82" s="215"/>
      <c r="G82" s="326"/>
    </row>
    <row r="83" spans="6:7" s="204" customFormat="1" ht="13.5">
      <c r="F83" s="215"/>
      <c r="G83" s="326"/>
    </row>
    <row r="84" spans="6:7" s="204" customFormat="1" ht="13.5">
      <c r="F84" s="215"/>
      <c r="G84" s="326"/>
    </row>
    <row r="85" spans="6:7" s="204" customFormat="1" ht="13.5">
      <c r="F85" s="215"/>
      <c r="G85" s="326"/>
    </row>
    <row r="86" spans="6:7" s="204" customFormat="1" ht="13.5">
      <c r="F86" s="215"/>
      <c r="G86" s="326"/>
    </row>
    <row r="87" spans="6:7" s="204" customFormat="1" ht="13.5">
      <c r="F87" s="215"/>
      <c r="G87" s="326"/>
    </row>
    <row r="88" spans="6:7" s="204" customFormat="1" ht="13.5">
      <c r="F88" s="215"/>
      <c r="G88" s="326"/>
    </row>
    <row r="89" spans="6:7" s="204" customFormat="1" ht="13.5">
      <c r="F89" s="215"/>
      <c r="G89" s="326"/>
    </row>
    <row r="90" spans="6:7" s="204" customFormat="1" ht="13.5">
      <c r="F90" s="215"/>
      <c r="G90" s="326"/>
    </row>
    <row r="91" spans="6:7" s="204" customFormat="1" ht="13.5">
      <c r="F91" s="215"/>
      <c r="G91" s="326"/>
    </row>
    <row r="92" spans="6:7" s="204" customFormat="1" ht="13.5">
      <c r="F92" s="215"/>
      <c r="G92" s="326"/>
    </row>
    <row r="93" spans="6:7" s="204" customFormat="1" ht="13.5">
      <c r="F93" s="215"/>
      <c r="G93" s="326"/>
    </row>
    <row r="94" spans="6:7" s="204" customFormat="1" ht="13.5">
      <c r="F94" s="215"/>
      <c r="G94" s="326"/>
    </row>
    <row r="95" spans="6:7" s="204" customFormat="1" ht="13.5">
      <c r="F95" s="215"/>
      <c r="G95" s="326"/>
    </row>
    <row r="96" spans="6:7" s="204" customFormat="1" ht="13.5">
      <c r="F96" s="215"/>
      <c r="G96" s="326"/>
    </row>
    <row r="97" spans="6:7" s="204" customFormat="1" ht="13.5">
      <c r="F97" s="215"/>
      <c r="G97" s="326"/>
    </row>
    <row r="98" spans="6:7" s="204" customFormat="1" ht="13.5">
      <c r="F98" s="215"/>
      <c r="G98" s="326"/>
    </row>
    <row r="99" spans="6:7" s="204" customFormat="1" ht="13.5">
      <c r="F99" s="215"/>
      <c r="G99" s="326"/>
    </row>
    <row r="100" spans="6:7" s="204" customFormat="1" ht="13.5">
      <c r="F100" s="215"/>
      <c r="G100" s="326"/>
    </row>
    <row r="101" spans="6:7" s="204" customFormat="1" ht="13.5">
      <c r="F101" s="215"/>
      <c r="G101" s="326"/>
    </row>
    <row r="102" spans="6:7" s="204" customFormat="1" ht="13.5">
      <c r="F102" s="215"/>
      <c r="G102" s="326"/>
    </row>
    <row r="103" spans="6:7" s="204" customFormat="1" ht="13.5">
      <c r="F103" s="215"/>
      <c r="G103" s="326"/>
    </row>
    <row r="104" spans="6:7" s="204" customFormat="1" ht="13.5">
      <c r="F104" s="215"/>
      <c r="G104" s="326"/>
    </row>
    <row r="105" spans="6:7" s="204" customFormat="1" ht="13.5">
      <c r="F105" s="215"/>
      <c r="G105" s="326"/>
    </row>
    <row r="106" spans="6:7" s="204" customFormat="1" ht="13.5">
      <c r="F106" s="215"/>
      <c r="G106" s="326"/>
    </row>
    <row r="107" spans="6:7" s="204" customFormat="1" ht="13.5">
      <c r="F107" s="215"/>
      <c r="G107" s="326"/>
    </row>
    <row r="108" spans="6:7" s="204" customFormat="1" ht="13.5">
      <c r="F108" s="215"/>
      <c r="G108" s="326"/>
    </row>
    <row r="109" spans="6:7" s="204" customFormat="1" ht="13.5">
      <c r="F109" s="215"/>
      <c r="G109" s="326"/>
    </row>
    <row r="110" spans="6:7" s="204" customFormat="1" ht="13.5">
      <c r="F110" s="215"/>
      <c r="G110" s="326"/>
    </row>
    <row r="111" spans="6:7" s="204" customFormat="1" ht="13.5">
      <c r="F111" s="215"/>
      <c r="G111" s="326"/>
    </row>
    <row r="112" spans="6:7" s="204" customFormat="1" ht="13.5">
      <c r="F112" s="215"/>
      <c r="G112" s="326"/>
    </row>
    <row r="113" spans="6:7" s="204" customFormat="1" ht="13.5">
      <c r="F113" s="215"/>
      <c r="G113" s="326"/>
    </row>
    <row r="114" spans="6:7" s="204" customFormat="1" ht="13.5">
      <c r="F114" s="215"/>
      <c r="G114" s="326"/>
    </row>
    <row r="115" spans="6:7" s="204" customFormat="1" ht="13.5">
      <c r="F115" s="215"/>
      <c r="G115" s="326"/>
    </row>
    <row r="116" spans="6:7" s="204" customFormat="1" ht="13.5">
      <c r="F116" s="215"/>
      <c r="G116" s="326"/>
    </row>
    <row r="117" spans="6:7" s="204" customFormat="1" ht="13.5">
      <c r="F117" s="215"/>
      <c r="G117" s="326"/>
    </row>
    <row r="118" spans="6:7" s="204" customFormat="1" ht="13.5">
      <c r="F118" s="215"/>
      <c r="G118" s="326"/>
    </row>
    <row r="119" spans="6:7" s="204" customFormat="1" ht="13.5">
      <c r="F119" s="215"/>
      <c r="G119" s="326"/>
    </row>
    <row r="120" spans="6:7" s="204" customFormat="1" ht="13.5">
      <c r="F120" s="215"/>
      <c r="G120" s="326"/>
    </row>
    <row r="121" spans="6:7" s="204" customFormat="1" ht="13.5">
      <c r="F121" s="215"/>
      <c r="G121" s="326"/>
    </row>
    <row r="122" spans="6:7" s="204" customFormat="1" ht="13.5">
      <c r="F122" s="215"/>
      <c r="G122" s="326"/>
    </row>
    <row r="123" spans="6:7" s="204" customFormat="1" ht="13.5">
      <c r="F123" s="215"/>
      <c r="G123" s="326"/>
    </row>
    <row r="124" spans="6:7" s="204" customFormat="1" ht="13.5">
      <c r="F124" s="215"/>
      <c r="G124" s="326"/>
    </row>
    <row r="125" spans="6:7" s="204" customFormat="1" ht="13.5">
      <c r="F125" s="215"/>
      <c r="G125" s="326"/>
    </row>
    <row r="126" spans="6:7" s="204" customFormat="1" ht="13.5">
      <c r="F126" s="215"/>
      <c r="G126" s="326"/>
    </row>
    <row r="127" spans="6:7" s="204" customFormat="1" ht="13.5">
      <c r="F127" s="215"/>
      <c r="G127" s="326"/>
    </row>
    <row r="128" spans="6:7" s="204" customFormat="1" ht="13.5">
      <c r="F128" s="215"/>
      <c r="G128" s="326"/>
    </row>
    <row r="129" spans="6:7" s="204" customFormat="1" ht="13.5">
      <c r="F129" s="215"/>
      <c r="G129" s="326"/>
    </row>
    <row r="130" spans="6:7" s="204" customFormat="1" ht="13.5">
      <c r="F130" s="215"/>
      <c r="G130" s="326"/>
    </row>
    <row r="131" spans="6:7" s="204" customFormat="1" ht="13.5">
      <c r="F131" s="215"/>
      <c r="G131" s="326"/>
    </row>
    <row r="132" spans="6:7" s="204" customFormat="1" ht="13.5">
      <c r="F132" s="215"/>
      <c r="G132" s="326"/>
    </row>
    <row r="133" spans="6:7" s="204" customFormat="1" ht="13.5">
      <c r="F133" s="215"/>
      <c r="G133" s="326"/>
    </row>
    <row r="134" spans="6:7" s="204" customFormat="1" ht="13.5">
      <c r="F134" s="215"/>
      <c r="G134" s="326"/>
    </row>
    <row r="135" spans="6:7" s="204" customFormat="1" ht="13.5">
      <c r="F135" s="215"/>
      <c r="G135" s="326"/>
    </row>
    <row r="136" spans="6:7" s="204" customFormat="1" ht="13.5">
      <c r="F136" s="215"/>
      <c r="G136" s="326"/>
    </row>
    <row r="137" spans="6:7" s="204" customFormat="1" ht="13.5">
      <c r="F137" s="215"/>
      <c r="G137" s="326"/>
    </row>
    <row r="138" spans="6:7" s="204" customFormat="1" ht="13.5">
      <c r="F138" s="215"/>
      <c r="G138" s="326"/>
    </row>
    <row r="139" spans="6:7" s="204" customFormat="1" ht="13.5">
      <c r="F139" s="215"/>
      <c r="G139" s="326"/>
    </row>
    <row r="140" spans="6:7" s="204" customFormat="1" ht="13.5">
      <c r="F140" s="215"/>
      <c r="G140" s="326"/>
    </row>
    <row r="141" spans="6:7" s="204" customFormat="1" ht="13.5">
      <c r="F141" s="215"/>
      <c r="G141" s="326"/>
    </row>
    <row r="142" spans="6:7" s="204" customFormat="1" ht="13.5">
      <c r="F142" s="215"/>
      <c r="G142" s="326"/>
    </row>
    <row r="143" spans="6:7" s="204" customFormat="1" ht="13.5">
      <c r="F143" s="215"/>
      <c r="G143" s="326"/>
    </row>
    <row r="144" spans="6:7" s="204" customFormat="1" ht="13.5">
      <c r="F144" s="215"/>
      <c r="G144" s="326"/>
    </row>
    <row r="145" spans="6:7" s="204" customFormat="1" ht="13.5">
      <c r="F145" s="215"/>
      <c r="G145" s="326"/>
    </row>
    <row r="146" spans="6:7" s="204" customFormat="1" ht="13.5">
      <c r="F146" s="215"/>
      <c r="G146" s="326"/>
    </row>
    <row r="147" spans="6:7" s="204" customFormat="1" ht="13.5">
      <c r="F147" s="215"/>
      <c r="G147" s="326"/>
    </row>
    <row r="148" spans="6:7" s="204" customFormat="1" ht="13.5">
      <c r="F148" s="215"/>
      <c r="G148" s="326"/>
    </row>
    <row r="149" spans="6:7" s="204" customFormat="1" ht="13.5">
      <c r="F149" s="215"/>
      <c r="G149" s="326"/>
    </row>
    <row r="150" spans="6:7" s="204" customFormat="1" ht="13.5">
      <c r="F150" s="215"/>
      <c r="G150" s="326"/>
    </row>
    <row r="151" spans="6:7" s="204" customFormat="1" ht="13.5">
      <c r="F151" s="215"/>
      <c r="G151" s="326"/>
    </row>
    <row r="152" spans="6:7" s="204" customFormat="1" ht="13.5">
      <c r="F152" s="215"/>
      <c r="G152" s="326"/>
    </row>
    <row r="153" spans="6:7" s="204" customFormat="1" ht="13.5">
      <c r="F153" s="215"/>
      <c r="G153" s="326"/>
    </row>
    <row r="154" spans="6:7" s="204" customFormat="1" ht="13.5">
      <c r="F154" s="215"/>
      <c r="G154" s="326"/>
    </row>
    <row r="155" spans="6:7" s="204" customFormat="1" ht="13.5">
      <c r="F155" s="215"/>
      <c r="G155" s="326"/>
    </row>
    <row r="156" spans="6:7" s="204" customFormat="1" ht="13.5">
      <c r="F156" s="215"/>
      <c r="G156" s="326"/>
    </row>
    <row r="157" spans="6:7" s="204" customFormat="1" ht="13.5">
      <c r="F157" s="215"/>
      <c r="G157" s="326"/>
    </row>
    <row r="158" spans="6:7" s="204" customFormat="1" ht="13.5">
      <c r="F158" s="215"/>
      <c r="G158" s="326"/>
    </row>
    <row r="159" spans="6:7" s="204" customFormat="1" ht="13.5">
      <c r="F159" s="215"/>
      <c r="G159" s="326"/>
    </row>
    <row r="160" spans="6:7" s="204" customFormat="1" ht="13.5">
      <c r="F160" s="215"/>
      <c r="G160" s="326"/>
    </row>
    <row r="161" spans="6:7" s="204" customFormat="1" ht="13.5">
      <c r="F161" s="215"/>
      <c r="G161" s="326"/>
    </row>
    <row r="162" spans="6:7" s="204" customFormat="1" ht="13.5">
      <c r="F162" s="215"/>
      <c r="G162" s="326"/>
    </row>
    <row r="163" spans="6:7" s="204" customFormat="1" ht="13.5">
      <c r="F163" s="215"/>
      <c r="G163" s="326"/>
    </row>
    <row r="164" spans="6:7" s="204" customFormat="1" ht="13.5">
      <c r="F164" s="215"/>
      <c r="G164" s="326"/>
    </row>
    <row r="165" spans="6:7" s="204" customFormat="1" ht="13.5">
      <c r="F165" s="215"/>
      <c r="G165" s="326"/>
    </row>
    <row r="166" spans="6:7" s="204" customFormat="1" ht="13.5">
      <c r="F166" s="215"/>
      <c r="G166" s="326"/>
    </row>
    <row r="167" spans="6:7" s="204" customFormat="1" ht="13.5">
      <c r="F167" s="215"/>
      <c r="G167" s="326"/>
    </row>
    <row r="168" spans="6:7" s="204" customFormat="1" ht="13.5">
      <c r="F168" s="215"/>
      <c r="G168" s="326"/>
    </row>
    <row r="169" spans="6:7" s="204" customFormat="1" ht="13.5">
      <c r="F169" s="215"/>
      <c r="G169" s="326"/>
    </row>
    <row r="170" spans="6:7" s="204" customFormat="1" ht="13.5">
      <c r="F170" s="215"/>
      <c r="G170" s="326"/>
    </row>
    <row r="171" spans="6:7" s="204" customFormat="1" ht="13.5">
      <c r="F171" s="215"/>
      <c r="G171" s="326"/>
    </row>
    <row r="172" spans="6:7" s="204" customFormat="1" ht="13.5">
      <c r="F172" s="215"/>
      <c r="G172" s="326"/>
    </row>
    <row r="173" spans="6:7" s="204" customFormat="1" ht="13.5">
      <c r="F173" s="215"/>
      <c r="G173" s="326"/>
    </row>
    <row r="174" spans="6:7" s="204" customFormat="1" ht="13.5">
      <c r="F174" s="215"/>
      <c r="G174" s="326"/>
    </row>
    <row r="175" spans="6:7" s="204" customFormat="1" ht="13.5">
      <c r="F175" s="215"/>
      <c r="G175" s="326"/>
    </row>
    <row r="176" spans="6:7" s="204" customFormat="1" ht="13.5">
      <c r="F176" s="215"/>
      <c r="G176" s="326"/>
    </row>
    <row r="177" spans="6:7" s="204" customFormat="1" ht="13.5">
      <c r="F177" s="215"/>
      <c r="G177" s="326"/>
    </row>
    <row r="178" spans="6:7" s="204" customFormat="1" ht="13.5">
      <c r="F178" s="215"/>
      <c r="G178" s="326"/>
    </row>
    <row r="179" spans="6:7" s="204" customFormat="1" ht="13.5">
      <c r="F179" s="215"/>
      <c r="G179" s="326"/>
    </row>
    <row r="180" spans="6:7" s="204" customFormat="1" ht="13.5">
      <c r="F180" s="215"/>
      <c r="G180" s="326"/>
    </row>
    <row r="181" spans="6:7" s="204" customFormat="1" ht="13.5">
      <c r="F181" s="215"/>
      <c r="G181" s="326"/>
    </row>
    <row r="182" spans="6:7" s="204" customFormat="1" ht="13.5">
      <c r="F182" s="215"/>
      <c r="G182" s="326"/>
    </row>
    <row r="183" spans="6:7" s="204" customFormat="1" ht="13.5">
      <c r="F183" s="215"/>
      <c r="G183" s="326"/>
    </row>
    <row r="184" spans="6:7" s="204" customFormat="1" ht="13.5">
      <c r="F184" s="215"/>
      <c r="G184" s="326"/>
    </row>
    <row r="185" spans="6:7" s="204" customFormat="1" ht="13.5">
      <c r="F185" s="215"/>
      <c r="G185" s="326"/>
    </row>
    <row r="186" spans="6:7" s="204" customFormat="1" ht="13.5">
      <c r="F186" s="215"/>
      <c r="G186" s="326"/>
    </row>
    <row r="187" spans="6:7" s="204" customFormat="1" ht="13.5">
      <c r="F187" s="215"/>
      <c r="G187" s="326"/>
    </row>
    <row r="188" spans="6:7" s="204" customFormat="1" ht="13.5">
      <c r="F188" s="215"/>
      <c r="G188" s="326"/>
    </row>
    <row r="189" spans="6:7" s="204" customFormat="1" ht="13.5">
      <c r="F189" s="215"/>
      <c r="G189" s="326"/>
    </row>
    <row r="190" spans="6:7" s="204" customFormat="1" ht="13.5">
      <c r="F190" s="215"/>
      <c r="G190" s="326"/>
    </row>
    <row r="191" spans="6:7" s="204" customFormat="1" ht="13.5">
      <c r="F191" s="215"/>
      <c r="G191" s="326"/>
    </row>
    <row r="192" spans="6:7" s="204" customFormat="1" ht="13.5">
      <c r="F192" s="215"/>
      <c r="G192" s="326"/>
    </row>
    <row r="193" spans="6:7" s="204" customFormat="1" ht="13.5">
      <c r="F193" s="215"/>
      <c r="G193" s="326"/>
    </row>
    <row r="194" spans="6:7" s="204" customFormat="1" ht="13.5">
      <c r="F194" s="215"/>
      <c r="G194" s="326"/>
    </row>
    <row r="195" spans="6:7" s="204" customFormat="1" ht="13.5">
      <c r="F195" s="215"/>
      <c r="G195" s="326"/>
    </row>
    <row r="196" spans="6:7" s="204" customFormat="1" ht="13.5">
      <c r="F196" s="215"/>
      <c r="G196" s="326"/>
    </row>
    <row r="197" spans="6:7" s="204" customFormat="1" ht="13.5">
      <c r="F197" s="215"/>
      <c r="G197" s="326"/>
    </row>
    <row r="198" spans="6:7" s="204" customFormat="1" ht="13.5">
      <c r="F198" s="215"/>
      <c r="G198" s="326"/>
    </row>
    <row r="199" spans="6:7" s="204" customFormat="1" ht="13.5">
      <c r="F199" s="215"/>
      <c r="G199" s="326"/>
    </row>
    <row r="200" spans="6:7" s="204" customFormat="1" ht="13.5">
      <c r="F200" s="215"/>
      <c r="G200" s="326"/>
    </row>
    <row r="201" spans="6:7" s="204" customFormat="1" ht="13.5">
      <c r="F201" s="215"/>
      <c r="G201" s="326"/>
    </row>
    <row r="202" spans="6:7" s="204" customFormat="1" ht="13.5">
      <c r="F202" s="215"/>
      <c r="G202" s="326"/>
    </row>
    <row r="203" spans="6:7" s="204" customFormat="1" ht="13.5">
      <c r="F203" s="215"/>
      <c r="G203" s="326"/>
    </row>
    <row r="204" spans="6:7" s="204" customFormat="1" ht="13.5">
      <c r="F204" s="215"/>
      <c r="G204" s="326"/>
    </row>
    <row r="205" spans="6:7" s="204" customFormat="1" ht="13.5">
      <c r="F205" s="215"/>
      <c r="G205" s="326"/>
    </row>
    <row r="206" spans="6:7" s="204" customFormat="1" ht="13.5">
      <c r="F206" s="215"/>
      <c r="G206" s="326"/>
    </row>
    <row r="207" spans="6:7" s="204" customFormat="1" ht="13.5">
      <c r="F207" s="215"/>
      <c r="G207" s="326"/>
    </row>
    <row r="208" spans="6:7" s="204" customFormat="1" ht="13.5">
      <c r="F208" s="215"/>
      <c r="G208" s="326"/>
    </row>
    <row r="209" spans="6:7" s="204" customFormat="1" ht="13.5">
      <c r="F209" s="215"/>
      <c r="G209" s="326"/>
    </row>
    <row r="210" spans="6:7" s="204" customFormat="1" ht="13.5">
      <c r="F210" s="215"/>
      <c r="G210" s="326"/>
    </row>
    <row r="211" spans="6:7" s="204" customFormat="1" ht="13.5">
      <c r="F211" s="215"/>
      <c r="G211" s="326"/>
    </row>
    <row r="212" spans="6:7" s="204" customFormat="1" ht="13.5">
      <c r="F212" s="215"/>
      <c r="G212" s="326"/>
    </row>
    <row r="213" spans="6:7" s="204" customFormat="1" ht="13.5">
      <c r="F213" s="215"/>
      <c r="G213" s="326"/>
    </row>
    <row r="214" spans="6:7" s="204" customFormat="1" ht="13.5">
      <c r="F214" s="215"/>
      <c r="G214" s="326"/>
    </row>
    <row r="215" spans="6:7" s="204" customFormat="1" ht="13.5">
      <c r="F215" s="215"/>
      <c r="G215" s="326"/>
    </row>
    <row r="216" spans="6:7" s="204" customFormat="1" ht="13.5">
      <c r="F216" s="215"/>
      <c r="G216" s="326"/>
    </row>
    <row r="217" spans="6:7" s="204" customFormat="1" ht="13.5">
      <c r="F217" s="215"/>
      <c r="G217" s="326"/>
    </row>
    <row r="218" spans="6:7" s="204" customFormat="1" ht="13.5">
      <c r="F218" s="215"/>
      <c r="G218" s="326"/>
    </row>
    <row r="219" spans="6:7" s="204" customFormat="1" ht="13.5">
      <c r="F219" s="215"/>
      <c r="G219" s="326"/>
    </row>
    <row r="220" spans="6:7" s="204" customFormat="1" ht="13.5">
      <c r="F220" s="215"/>
      <c r="G220" s="326"/>
    </row>
    <row r="221" spans="6:7" s="204" customFormat="1" ht="13.5">
      <c r="F221" s="215"/>
      <c r="G221" s="326"/>
    </row>
    <row r="222" spans="6:7" s="204" customFormat="1" ht="13.5">
      <c r="F222" s="215"/>
      <c r="G222" s="326"/>
    </row>
    <row r="223" spans="6:7" s="204" customFormat="1" ht="13.5">
      <c r="F223" s="215"/>
      <c r="G223" s="326"/>
    </row>
    <row r="224" spans="6:7" s="204" customFormat="1" ht="13.5">
      <c r="F224" s="215"/>
      <c r="G224" s="326"/>
    </row>
    <row r="225" spans="6:7" s="204" customFormat="1" ht="13.5">
      <c r="F225" s="215"/>
      <c r="G225" s="326"/>
    </row>
    <row r="226" spans="6:7" s="204" customFormat="1" ht="13.5">
      <c r="F226" s="215"/>
      <c r="G226" s="326"/>
    </row>
    <row r="227" spans="6:7" s="204" customFormat="1" ht="13.5">
      <c r="F227" s="215"/>
      <c r="G227" s="326"/>
    </row>
    <row r="228" spans="6:7" s="204" customFormat="1" ht="13.5">
      <c r="F228" s="215"/>
      <c r="G228" s="326"/>
    </row>
    <row r="229" spans="6:7" s="204" customFormat="1" ht="13.5">
      <c r="F229" s="215"/>
      <c r="G229" s="326"/>
    </row>
    <row r="230" spans="6:7" s="204" customFormat="1" ht="13.5">
      <c r="F230" s="215"/>
      <c r="G230" s="326"/>
    </row>
    <row r="231" spans="6:7" s="204" customFormat="1" ht="13.5">
      <c r="F231" s="215"/>
      <c r="G231" s="326"/>
    </row>
    <row r="232" spans="6:7" s="204" customFormat="1" ht="13.5">
      <c r="F232" s="215"/>
      <c r="G232" s="326"/>
    </row>
    <row r="233" spans="6:7" s="204" customFormat="1" ht="13.5">
      <c r="F233" s="215"/>
      <c r="G233" s="326"/>
    </row>
    <row r="234" spans="6:7" s="204" customFormat="1" ht="13.5">
      <c r="F234" s="215"/>
      <c r="G234" s="326"/>
    </row>
    <row r="235" spans="6:7" s="204" customFormat="1" ht="13.5">
      <c r="F235" s="215"/>
      <c r="G235" s="326"/>
    </row>
    <row r="236" spans="6:7" s="204" customFormat="1" ht="13.5">
      <c r="F236" s="215"/>
      <c r="G236" s="326"/>
    </row>
    <row r="237" spans="6:7" s="204" customFormat="1" ht="13.5">
      <c r="F237" s="215"/>
      <c r="G237" s="326"/>
    </row>
    <row r="238" spans="6:7" s="204" customFormat="1" ht="13.5">
      <c r="F238" s="215"/>
      <c r="G238" s="326"/>
    </row>
    <row r="239" spans="6:7" s="204" customFormat="1" ht="13.5">
      <c r="F239" s="215"/>
      <c r="G239" s="326"/>
    </row>
    <row r="240" spans="6:7" s="204" customFormat="1" ht="13.5">
      <c r="F240" s="215"/>
      <c r="G240" s="326"/>
    </row>
    <row r="241" spans="6:7" s="204" customFormat="1" ht="13.5">
      <c r="F241" s="215"/>
      <c r="G241" s="326"/>
    </row>
    <row r="242" spans="6:7" s="204" customFormat="1" ht="13.5">
      <c r="F242" s="215"/>
      <c r="G242" s="326"/>
    </row>
    <row r="243" spans="6:7" s="204" customFormat="1" ht="13.5">
      <c r="F243" s="215"/>
      <c r="G243" s="326"/>
    </row>
    <row r="244" spans="6:7" s="204" customFormat="1" ht="13.5">
      <c r="F244" s="215"/>
      <c r="G244" s="326"/>
    </row>
    <row r="245" spans="6:7" s="204" customFormat="1" ht="13.5">
      <c r="F245" s="215"/>
      <c r="G245" s="326"/>
    </row>
    <row r="246" spans="6:7" s="204" customFormat="1" ht="13.5">
      <c r="F246" s="215"/>
      <c r="G246" s="326"/>
    </row>
    <row r="247" spans="6:7" s="204" customFormat="1" ht="13.5">
      <c r="F247" s="215"/>
      <c r="G247" s="326"/>
    </row>
    <row r="248" spans="6:7" s="204" customFormat="1" ht="13.5">
      <c r="F248" s="215"/>
      <c r="G248" s="326"/>
    </row>
    <row r="249" spans="6:7" s="204" customFormat="1" ht="13.5">
      <c r="F249" s="215"/>
      <c r="G249" s="326"/>
    </row>
    <row r="250" spans="6:7" s="204" customFormat="1" ht="13.5">
      <c r="F250" s="215"/>
      <c r="G250" s="326"/>
    </row>
    <row r="251" spans="6:7" s="204" customFormat="1" ht="13.5">
      <c r="F251" s="215"/>
      <c r="G251" s="326"/>
    </row>
    <row r="252" spans="6:7" s="204" customFormat="1" ht="13.5">
      <c r="F252" s="215"/>
      <c r="G252" s="326"/>
    </row>
    <row r="253" spans="6:7" s="204" customFormat="1" ht="13.5">
      <c r="F253" s="215"/>
      <c r="G253" s="326"/>
    </row>
    <row r="254" spans="6:7" s="204" customFormat="1" ht="13.5">
      <c r="F254" s="215"/>
      <c r="G254" s="326"/>
    </row>
    <row r="255" spans="6:7" s="204" customFormat="1" ht="13.5">
      <c r="F255" s="215"/>
      <c r="G255" s="326"/>
    </row>
    <row r="256" spans="6:7" s="204" customFormat="1" ht="13.5">
      <c r="F256" s="215"/>
      <c r="G256" s="326"/>
    </row>
    <row r="257" spans="6:7" s="204" customFormat="1" ht="13.5">
      <c r="F257" s="215"/>
      <c r="G257" s="326"/>
    </row>
    <row r="258" spans="6:7" s="204" customFormat="1" ht="13.5">
      <c r="F258" s="215"/>
      <c r="G258" s="326"/>
    </row>
    <row r="259" spans="6:7" s="204" customFormat="1" ht="13.5">
      <c r="F259" s="215"/>
      <c r="G259" s="326"/>
    </row>
    <row r="260" spans="6:7" s="204" customFormat="1" ht="13.5">
      <c r="F260" s="215"/>
      <c r="G260" s="326"/>
    </row>
    <row r="261" spans="6:7" s="204" customFormat="1" ht="13.5">
      <c r="F261" s="215"/>
      <c r="G261" s="326"/>
    </row>
    <row r="262" spans="6:7" s="204" customFormat="1" ht="13.5">
      <c r="F262" s="215"/>
      <c r="G262" s="326"/>
    </row>
    <row r="263" spans="6:7" s="204" customFormat="1" ht="13.5">
      <c r="F263" s="215"/>
      <c r="G263" s="326"/>
    </row>
    <row r="264" spans="6:7" s="204" customFormat="1" ht="13.5">
      <c r="F264" s="215"/>
      <c r="G264" s="326"/>
    </row>
    <row r="265" spans="6:7" s="204" customFormat="1" ht="13.5">
      <c r="F265" s="215"/>
      <c r="G265" s="326"/>
    </row>
    <row r="266" spans="6:7" s="204" customFormat="1" ht="13.5">
      <c r="F266" s="215"/>
      <c r="G266" s="326"/>
    </row>
    <row r="267" spans="6:7" s="204" customFormat="1" ht="13.5">
      <c r="F267" s="215"/>
      <c r="G267" s="326"/>
    </row>
    <row r="268" spans="6:7" s="204" customFormat="1" ht="13.5">
      <c r="F268" s="215"/>
      <c r="G268" s="326"/>
    </row>
    <row r="269" spans="6:7" s="204" customFormat="1" ht="13.5">
      <c r="F269" s="215"/>
      <c r="G269" s="326"/>
    </row>
    <row r="270" spans="6:7" s="204" customFormat="1" ht="13.5">
      <c r="F270" s="215"/>
      <c r="G270" s="326"/>
    </row>
    <row r="271" spans="6:7" s="204" customFormat="1" ht="13.5">
      <c r="F271" s="215"/>
      <c r="G271" s="326"/>
    </row>
    <row r="272" spans="6:7" s="204" customFormat="1" ht="13.5">
      <c r="F272" s="215"/>
      <c r="G272" s="326"/>
    </row>
    <row r="273" spans="6:7" s="204" customFormat="1" ht="13.5">
      <c r="F273" s="215"/>
      <c r="G273" s="326"/>
    </row>
    <row r="274" spans="6:7" s="204" customFormat="1" ht="13.5">
      <c r="F274" s="215"/>
      <c r="G274" s="326"/>
    </row>
    <row r="275" spans="6:7" s="204" customFormat="1" ht="13.5">
      <c r="F275" s="215"/>
      <c r="G275" s="326"/>
    </row>
    <row r="276" spans="6:7" s="204" customFormat="1" ht="13.5">
      <c r="F276" s="215"/>
      <c r="G276" s="326"/>
    </row>
    <row r="277" spans="6:7" s="204" customFormat="1" ht="13.5">
      <c r="F277" s="215"/>
      <c r="G277" s="326"/>
    </row>
    <row r="278" spans="6:7" s="204" customFormat="1" ht="13.5">
      <c r="F278" s="215"/>
      <c r="G278" s="326"/>
    </row>
    <row r="279" spans="6:7" s="204" customFormat="1" ht="13.5">
      <c r="F279" s="215"/>
      <c r="G279" s="326"/>
    </row>
    <row r="280" spans="6:7" s="204" customFormat="1" ht="13.5">
      <c r="F280" s="215"/>
      <c r="G280" s="326"/>
    </row>
    <row r="281" spans="6:7" s="204" customFormat="1" ht="13.5">
      <c r="F281" s="215"/>
      <c r="G281" s="326"/>
    </row>
    <row r="282" spans="6:7" s="204" customFormat="1" ht="13.5">
      <c r="F282" s="215"/>
      <c r="G282" s="326"/>
    </row>
    <row r="283" spans="6:7" s="204" customFormat="1" ht="13.5">
      <c r="F283" s="215"/>
      <c r="G283" s="326"/>
    </row>
    <row r="284" spans="6:7" s="204" customFormat="1" ht="13.5">
      <c r="F284" s="215"/>
      <c r="G284" s="326"/>
    </row>
    <row r="285" spans="6:7" s="204" customFormat="1" ht="13.5">
      <c r="F285" s="215"/>
      <c r="G285" s="326"/>
    </row>
    <row r="286" spans="6:7" s="204" customFormat="1" ht="13.5">
      <c r="F286" s="215"/>
      <c r="G286" s="326"/>
    </row>
    <row r="287" spans="6:7" s="204" customFormat="1" ht="13.5">
      <c r="F287" s="215"/>
      <c r="G287" s="326"/>
    </row>
    <row r="288" spans="6:7" s="204" customFormat="1" ht="13.5">
      <c r="F288" s="215"/>
      <c r="G288" s="326"/>
    </row>
    <row r="289" spans="6:7" s="204" customFormat="1" ht="13.5">
      <c r="F289" s="215"/>
      <c r="G289" s="326"/>
    </row>
    <row r="290" spans="6:7" s="204" customFormat="1" ht="13.5">
      <c r="F290" s="215"/>
      <c r="G290" s="326"/>
    </row>
    <row r="291" spans="6:7" s="204" customFormat="1" ht="13.5">
      <c r="F291" s="215"/>
      <c r="G291" s="326"/>
    </row>
    <row r="292" spans="6:7" s="204" customFormat="1" ht="13.5">
      <c r="F292" s="215"/>
      <c r="G292" s="326"/>
    </row>
    <row r="293" spans="6:7" s="204" customFormat="1" ht="13.5">
      <c r="F293" s="215"/>
      <c r="G293" s="326"/>
    </row>
    <row r="294" spans="6:7" s="204" customFormat="1" ht="13.5">
      <c r="F294" s="215"/>
      <c r="G294" s="326"/>
    </row>
    <row r="295" spans="6:7" s="204" customFormat="1" ht="13.5">
      <c r="F295" s="215"/>
      <c r="G295" s="326"/>
    </row>
    <row r="296" spans="6:7" s="204" customFormat="1" ht="13.5">
      <c r="F296" s="215"/>
      <c r="G296" s="326"/>
    </row>
    <row r="297" spans="6:7" s="204" customFormat="1" ht="13.5">
      <c r="F297" s="215"/>
      <c r="G297" s="326"/>
    </row>
    <row r="298" spans="6:7" s="204" customFormat="1" ht="13.5">
      <c r="F298" s="215"/>
      <c r="G298" s="326"/>
    </row>
    <row r="299" spans="6:7" s="204" customFormat="1" ht="13.5">
      <c r="F299" s="215"/>
      <c r="G299" s="326"/>
    </row>
    <row r="300" spans="6:7" s="204" customFormat="1" ht="13.5">
      <c r="F300" s="215"/>
      <c r="G300" s="326"/>
    </row>
    <row r="301" spans="6:7" s="204" customFormat="1" ht="13.5">
      <c r="F301" s="215"/>
      <c r="G301" s="326"/>
    </row>
    <row r="302" spans="6:7" s="204" customFormat="1" ht="13.5">
      <c r="F302" s="215"/>
      <c r="G302" s="326"/>
    </row>
    <row r="303" spans="6:7" s="204" customFormat="1" ht="13.5">
      <c r="F303" s="215"/>
      <c r="G303" s="326"/>
    </row>
    <row r="304" spans="6:7" s="204" customFormat="1" ht="13.5">
      <c r="F304" s="215"/>
      <c r="G304" s="326"/>
    </row>
    <row r="305" spans="6:7" s="204" customFormat="1" ht="13.5">
      <c r="F305" s="215"/>
      <c r="G305" s="326"/>
    </row>
    <row r="306" spans="6:7" s="204" customFormat="1" ht="13.5">
      <c r="F306" s="215"/>
      <c r="G306" s="326"/>
    </row>
    <row r="307" spans="6:7" s="204" customFormat="1" ht="13.5">
      <c r="F307" s="215"/>
      <c r="G307" s="326"/>
    </row>
    <row r="308" spans="6:7" s="204" customFormat="1" ht="13.5">
      <c r="F308" s="215"/>
      <c r="G308" s="326"/>
    </row>
    <row r="309" spans="6:7" s="204" customFormat="1" ht="13.5">
      <c r="F309" s="215"/>
      <c r="G309" s="326"/>
    </row>
    <row r="310" spans="6:7" s="204" customFormat="1" ht="13.5">
      <c r="F310" s="215"/>
      <c r="G310" s="326"/>
    </row>
    <row r="311" spans="6:7" s="204" customFormat="1" ht="13.5">
      <c r="F311" s="215"/>
      <c r="G311" s="326"/>
    </row>
    <row r="312" spans="6:7" s="204" customFormat="1" ht="13.5">
      <c r="F312" s="215"/>
      <c r="G312" s="326"/>
    </row>
    <row r="313" spans="6:7" s="204" customFormat="1" ht="13.5">
      <c r="F313" s="215"/>
      <c r="G313" s="326"/>
    </row>
    <row r="314" spans="6:7" s="204" customFormat="1" ht="13.5">
      <c r="F314" s="215"/>
      <c r="G314" s="326"/>
    </row>
    <row r="315" spans="6:7" s="204" customFormat="1" ht="13.5">
      <c r="F315" s="215"/>
      <c r="G315" s="326"/>
    </row>
    <row r="316" spans="6:7" s="204" customFormat="1" ht="13.5">
      <c r="F316" s="215"/>
      <c r="G316" s="326"/>
    </row>
    <row r="317" spans="6:7" s="204" customFormat="1" ht="13.5">
      <c r="F317" s="215"/>
      <c r="G317" s="326"/>
    </row>
    <row r="318" spans="6:7" s="204" customFormat="1" ht="13.5">
      <c r="F318" s="215"/>
      <c r="G318" s="326"/>
    </row>
    <row r="319" spans="6:7" s="204" customFormat="1" ht="13.5">
      <c r="F319" s="215"/>
      <c r="G319" s="326"/>
    </row>
    <row r="320" spans="6:7" s="204" customFormat="1" ht="13.5">
      <c r="F320" s="215"/>
      <c r="G320" s="326"/>
    </row>
    <row r="321" spans="6:7" s="204" customFormat="1" ht="13.5">
      <c r="F321" s="215"/>
      <c r="G321" s="326"/>
    </row>
    <row r="322" spans="6:7" s="204" customFormat="1" ht="13.5">
      <c r="F322" s="215"/>
      <c r="G322" s="326"/>
    </row>
    <row r="323" spans="6:7" s="204" customFormat="1" ht="13.5">
      <c r="F323" s="215"/>
      <c r="G323" s="326"/>
    </row>
    <row r="324" spans="6:7" s="204" customFormat="1" ht="13.5">
      <c r="F324" s="215"/>
      <c r="G324" s="326"/>
    </row>
    <row r="325" spans="6:7" s="204" customFormat="1" ht="13.5">
      <c r="F325" s="215"/>
      <c r="G325" s="326"/>
    </row>
    <row r="326" spans="6:7" s="204" customFormat="1" ht="13.5">
      <c r="F326" s="215"/>
      <c r="G326" s="326"/>
    </row>
    <row r="327" spans="6:7" s="204" customFormat="1" ht="13.5">
      <c r="F327" s="215"/>
      <c r="G327" s="326"/>
    </row>
    <row r="328" spans="6:7" s="204" customFormat="1" ht="13.5">
      <c r="F328" s="215"/>
      <c r="G328" s="326"/>
    </row>
    <row r="329" spans="6:7" s="204" customFormat="1" ht="13.5">
      <c r="F329" s="215"/>
      <c r="G329" s="326"/>
    </row>
    <row r="330" spans="6:7" s="204" customFormat="1" ht="13.5">
      <c r="F330" s="215"/>
      <c r="G330" s="326"/>
    </row>
    <row r="331" spans="6:7" s="204" customFormat="1" ht="13.5">
      <c r="F331" s="215"/>
      <c r="G331" s="326"/>
    </row>
    <row r="332" spans="6:7" s="204" customFormat="1" ht="13.5">
      <c r="F332" s="215"/>
      <c r="G332" s="326"/>
    </row>
    <row r="333" spans="6:7" s="204" customFormat="1" ht="13.5">
      <c r="F333" s="215"/>
      <c r="G333" s="326"/>
    </row>
    <row r="334" spans="6:7" s="204" customFormat="1" ht="13.5">
      <c r="F334" s="215"/>
      <c r="G334" s="326"/>
    </row>
    <row r="335" spans="6:7" s="204" customFormat="1" ht="13.5">
      <c r="F335" s="215"/>
      <c r="G335" s="326"/>
    </row>
    <row r="336" spans="6:7" s="204" customFormat="1" ht="13.5">
      <c r="F336" s="215"/>
      <c r="G336" s="326"/>
    </row>
    <row r="337" spans="6:7" s="204" customFormat="1" ht="13.5">
      <c r="F337" s="215"/>
      <c r="G337" s="326"/>
    </row>
    <row r="338" spans="6:7" s="204" customFormat="1" ht="13.5">
      <c r="F338" s="215"/>
      <c r="G338" s="326"/>
    </row>
    <row r="339" spans="6:7" s="204" customFormat="1" ht="13.5">
      <c r="F339" s="215"/>
      <c r="G339" s="326"/>
    </row>
    <row r="340" spans="6:7" s="204" customFormat="1" ht="13.5">
      <c r="F340" s="215"/>
      <c r="G340" s="326"/>
    </row>
    <row r="341" spans="6:7" s="204" customFormat="1" ht="13.5">
      <c r="F341" s="215"/>
      <c r="G341" s="326"/>
    </row>
    <row r="342" spans="6:7" s="204" customFormat="1" ht="13.5">
      <c r="F342" s="215"/>
      <c r="G342" s="326"/>
    </row>
    <row r="343" spans="6:7" s="204" customFormat="1" ht="13.5">
      <c r="F343" s="215"/>
      <c r="G343" s="326"/>
    </row>
    <row r="344" spans="6:7" s="204" customFormat="1" ht="13.5">
      <c r="F344" s="215"/>
      <c r="G344" s="326"/>
    </row>
    <row r="345" spans="6:7" s="204" customFormat="1" ht="13.5">
      <c r="F345" s="215"/>
      <c r="G345" s="326"/>
    </row>
    <row r="346" spans="6:7" s="204" customFormat="1" ht="13.5">
      <c r="F346" s="215"/>
      <c r="G346" s="326"/>
    </row>
    <row r="347" spans="6:7" s="204" customFormat="1" ht="13.5">
      <c r="F347" s="215"/>
      <c r="G347" s="326"/>
    </row>
    <row r="348" spans="6:7" s="204" customFormat="1" ht="13.5">
      <c r="F348" s="215"/>
      <c r="G348" s="326"/>
    </row>
    <row r="349" spans="6:7" s="204" customFormat="1" ht="13.5">
      <c r="F349" s="215"/>
      <c r="G349" s="326"/>
    </row>
    <row r="350" spans="6:7" s="204" customFormat="1" ht="13.5">
      <c r="F350" s="215"/>
      <c r="G350" s="326"/>
    </row>
    <row r="351" spans="6:7" s="204" customFormat="1" ht="13.5">
      <c r="F351" s="215"/>
      <c r="G351" s="326"/>
    </row>
    <row r="352" spans="6:7" s="204" customFormat="1" ht="13.5">
      <c r="F352" s="215"/>
      <c r="G352" s="326"/>
    </row>
    <row r="353" spans="6:7" s="204" customFormat="1" ht="13.5">
      <c r="F353" s="215"/>
      <c r="G353" s="326"/>
    </row>
    <row r="354" spans="6:7" s="204" customFormat="1" ht="13.5">
      <c r="F354" s="215"/>
      <c r="G354" s="326"/>
    </row>
    <row r="355" spans="6:7" s="204" customFormat="1" ht="13.5">
      <c r="F355" s="215"/>
      <c r="G355" s="326"/>
    </row>
    <row r="356" spans="6:7" s="204" customFormat="1" ht="13.5">
      <c r="F356" s="215"/>
      <c r="G356" s="326"/>
    </row>
    <row r="357" spans="6:7" s="204" customFormat="1" ht="13.5">
      <c r="F357" s="215"/>
      <c r="G357" s="326"/>
    </row>
    <row r="358" spans="6:7" s="204" customFormat="1" ht="13.5">
      <c r="F358" s="215"/>
      <c r="G358" s="326"/>
    </row>
    <row r="359" spans="6:7" s="204" customFormat="1" ht="13.5">
      <c r="F359" s="215"/>
      <c r="G359" s="326"/>
    </row>
    <row r="360" spans="6:7" s="204" customFormat="1" ht="13.5">
      <c r="F360" s="215"/>
      <c r="G360" s="326"/>
    </row>
    <row r="361" spans="6:7" s="204" customFormat="1" ht="13.5">
      <c r="F361" s="215"/>
      <c r="G361" s="326"/>
    </row>
    <row r="362" spans="6:7" s="204" customFormat="1" ht="13.5">
      <c r="F362" s="215"/>
      <c r="G362" s="326"/>
    </row>
    <row r="363" spans="6:7" s="204" customFormat="1" ht="13.5">
      <c r="F363" s="215"/>
      <c r="G363" s="326"/>
    </row>
    <row r="364" spans="6:7" s="204" customFormat="1" ht="13.5">
      <c r="F364" s="215"/>
      <c r="G364" s="326"/>
    </row>
    <row r="365" spans="6:7" s="204" customFormat="1" ht="13.5">
      <c r="F365" s="215"/>
      <c r="G365" s="326"/>
    </row>
    <row r="366" spans="6:7" s="204" customFormat="1" ht="13.5">
      <c r="F366" s="215"/>
      <c r="G366" s="326"/>
    </row>
    <row r="367" spans="6:7" s="204" customFormat="1" ht="13.5">
      <c r="F367" s="215"/>
      <c r="G367" s="326"/>
    </row>
    <row r="368" spans="6:7" s="204" customFormat="1" ht="13.5">
      <c r="F368" s="215"/>
      <c r="G368" s="326"/>
    </row>
    <row r="369" spans="6:7" s="204" customFormat="1" ht="13.5">
      <c r="F369" s="215"/>
      <c r="G369" s="326"/>
    </row>
    <row r="370" spans="6:7" s="204" customFormat="1" ht="13.5">
      <c r="F370" s="215"/>
      <c r="G370" s="326"/>
    </row>
    <row r="371" spans="6:7" s="204" customFormat="1" ht="13.5">
      <c r="F371" s="215"/>
      <c r="G371" s="326"/>
    </row>
    <row r="372" spans="6:7" s="204" customFormat="1" ht="13.5">
      <c r="F372" s="215"/>
      <c r="G372" s="326"/>
    </row>
    <row r="373" spans="6:7" s="204" customFormat="1" ht="13.5">
      <c r="F373" s="215"/>
      <c r="G373" s="326"/>
    </row>
    <row r="374" spans="6:7" s="204" customFormat="1" ht="13.5">
      <c r="F374" s="215"/>
      <c r="G374" s="326"/>
    </row>
    <row r="375" spans="6:7" s="204" customFormat="1" ht="13.5">
      <c r="F375" s="215"/>
      <c r="G375" s="326"/>
    </row>
    <row r="376" spans="6:7" s="204" customFormat="1" ht="13.5">
      <c r="F376" s="215"/>
      <c r="G376" s="326"/>
    </row>
    <row r="377" spans="6:7" s="204" customFormat="1" ht="13.5">
      <c r="F377" s="215"/>
      <c r="G377" s="326"/>
    </row>
    <row r="378" spans="6:7" s="204" customFormat="1" ht="13.5">
      <c r="F378" s="215"/>
      <c r="G378" s="326"/>
    </row>
    <row r="379" spans="6:7" s="204" customFormat="1" ht="13.5">
      <c r="F379" s="215"/>
      <c r="G379" s="326"/>
    </row>
    <row r="380" spans="6:7" s="204" customFormat="1" ht="13.5">
      <c r="F380" s="215"/>
      <c r="G380" s="326"/>
    </row>
    <row r="381" spans="6:7" s="204" customFormat="1" ht="13.5">
      <c r="F381" s="215"/>
      <c r="G381" s="326"/>
    </row>
    <row r="382" spans="6:7" s="204" customFormat="1" ht="13.5">
      <c r="F382" s="215"/>
      <c r="G382" s="326"/>
    </row>
    <row r="383" spans="6:7" s="204" customFormat="1" ht="13.5">
      <c r="F383" s="215"/>
      <c r="G383" s="326"/>
    </row>
    <row r="384" spans="6:7" s="204" customFormat="1" ht="13.5">
      <c r="F384" s="215"/>
      <c r="G384" s="326"/>
    </row>
    <row r="385" spans="6:7" s="204" customFormat="1" ht="13.5">
      <c r="F385" s="215"/>
      <c r="G385" s="326"/>
    </row>
    <row r="386" spans="6:7" s="204" customFormat="1" ht="13.5">
      <c r="F386" s="215"/>
      <c r="G386" s="326"/>
    </row>
    <row r="387" spans="6:7" s="204" customFormat="1" ht="13.5">
      <c r="F387" s="215"/>
      <c r="G387" s="326"/>
    </row>
    <row r="388" spans="6:7" s="204" customFormat="1" ht="13.5">
      <c r="F388" s="215"/>
      <c r="G388" s="326"/>
    </row>
    <row r="389" spans="6:7" s="204" customFormat="1" ht="13.5">
      <c r="F389" s="215"/>
      <c r="G389" s="326"/>
    </row>
    <row r="390" spans="6:7" s="204" customFormat="1" ht="13.5">
      <c r="F390" s="215"/>
      <c r="G390" s="326"/>
    </row>
    <row r="391" spans="6:7" s="204" customFormat="1" ht="13.5">
      <c r="F391" s="215"/>
      <c r="G391" s="326"/>
    </row>
    <row r="392" spans="6:7" s="204" customFormat="1" ht="13.5">
      <c r="F392" s="215"/>
      <c r="G392" s="326"/>
    </row>
    <row r="393" spans="6:7" s="204" customFormat="1" ht="13.5">
      <c r="F393" s="215"/>
      <c r="G393" s="326"/>
    </row>
    <row r="394" spans="6:7" s="204" customFormat="1" ht="13.5">
      <c r="F394" s="215"/>
      <c r="G394" s="326"/>
    </row>
    <row r="395" spans="6:7" s="204" customFormat="1" ht="13.5">
      <c r="F395" s="215"/>
      <c r="G395" s="326"/>
    </row>
    <row r="396" spans="6:7" s="204" customFormat="1" ht="13.5">
      <c r="F396" s="215"/>
      <c r="G396" s="326"/>
    </row>
    <row r="397" spans="6:7" s="204" customFormat="1" ht="13.5">
      <c r="F397" s="215"/>
      <c r="G397" s="326"/>
    </row>
    <row r="398" spans="6:7" s="204" customFormat="1" ht="13.5">
      <c r="F398" s="215"/>
      <c r="G398" s="326"/>
    </row>
    <row r="399" spans="6:7" s="204" customFormat="1" ht="13.5">
      <c r="F399" s="215"/>
      <c r="G399" s="326"/>
    </row>
    <row r="400" spans="6:7" s="204" customFormat="1" ht="13.5">
      <c r="F400" s="215"/>
      <c r="G400" s="326"/>
    </row>
    <row r="401" spans="6:7" s="204" customFormat="1" ht="13.5">
      <c r="F401" s="215"/>
      <c r="G401" s="326"/>
    </row>
    <row r="402" spans="6:7" s="204" customFormat="1" ht="13.5">
      <c r="F402" s="215"/>
      <c r="G402" s="326"/>
    </row>
    <row r="403" spans="6:7" s="204" customFormat="1" ht="13.5">
      <c r="F403" s="215"/>
      <c r="G403" s="326"/>
    </row>
    <row r="404" spans="6:7" s="204" customFormat="1" ht="13.5">
      <c r="F404" s="215"/>
      <c r="G404" s="326"/>
    </row>
    <row r="405" spans="6:7" s="204" customFormat="1" ht="13.5">
      <c r="F405" s="215"/>
      <c r="G405" s="326"/>
    </row>
    <row r="406" spans="6:7" s="204" customFormat="1" ht="13.5">
      <c r="F406" s="215"/>
      <c r="G406" s="326"/>
    </row>
    <row r="407" spans="6:7" s="204" customFormat="1" ht="13.5">
      <c r="F407" s="215"/>
      <c r="G407" s="326"/>
    </row>
    <row r="408" spans="6:7" s="204" customFormat="1" ht="13.5">
      <c r="F408" s="215"/>
      <c r="G408" s="326"/>
    </row>
    <row r="409" spans="6:7" s="204" customFormat="1" ht="13.5">
      <c r="F409" s="215"/>
      <c r="G409" s="326"/>
    </row>
    <row r="410" spans="6:7" s="204" customFormat="1" ht="13.5">
      <c r="F410" s="215"/>
      <c r="G410" s="326"/>
    </row>
    <row r="411" spans="6:7" s="204" customFormat="1" ht="13.5">
      <c r="F411" s="215"/>
      <c r="G411" s="326"/>
    </row>
    <row r="412" spans="6:7" s="204" customFormat="1" ht="13.5">
      <c r="F412" s="215"/>
      <c r="G412" s="326"/>
    </row>
    <row r="413" spans="6:7" s="204" customFormat="1" ht="13.5">
      <c r="F413" s="215"/>
      <c r="G413" s="326"/>
    </row>
    <row r="414" spans="6:7" s="204" customFormat="1" ht="13.5">
      <c r="F414" s="215"/>
      <c r="G414" s="326"/>
    </row>
    <row r="415" spans="6:7" s="204" customFormat="1" ht="13.5">
      <c r="F415" s="215"/>
      <c r="G415" s="326"/>
    </row>
    <row r="416" spans="6:7" s="204" customFormat="1" ht="13.5">
      <c r="F416" s="215"/>
      <c r="G416" s="326"/>
    </row>
    <row r="417" spans="6:7" s="204" customFormat="1" ht="13.5">
      <c r="F417" s="215"/>
      <c r="G417" s="326"/>
    </row>
    <row r="418" spans="6:7" s="204" customFormat="1" ht="13.5">
      <c r="F418" s="215"/>
      <c r="G418" s="326"/>
    </row>
    <row r="419" spans="6:7" s="204" customFormat="1" ht="13.5">
      <c r="F419" s="215"/>
      <c r="G419" s="326"/>
    </row>
    <row r="420" spans="6:7" s="204" customFormat="1" ht="13.5">
      <c r="F420" s="215"/>
      <c r="G420" s="326"/>
    </row>
    <row r="421" spans="6:7" s="204" customFormat="1" ht="13.5">
      <c r="F421" s="215"/>
      <c r="G421" s="326"/>
    </row>
    <row r="422" spans="6:7" s="204" customFormat="1" ht="13.5">
      <c r="F422" s="215"/>
      <c r="G422" s="326"/>
    </row>
    <row r="423" spans="6:7" s="204" customFormat="1" ht="13.5">
      <c r="F423" s="215"/>
      <c r="G423" s="326"/>
    </row>
    <row r="424" spans="6:7" s="204" customFormat="1" ht="13.5">
      <c r="F424" s="215"/>
      <c r="G424" s="326"/>
    </row>
    <row r="425" spans="6:7" s="204" customFormat="1" ht="13.5">
      <c r="F425" s="215"/>
      <c r="G425" s="326"/>
    </row>
    <row r="426" spans="6:7" s="204" customFormat="1" ht="13.5">
      <c r="F426" s="215"/>
      <c r="G426" s="326"/>
    </row>
    <row r="427" spans="6:7" s="204" customFormat="1" ht="13.5">
      <c r="F427" s="215"/>
      <c r="G427" s="326"/>
    </row>
    <row r="428" spans="6:7" s="204" customFormat="1" ht="13.5">
      <c r="F428" s="215"/>
      <c r="G428" s="326"/>
    </row>
    <row r="429" spans="6:7" s="204" customFormat="1" ht="13.5">
      <c r="F429" s="215"/>
      <c r="G429" s="326"/>
    </row>
    <row r="430" spans="6:7" s="204" customFormat="1" ht="13.5">
      <c r="F430" s="215"/>
      <c r="G430" s="326"/>
    </row>
    <row r="431" spans="6:7" s="204" customFormat="1" ht="13.5">
      <c r="F431" s="215"/>
      <c r="G431" s="326"/>
    </row>
    <row r="432" spans="6:7" s="204" customFormat="1" ht="13.5">
      <c r="F432" s="215"/>
      <c r="G432" s="326"/>
    </row>
    <row r="433" spans="6:7" s="204" customFormat="1" ht="13.5">
      <c r="F433" s="215"/>
      <c r="G433" s="326"/>
    </row>
    <row r="434" spans="6:7" s="204" customFormat="1" ht="13.5">
      <c r="F434" s="215"/>
      <c r="G434" s="326"/>
    </row>
    <row r="435" spans="6:7" s="204" customFormat="1" ht="13.5">
      <c r="F435" s="215"/>
      <c r="G435" s="326"/>
    </row>
    <row r="436" spans="6:7" s="204" customFormat="1" ht="13.5">
      <c r="F436" s="215"/>
      <c r="G436" s="326"/>
    </row>
    <row r="437" spans="6:7" s="204" customFormat="1" ht="13.5">
      <c r="F437" s="215"/>
      <c r="G437" s="326"/>
    </row>
    <row r="438" spans="6:7" s="204" customFormat="1" ht="13.5">
      <c r="F438" s="215"/>
      <c r="G438" s="326"/>
    </row>
    <row r="439" spans="6:7" s="204" customFormat="1" ht="13.5">
      <c r="F439" s="215"/>
      <c r="G439" s="326"/>
    </row>
    <row r="440" spans="6:7" s="204" customFormat="1" ht="13.5">
      <c r="F440" s="215"/>
      <c r="G440" s="326"/>
    </row>
    <row r="441" spans="6:7" s="204" customFormat="1" ht="13.5">
      <c r="F441" s="215"/>
      <c r="G441" s="326"/>
    </row>
    <row r="442" spans="6:7" s="204" customFormat="1" ht="13.5">
      <c r="F442" s="215"/>
      <c r="G442" s="326"/>
    </row>
    <row r="443" spans="6:7" s="204" customFormat="1" ht="13.5">
      <c r="F443" s="215"/>
      <c r="G443" s="326"/>
    </row>
    <row r="444" spans="6:7" s="204" customFormat="1" ht="13.5">
      <c r="F444" s="215"/>
      <c r="G444" s="326"/>
    </row>
    <row r="445" spans="6:7" s="204" customFormat="1" ht="13.5">
      <c r="F445" s="215"/>
      <c r="G445" s="326"/>
    </row>
    <row r="446" spans="6:7" s="204" customFormat="1" ht="13.5">
      <c r="F446" s="215"/>
      <c r="G446" s="326"/>
    </row>
    <row r="447" spans="6:7" s="204" customFormat="1" ht="13.5">
      <c r="F447" s="215"/>
      <c r="G447" s="326"/>
    </row>
    <row r="448" spans="6:7" s="204" customFormat="1" ht="13.5">
      <c r="F448" s="215"/>
      <c r="G448" s="326"/>
    </row>
    <row r="449" spans="6:7" s="204" customFormat="1" ht="13.5">
      <c r="F449" s="215"/>
      <c r="G449" s="326"/>
    </row>
    <row r="450" spans="6:7" s="204" customFormat="1" ht="13.5">
      <c r="F450" s="215"/>
      <c r="G450" s="326"/>
    </row>
    <row r="451" spans="6:7" s="204" customFormat="1" ht="13.5">
      <c r="F451" s="215"/>
      <c r="G451" s="326"/>
    </row>
    <row r="452" spans="6:7" s="204" customFormat="1" ht="13.5">
      <c r="F452" s="215"/>
      <c r="G452" s="326"/>
    </row>
    <row r="453" spans="6:7" s="204" customFormat="1" ht="13.5">
      <c r="F453" s="215"/>
      <c r="G453" s="326"/>
    </row>
    <row r="454" spans="6:7" s="204" customFormat="1" ht="13.5">
      <c r="F454" s="215"/>
      <c r="G454" s="326"/>
    </row>
    <row r="455" spans="6:7" s="204" customFormat="1" ht="13.5">
      <c r="F455" s="215"/>
      <c r="G455" s="326"/>
    </row>
    <row r="456" spans="6:7" s="204" customFormat="1" ht="13.5">
      <c r="F456" s="215"/>
      <c r="G456" s="326"/>
    </row>
    <row r="457" spans="6:7" s="204" customFormat="1" ht="13.5">
      <c r="F457" s="215"/>
      <c r="G457" s="326"/>
    </row>
    <row r="458" spans="6:7" s="204" customFormat="1" ht="13.5">
      <c r="F458" s="215"/>
      <c r="G458" s="326"/>
    </row>
    <row r="459" spans="6:7" s="204" customFormat="1" ht="13.5">
      <c r="F459" s="215"/>
      <c r="G459" s="326"/>
    </row>
    <row r="460" spans="6:7" s="204" customFormat="1" ht="13.5">
      <c r="F460" s="215"/>
      <c r="G460" s="326"/>
    </row>
    <row r="461" spans="6:7" s="204" customFormat="1" ht="13.5">
      <c r="F461" s="215"/>
      <c r="G461" s="326"/>
    </row>
    <row r="462" spans="6:7" s="204" customFormat="1" ht="13.5">
      <c r="F462" s="215"/>
      <c r="G462" s="326"/>
    </row>
    <row r="463" spans="6:7" s="204" customFormat="1" ht="13.5">
      <c r="F463" s="215"/>
      <c r="G463" s="326"/>
    </row>
    <row r="464" spans="6:7" s="204" customFormat="1" ht="13.5">
      <c r="F464" s="215"/>
      <c r="G464" s="326"/>
    </row>
    <row r="465" spans="6:7" s="204" customFormat="1" ht="13.5">
      <c r="F465" s="215"/>
      <c r="G465" s="326"/>
    </row>
    <row r="466" spans="6:7" s="204" customFormat="1" ht="13.5">
      <c r="F466" s="215"/>
      <c r="G466" s="326"/>
    </row>
    <row r="467" spans="6:7" s="204" customFormat="1" ht="13.5">
      <c r="F467" s="215"/>
      <c r="G467" s="326"/>
    </row>
    <row r="468" spans="6:7" s="204" customFormat="1" ht="13.5">
      <c r="F468" s="215"/>
      <c r="G468" s="326"/>
    </row>
    <row r="469" spans="6:7" s="204" customFormat="1" ht="13.5">
      <c r="F469" s="215"/>
      <c r="G469" s="326"/>
    </row>
    <row r="470" spans="6:7" s="204" customFormat="1" ht="13.5">
      <c r="F470" s="215"/>
      <c r="G470" s="326"/>
    </row>
    <row r="471" spans="6:7" s="204" customFormat="1" ht="13.5">
      <c r="F471" s="215"/>
      <c r="G471" s="326"/>
    </row>
    <row r="472" spans="6:7" s="204" customFormat="1" ht="13.5">
      <c r="F472" s="215"/>
      <c r="G472" s="326"/>
    </row>
    <row r="473" spans="6:7" s="204" customFormat="1" ht="13.5">
      <c r="F473" s="215"/>
      <c r="G473" s="326"/>
    </row>
    <row r="474" spans="6:7" s="204" customFormat="1" ht="13.5">
      <c r="F474" s="215"/>
      <c r="G474" s="326"/>
    </row>
    <row r="475" spans="6:7" s="204" customFormat="1" ht="13.5">
      <c r="F475" s="215"/>
      <c r="G475" s="326"/>
    </row>
    <row r="476" spans="6:7" s="204" customFormat="1" ht="13.5">
      <c r="F476" s="215"/>
      <c r="G476" s="326"/>
    </row>
    <row r="477" spans="6:7" s="204" customFormat="1" ht="13.5">
      <c r="F477" s="215"/>
      <c r="G477" s="326"/>
    </row>
    <row r="478" spans="6:7" s="204" customFormat="1" ht="13.5">
      <c r="F478" s="215"/>
      <c r="G478" s="326"/>
    </row>
    <row r="479" spans="6:7" s="204" customFormat="1" ht="13.5">
      <c r="F479" s="215"/>
      <c r="G479" s="326"/>
    </row>
    <row r="480" spans="6:7" s="204" customFormat="1" ht="13.5">
      <c r="F480" s="215"/>
      <c r="G480" s="326"/>
    </row>
    <row r="481" spans="6:7" s="204" customFormat="1" ht="13.5">
      <c r="F481" s="215"/>
      <c r="G481" s="326"/>
    </row>
    <row r="482" spans="6:7" s="204" customFormat="1" ht="13.5">
      <c r="F482" s="215"/>
      <c r="G482" s="326"/>
    </row>
    <row r="483" spans="6:7" s="204" customFormat="1" ht="13.5">
      <c r="F483" s="215"/>
      <c r="G483" s="326"/>
    </row>
    <row r="484" spans="6:7" s="204" customFormat="1" ht="13.5">
      <c r="F484" s="215"/>
      <c r="G484" s="326"/>
    </row>
    <row r="485" spans="6:7" s="204" customFormat="1" ht="13.5">
      <c r="F485" s="215"/>
      <c r="G485" s="326"/>
    </row>
    <row r="486" spans="6:7" s="204" customFormat="1" ht="13.5">
      <c r="F486" s="215"/>
      <c r="G486" s="326"/>
    </row>
    <row r="487" spans="6:7" s="204" customFormat="1" ht="13.5">
      <c r="F487" s="215"/>
      <c r="G487" s="326"/>
    </row>
    <row r="488" spans="6:7" s="204" customFormat="1" ht="13.5">
      <c r="F488" s="215"/>
      <c r="G488" s="326"/>
    </row>
    <row r="489" spans="6:7" s="204" customFormat="1" ht="13.5">
      <c r="F489" s="215"/>
      <c r="G489" s="326"/>
    </row>
    <row r="490" spans="6:7" s="204" customFormat="1" ht="13.5">
      <c r="F490" s="215"/>
      <c r="G490" s="326"/>
    </row>
    <row r="491" spans="6:7" s="204" customFormat="1" ht="13.5">
      <c r="F491" s="215"/>
      <c r="G491" s="326"/>
    </row>
    <row r="492" spans="6:7" s="204" customFormat="1" ht="13.5">
      <c r="F492" s="215"/>
      <c r="G492" s="326"/>
    </row>
    <row r="493" spans="6:7" s="204" customFormat="1" ht="13.5">
      <c r="F493" s="215"/>
      <c r="G493" s="326"/>
    </row>
    <row r="494" spans="6:7" s="204" customFormat="1" ht="13.5">
      <c r="F494" s="215"/>
      <c r="G494" s="326"/>
    </row>
    <row r="495" spans="6:7" s="204" customFormat="1" ht="13.5">
      <c r="F495" s="215"/>
      <c r="G495" s="326"/>
    </row>
    <row r="496" spans="6:7" s="204" customFormat="1" ht="13.5">
      <c r="F496" s="215"/>
      <c r="G496" s="326"/>
    </row>
    <row r="497" spans="6:7" s="204" customFormat="1" ht="13.5">
      <c r="F497" s="215"/>
      <c r="G497" s="326"/>
    </row>
    <row r="498" spans="6:7" s="204" customFormat="1" ht="13.5">
      <c r="F498" s="215"/>
      <c r="G498" s="326"/>
    </row>
    <row r="499" spans="6:7" s="204" customFormat="1" ht="13.5">
      <c r="F499" s="215"/>
      <c r="G499" s="326"/>
    </row>
    <row r="500" spans="6:7" s="204" customFormat="1" ht="13.5">
      <c r="F500" s="215"/>
      <c r="G500" s="326"/>
    </row>
    <row r="501" spans="6:7" s="204" customFormat="1" ht="13.5">
      <c r="F501" s="215"/>
      <c r="G501" s="326"/>
    </row>
    <row r="502" spans="6:7" s="204" customFormat="1" ht="13.5">
      <c r="F502" s="215"/>
      <c r="G502" s="326"/>
    </row>
    <row r="503" spans="6:7" s="204" customFormat="1" ht="13.5">
      <c r="F503" s="215"/>
      <c r="G503" s="326"/>
    </row>
    <row r="504" spans="6:7" s="204" customFormat="1" ht="13.5">
      <c r="F504" s="215"/>
      <c r="G504" s="326"/>
    </row>
    <row r="505" spans="6:7" s="204" customFormat="1" ht="13.5">
      <c r="F505" s="215"/>
      <c r="G505" s="326"/>
    </row>
    <row r="506" spans="6:7" s="204" customFormat="1" ht="13.5">
      <c r="F506" s="215"/>
      <c r="G506" s="326"/>
    </row>
    <row r="507" spans="6:7" s="204" customFormat="1" ht="13.5">
      <c r="F507" s="215"/>
      <c r="G507" s="326"/>
    </row>
    <row r="508" spans="6:7" s="204" customFormat="1" ht="13.5">
      <c r="F508" s="215"/>
      <c r="G508" s="326"/>
    </row>
    <row r="509" spans="6:7" s="204" customFormat="1" ht="13.5">
      <c r="F509" s="215"/>
      <c r="G509" s="326"/>
    </row>
    <row r="510" spans="6:7" s="204" customFormat="1" ht="13.5">
      <c r="F510" s="215"/>
      <c r="G510" s="326"/>
    </row>
    <row r="511" spans="6:7" s="204" customFormat="1" ht="13.5">
      <c r="F511" s="215"/>
      <c r="G511" s="326"/>
    </row>
    <row r="512" spans="6:7" s="204" customFormat="1" ht="13.5">
      <c r="F512" s="215"/>
      <c r="G512" s="326"/>
    </row>
    <row r="513" spans="6:7" s="204" customFormat="1" ht="13.5">
      <c r="F513" s="215"/>
      <c r="G513" s="326"/>
    </row>
    <row r="514" spans="6:7" s="204" customFormat="1" ht="13.5">
      <c r="F514" s="215"/>
      <c r="G514" s="326"/>
    </row>
    <row r="515" spans="6:7" s="204" customFormat="1" ht="13.5">
      <c r="F515" s="215"/>
      <c r="G515" s="326"/>
    </row>
    <row r="516" spans="6:7" s="204" customFormat="1" ht="13.5">
      <c r="F516" s="215"/>
      <c r="G516" s="326"/>
    </row>
    <row r="517" spans="6:7" s="204" customFormat="1" ht="13.5">
      <c r="F517" s="215"/>
      <c r="G517" s="326"/>
    </row>
    <row r="518" spans="6:7" s="204" customFormat="1" ht="13.5">
      <c r="F518" s="215"/>
      <c r="G518" s="326"/>
    </row>
    <row r="519" spans="6:7" s="204" customFormat="1" ht="13.5">
      <c r="F519" s="215"/>
      <c r="G519" s="326"/>
    </row>
    <row r="520" spans="6:7" s="204" customFormat="1" ht="13.5">
      <c r="F520" s="215"/>
      <c r="G520" s="326"/>
    </row>
    <row r="521" spans="6:7" s="204" customFormat="1" ht="13.5">
      <c r="F521" s="215"/>
      <c r="G521" s="326"/>
    </row>
    <row r="522" spans="6:7" s="204" customFormat="1" ht="13.5">
      <c r="F522" s="215"/>
      <c r="G522" s="326"/>
    </row>
    <row r="523" spans="6:7" s="204" customFormat="1" ht="13.5">
      <c r="F523" s="215"/>
      <c r="G523" s="326"/>
    </row>
    <row r="524" spans="6:7" s="204" customFormat="1" ht="13.5">
      <c r="F524" s="215"/>
      <c r="G524" s="326"/>
    </row>
    <row r="525" spans="6:7" s="204" customFormat="1" ht="13.5">
      <c r="F525" s="215"/>
      <c r="G525" s="326"/>
    </row>
    <row r="526" spans="6:7" s="204" customFormat="1" ht="13.5">
      <c r="F526" s="215"/>
      <c r="G526" s="326"/>
    </row>
    <row r="527" spans="6:7" s="204" customFormat="1" ht="13.5">
      <c r="F527" s="215"/>
      <c r="G527" s="326"/>
    </row>
    <row r="528" spans="6:7" s="204" customFormat="1" ht="13.5">
      <c r="F528" s="215"/>
      <c r="G528" s="326"/>
    </row>
    <row r="529" spans="6:7" s="204" customFormat="1" ht="13.5">
      <c r="F529" s="215"/>
      <c r="G529" s="326"/>
    </row>
    <row r="530" spans="6:7" s="204" customFormat="1" ht="13.5">
      <c r="F530" s="215"/>
      <c r="G530" s="326"/>
    </row>
    <row r="531" spans="6:7" s="204" customFormat="1" ht="13.5">
      <c r="F531" s="215"/>
      <c r="G531" s="326"/>
    </row>
    <row r="532" spans="6:7" s="204" customFormat="1" ht="13.5">
      <c r="F532" s="215"/>
      <c r="G532" s="326"/>
    </row>
    <row r="533" spans="6:7" s="204" customFormat="1" ht="13.5">
      <c r="F533" s="215"/>
      <c r="G533" s="326"/>
    </row>
    <row r="534" spans="6:7" s="204" customFormat="1" ht="13.5">
      <c r="F534" s="215"/>
      <c r="G534" s="326"/>
    </row>
    <row r="535" spans="6:7" s="204" customFormat="1" ht="13.5">
      <c r="F535" s="215"/>
      <c r="G535" s="326"/>
    </row>
    <row r="536" spans="6:7" s="204" customFormat="1" ht="13.5">
      <c r="F536" s="215"/>
      <c r="G536" s="326"/>
    </row>
    <row r="537" spans="6:7" s="204" customFormat="1" ht="13.5">
      <c r="F537" s="215"/>
      <c r="G537" s="326"/>
    </row>
    <row r="538" spans="6:7" s="204" customFormat="1" ht="13.5">
      <c r="F538" s="215"/>
      <c r="G538" s="326"/>
    </row>
    <row r="539" spans="6:7" s="204" customFormat="1" ht="13.5">
      <c r="F539" s="215"/>
      <c r="G539" s="326"/>
    </row>
    <row r="540" spans="6:7" s="204" customFormat="1" ht="13.5">
      <c r="F540" s="215"/>
      <c r="G540" s="326"/>
    </row>
    <row r="541" spans="6:7" s="204" customFormat="1" ht="13.5">
      <c r="F541" s="215"/>
      <c r="G541" s="326"/>
    </row>
    <row r="542" spans="6:7" s="204" customFormat="1" ht="13.5">
      <c r="F542" s="215"/>
      <c r="G542" s="326"/>
    </row>
    <row r="543" spans="6:7" s="204" customFormat="1" ht="13.5">
      <c r="F543" s="215"/>
      <c r="G543" s="326"/>
    </row>
    <row r="544" spans="6:7" s="204" customFormat="1" ht="13.5">
      <c r="F544" s="215"/>
      <c r="G544" s="326"/>
    </row>
    <row r="545" spans="6:7" s="204" customFormat="1" ht="13.5">
      <c r="F545" s="215"/>
      <c r="G545" s="326"/>
    </row>
    <row r="546" spans="6:7" s="204" customFormat="1" ht="13.5">
      <c r="F546" s="215"/>
      <c r="G546" s="326"/>
    </row>
    <row r="547" spans="6:7" s="204" customFormat="1" ht="13.5">
      <c r="F547" s="215"/>
      <c r="G547" s="326"/>
    </row>
    <row r="548" spans="6:7" s="204" customFormat="1" ht="13.5">
      <c r="F548" s="215"/>
      <c r="G548" s="325"/>
    </row>
    <row r="549" spans="6:7" s="204" customFormat="1" ht="13.5">
      <c r="F549" s="215"/>
      <c r="G549" s="325"/>
    </row>
    <row r="550" spans="6:7" s="204" customFormat="1" ht="13.5">
      <c r="F550" s="215"/>
      <c r="G550" s="325"/>
    </row>
    <row r="551" spans="6:7" s="204" customFormat="1" ht="13.5">
      <c r="F551" s="215"/>
      <c r="G551" s="325"/>
    </row>
    <row r="552" spans="6:7" s="204" customFormat="1" ht="13.5">
      <c r="F552" s="215"/>
      <c r="G552" s="325"/>
    </row>
    <row r="553" spans="6:7" s="204" customFormat="1" ht="13.5">
      <c r="F553" s="215"/>
      <c r="G553" s="325"/>
    </row>
    <row r="554" spans="6:7" s="204" customFormat="1" ht="13.5">
      <c r="F554" s="215"/>
      <c r="G554" s="325"/>
    </row>
    <row r="555" spans="6:7" s="204" customFormat="1" ht="13.5">
      <c r="F555" s="215"/>
      <c r="G555" s="325"/>
    </row>
    <row r="556" spans="6:7" s="204" customFormat="1" ht="13.5">
      <c r="F556" s="215"/>
      <c r="G556" s="325"/>
    </row>
    <row r="557" spans="6:7" s="204" customFormat="1" ht="13.5">
      <c r="F557" s="215"/>
      <c r="G557" s="325"/>
    </row>
    <row r="558" spans="6:7" s="204" customFormat="1" ht="13.5">
      <c r="F558" s="215"/>
      <c r="G558" s="325"/>
    </row>
    <row r="559" spans="6:7" s="204" customFormat="1" ht="13.5">
      <c r="F559" s="215"/>
      <c r="G559" s="325"/>
    </row>
    <row r="560" spans="6:7" s="204" customFormat="1" ht="13.5">
      <c r="F560" s="215"/>
      <c r="G560" s="325"/>
    </row>
    <row r="561" spans="6:7" s="204" customFormat="1" ht="13.5">
      <c r="F561" s="215"/>
      <c r="G561" s="325"/>
    </row>
    <row r="562" spans="6:7" s="204" customFormat="1" ht="13.5">
      <c r="F562" s="215"/>
      <c r="G562" s="325"/>
    </row>
    <row r="563" spans="6:7" s="204" customFormat="1" ht="13.5">
      <c r="F563" s="215"/>
      <c r="G563" s="325"/>
    </row>
    <row r="564" spans="2:6" ht="14.25">
      <c r="B564" s="204"/>
      <c r="C564" s="204"/>
      <c r="D564" s="204"/>
      <c r="E564" s="204"/>
      <c r="F564" s="21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2016-12-14T10:23:02Z</cp:lastPrinted>
  <dcterms:created xsi:type="dcterms:W3CDTF">2004-09-28T16:33:32Z</dcterms:created>
  <dcterms:modified xsi:type="dcterms:W3CDTF">2017-02-15T13:58:04Z</dcterms:modified>
  <cp:category/>
  <cp:version/>
  <cp:contentType/>
  <cp:contentStatus/>
</cp:coreProperties>
</file>