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6" yWindow="120" windowWidth="12468" windowHeight="8388" tabRatio="704" firstSheet="3" activeTab="3"/>
  </bookViews>
  <sheets>
    <sheet name="Hoja4 (2)" sheetId="30" r:id="rId1"/>
    <sheet name="PT RESUMEN CAPITULO I" sheetId="25" r:id="rId2"/>
    <sheet name="variacion" sheetId="21" r:id="rId3"/>
    <sheet name="PT PRESUPUESTO GENERAL 2019" sheetId="1" r:id="rId4"/>
  </sheets>
  <externalReferences>
    <externalReference r:id="rId5"/>
    <externalReference r:id="rId6"/>
  </externalReferences>
  <definedNames>
    <definedName name="_Regression_Int" localSheetId="3" hidden="1">1</definedName>
    <definedName name="A_impresión_IM" localSheetId="3">'PT PRESUPUESTO GENERAL 2019'!$B$6:$G$300</definedName>
    <definedName name="aportac" localSheetId="0">#REF!</definedName>
    <definedName name="aportac">#REF!</definedName>
    <definedName name="FF">'[1]Tabla asimilación'!$T$5:$AB$66</definedName>
    <definedName name="PLUSDESEMPEÑO" localSheetId="0">#REF!</definedName>
    <definedName name="PLUSDESEMPEÑO" localSheetId="1">#REF!</definedName>
    <definedName name="PLUSDESEMPEÑO">#REF!</definedName>
    <definedName name="TABLA" localSheetId="0">#REF!</definedName>
    <definedName name="TABLA" localSheetId="1">'[2]Tabla asimilación'!$U$5:$AC$66</definedName>
    <definedName name="TABLA">#REF!</definedName>
    <definedName name="Z_0EC103C0_74EC_11D2_BD9A_00C04F714314_.wvu.PrintTitles" localSheetId="3" hidden="1">'PT PRESUPUESTO GENERAL 2019'!$6:$6</definedName>
    <definedName name="Z_305371A0_A82C_11D5_AB49_00C04F71431B_.wvu.PrintArea" localSheetId="3" hidden="1">'PT PRESUPUESTO GENERAL 2019'!#REF!</definedName>
    <definedName name="Z_3B1F1AF4_4316_4E18_B832_4D3C54666E35_.wvu.PrintArea" localSheetId="3" hidden="1">'PT PRESUPUESTO GENERAL 2019'!#REF!</definedName>
    <definedName name="Z_50126200_74CF_11D2_9E99_00C04F71431B_.wvu.PrintArea" localSheetId="3" hidden="1">'PT PRESUPUESTO GENERAL 2019'!$B$10:$G$178</definedName>
    <definedName name="Z_50126200_74CF_11D2_9E99_00C04F71431B_.wvu.PrintTitles" localSheetId="3" hidden="1">'PT PRESUPUESTO GENERAL 2019'!$6:$7</definedName>
    <definedName name="Z_762DFCC0_8256_11D3_9E99_00C04F71431B_.wvu.PrintArea" localSheetId="3" hidden="1">'PT PRESUPUESTO GENERAL 2019'!$B$10:$G$178</definedName>
    <definedName name="Z_762DFCC0_8256_11D3_9E99_00C04F71431B_.wvu.PrintTitles" localSheetId="3" hidden="1">'PT PRESUPUESTO GENERAL 2019'!$6:$7</definedName>
    <definedName name="ZAZA" localSheetId="0">#REF!</definedName>
    <definedName name="ZAZA">#REF!</definedName>
  </definedNames>
  <calcPr calcId="162913"/>
</workbook>
</file>

<file path=xl/calcChain.xml><?xml version="1.0" encoding="utf-8"?>
<calcChain xmlns="http://schemas.openxmlformats.org/spreadsheetml/2006/main">
  <c r="C10" i="30" l="1"/>
  <c r="C9" i="30"/>
  <c r="C8" i="30"/>
  <c r="C7" i="30"/>
  <c r="C6" i="30"/>
  <c r="C11" i="30" s="1"/>
  <c r="D38" i="25" l="1"/>
  <c r="D15" i="25" s="1"/>
  <c r="B86" i="25" l="1"/>
  <c r="B85" i="25"/>
  <c r="B84" i="25"/>
  <c r="B79" i="25"/>
  <c r="B78" i="25"/>
  <c r="B76" i="25"/>
  <c r="B75" i="25"/>
  <c r="B73" i="25"/>
  <c r="I72" i="25"/>
  <c r="D56" i="25"/>
  <c r="D53" i="25"/>
  <c r="F46" i="25"/>
  <c r="D46" i="25"/>
  <c r="F45" i="25"/>
  <c r="E43" i="25"/>
  <c r="F42" i="25"/>
  <c r="D39" i="25"/>
  <c r="F34" i="25"/>
  <c r="F35" i="25" s="1"/>
  <c r="D32" i="25"/>
  <c r="F28" i="25"/>
  <c r="F29" i="25" s="1"/>
  <c r="E26" i="25"/>
  <c r="F25" i="25"/>
  <c r="F24" i="25"/>
  <c r="F23" i="25"/>
  <c r="F22" i="25"/>
  <c r="F21" i="25"/>
  <c r="F20" i="25"/>
  <c r="E17" i="25"/>
  <c r="E3" i="25" s="1"/>
  <c r="E13" i="25"/>
  <c r="F12" i="25"/>
  <c r="F7" i="25"/>
  <c r="F8" i="25" s="1"/>
  <c r="A3" i="25"/>
  <c r="C267" i="1"/>
  <c r="E58" i="25" l="1"/>
  <c r="B87" i="25"/>
  <c r="F55" i="25"/>
  <c r="F56" i="25" s="1"/>
  <c r="F38" i="25"/>
  <c r="F39" i="25" s="1"/>
  <c r="D35" i="25"/>
  <c r="F49" i="25"/>
  <c r="F10" i="25"/>
  <c r="F11" i="25"/>
  <c r="F31" i="25"/>
  <c r="F32" i="25" s="1"/>
  <c r="F16" i="25"/>
  <c r="D26" i="25"/>
  <c r="D29" i="25"/>
  <c r="B81" i="25"/>
  <c r="D50" i="25"/>
  <c r="F52" i="25"/>
  <c r="F53" i="25" s="1"/>
  <c r="D8" i="25"/>
  <c r="D13" i="25"/>
  <c r="F19" i="25"/>
  <c r="F26" i="25" s="1"/>
  <c r="F48" i="25"/>
  <c r="B90" i="25" l="1"/>
  <c r="C83" i="25" s="1"/>
  <c r="F50" i="25"/>
  <c r="F13" i="25"/>
  <c r="H16" i="25"/>
  <c r="D43" i="25"/>
  <c r="F41" i="25"/>
  <c r="F43" i="25" s="1"/>
  <c r="H43" i="25" s="1"/>
  <c r="D17" i="25" l="1"/>
  <c r="F15" i="25"/>
  <c r="F17" i="25" s="1"/>
  <c r="F58" i="25" s="1"/>
  <c r="D58" i="25" l="1"/>
  <c r="D68" i="25" s="1"/>
  <c r="D3" i="25"/>
  <c r="G3" i="25" s="1"/>
  <c r="H26" i="25"/>
  <c r="H59" i="25" l="1"/>
  <c r="C22" i="21"/>
  <c r="C19" i="21"/>
  <c r="C14" i="21"/>
  <c r="E30" i="21" s="1"/>
  <c r="C30" i="21" l="1"/>
  <c r="J18" i="21" l="1"/>
  <c r="M16" i="21" s="1"/>
  <c r="J17" i="21"/>
  <c r="C25" i="21"/>
  <c r="J20" i="21" l="1"/>
  <c r="J23" i="21" s="1"/>
  <c r="J26" i="21" s="1"/>
  <c r="K20" i="21"/>
  <c r="E8" i="21"/>
  <c r="E24" i="21"/>
  <c r="F24" i="21" s="1"/>
  <c r="F23" i="21"/>
  <c r="E23" i="21"/>
  <c r="E22" i="21"/>
  <c r="F22" i="21" s="1"/>
  <c r="F21" i="21"/>
  <c r="E21" i="21"/>
  <c r="E20" i="21"/>
  <c r="F20" i="21" s="1"/>
  <c r="D19" i="21"/>
  <c r="D25" i="21" s="1"/>
  <c r="E25" i="21" s="1"/>
  <c r="F25" i="21" s="1"/>
  <c r="E18" i="21"/>
  <c r="F18" i="21" s="1"/>
  <c r="E14" i="21"/>
  <c r="F14" i="21" s="1"/>
  <c r="E13" i="21"/>
  <c r="F13" i="21" s="1"/>
  <c r="E12" i="21"/>
  <c r="F12" i="21" s="1"/>
  <c r="E11" i="21"/>
  <c r="F11" i="21" s="1"/>
  <c r="E10" i="21"/>
  <c r="F10" i="21" s="1"/>
  <c r="F9" i="21"/>
  <c r="E9" i="21"/>
  <c r="E7" i="21"/>
  <c r="F7" i="21" s="1"/>
  <c r="J21" i="21" l="1"/>
  <c r="F8" i="21"/>
  <c r="G8" i="21"/>
  <c r="E19" i="21"/>
  <c r="F19" i="21" s="1"/>
  <c r="C262" i="1" l="1"/>
  <c r="C263" i="1"/>
  <c r="C264" i="1"/>
  <c r="C265" i="1"/>
  <c r="C266" i="1"/>
  <c r="C268" i="1"/>
</calcChain>
</file>

<file path=xl/sharedStrings.xml><?xml version="1.0" encoding="utf-8"?>
<sst xmlns="http://schemas.openxmlformats.org/spreadsheetml/2006/main" count="720" uniqueCount="352">
  <si>
    <t>DESCRIPCION DEL GASTO</t>
  </si>
  <si>
    <t>CAPITULO</t>
  </si>
  <si>
    <t>ARTICULO</t>
  </si>
  <si>
    <t>CONCEPTO</t>
  </si>
  <si>
    <t>SUBCONCEPTO</t>
  </si>
  <si>
    <t>1</t>
  </si>
  <si>
    <t>GASTOS DE PERSONAL</t>
  </si>
  <si>
    <t xml:space="preserve"> </t>
  </si>
  <si>
    <t>10</t>
  </si>
  <si>
    <t>OTRAS REMUNERACIONES</t>
  </si>
  <si>
    <t>13</t>
  </si>
  <si>
    <t>PERSONAL LABORAL</t>
  </si>
  <si>
    <t>130</t>
  </si>
  <si>
    <t>LABORAL FIJO</t>
  </si>
  <si>
    <t>130.00</t>
  </si>
  <si>
    <t>RETRIBUCIONES BASICAS</t>
  </si>
  <si>
    <t>131</t>
  </si>
  <si>
    <t>LABORAL TEMPORAL</t>
  </si>
  <si>
    <t>131.00</t>
  </si>
  <si>
    <t>15</t>
  </si>
  <si>
    <t>INCENTIVOS AL RENDIMIENTO</t>
  </si>
  <si>
    <t>150</t>
  </si>
  <si>
    <t>PRODUCTIVIDAD</t>
  </si>
  <si>
    <t>16</t>
  </si>
  <si>
    <t>160</t>
  </si>
  <si>
    <t>CUOTAS SOCIALES</t>
  </si>
  <si>
    <t>160.00</t>
  </si>
  <si>
    <t>SEGURIDAD SOCIAL</t>
  </si>
  <si>
    <t>161</t>
  </si>
  <si>
    <t>PRESTACIONES SOCIALES</t>
  </si>
  <si>
    <t>161.04</t>
  </si>
  <si>
    <t>FORMACION Y PERFECCIONAMIENTO DEL PERSONAL</t>
  </si>
  <si>
    <t>ACCION SOCIAL</t>
  </si>
  <si>
    <t>SEGUROS</t>
  </si>
  <si>
    <t>2</t>
  </si>
  <si>
    <t>20</t>
  </si>
  <si>
    <t>202</t>
  </si>
  <si>
    <t>EDIFICIOS Y OTRAS CONSTRUCCIONES</t>
  </si>
  <si>
    <t>202.00</t>
  </si>
  <si>
    <t>21</t>
  </si>
  <si>
    <t>212</t>
  </si>
  <si>
    <t>212.00</t>
  </si>
  <si>
    <t>213</t>
  </si>
  <si>
    <t>213.00</t>
  </si>
  <si>
    <t>213.01</t>
  </si>
  <si>
    <t>EXPOSICIONES</t>
  </si>
  <si>
    <t>214</t>
  </si>
  <si>
    <t>214.00</t>
  </si>
  <si>
    <t>215</t>
  </si>
  <si>
    <t>215.00</t>
  </si>
  <si>
    <t>216</t>
  </si>
  <si>
    <t>216.00</t>
  </si>
  <si>
    <t>22</t>
  </si>
  <si>
    <t>MATERIAL, SUMINISTROS Y OTROS</t>
  </si>
  <si>
    <t>220</t>
  </si>
  <si>
    <t>MATERIAL OFICINA</t>
  </si>
  <si>
    <t>220.00</t>
  </si>
  <si>
    <t>220.01</t>
  </si>
  <si>
    <t>220.02</t>
  </si>
  <si>
    <t>221</t>
  </si>
  <si>
    <t>SUMINISTROS</t>
  </si>
  <si>
    <t>221.00</t>
  </si>
  <si>
    <t>ENERGIA ELECTRICA</t>
  </si>
  <si>
    <t>221.01</t>
  </si>
  <si>
    <t>AGUA</t>
  </si>
  <si>
    <t>221.03</t>
  </si>
  <si>
    <t>221.04</t>
  </si>
  <si>
    <t>VESTUARIO</t>
  </si>
  <si>
    <t>222</t>
  </si>
  <si>
    <t>COMUNICACIONES</t>
  </si>
  <si>
    <t>222.00</t>
  </si>
  <si>
    <t>222.01</t>
  </si>
  <si>
    <t>223</t>
  </si>
  <si>
    <t>TRANSPORTES</t>
  </si>
  <si>
    <t>224</t>
  </si>
  <si>
    <t>PRIMAS SEGURO</t>
  </si>
  <si>
    <t>224.00</t>
  </si>
  <si>
    <t>225</t>
  </si>
  <si>
    <t>TRIBUTOS</t>
  </si>
  <si>
    <t>226</t>
  </si>
  <si>
    <t>GASTOS DIVERSOS</t>
  </si>
  <si>
    <t>226.02</t>
  </si>
  <si>
    <t>226.05</t>
  </si>
  <si>
    <t>GASTOS EXPOSICIONES, ACTIVIDADES Y OTROS EVENTOS</t>
  </si>
  <si>
    <t>226.08</t>
  </si>
  <si>
    <t>OTROS GASTOS DIVERSOS</t>
  </si>
  <si>
    <t>227</t>
  </si>
  <si>
    <t>227.00</t>
  </si>
  <si>
    <t>227.01</t>
  </si>
  <si>
    <t>227.07</t>
  </si>
  <si>
    <t>EDICIONES</t>
  </si>
  <si>
    <t>23</t>
  </si>
  <si>
    <t>INDEMNIZACIÓN POR RAZONES DEL SERVICIO</t>
  </si>
  <si>
    <t>230</t>
  </si>
  <si>
    <t>DIETAS</t>
  </si>
  <si>
    <t>230.00</t>
  </si>
  <si>
    <t>231</t>
  </si>
  <si>
    <t>LOCOMOCION</t>
  </si>
  <si>
    <t>231.00</t>
  </si>
  <si>
    <t>3</t>
  </si>
  <si>
    <t>GASTOS FINANCIEROS</t>
  </si>
  <si>
    <t>34</t>
  </si>
  <si>
    <t>349</t>
  </si>
  <si>
    <t>OTROS GASTOS FINANCIEROS</t>
  </si>
  <si>
    <t>4</t>
  </si>
  <si>
    <t>TRANSFERENCIAS CORRIENTES</t>
  </si>
  <si>
    <t>48</t>
  </si>
  <si>
    <t>489</t>
  </si>
  <si>
    <t>OTRAS TRANSFERENCIAS</t>
  </si>
  <si>
    <t>489.00</t>
  </si>
  <si>
    <t>6</t>
  </si>
  <si>
    <t>INVERSIONES REALES</t>
  </si>
  <si>
    <t>62</t>
  </si>
  <si>
    <t>632.00</t>
  </si>
  <si>
    <t>8</t>
  </si>
  <si>
    <t>ACTIVOS FINANCIEROS</t>
  </si>
  <si>
    <t>83</t>
  </si>
  <si>
    <t>623.00</t>
  </si>
  <si>
    <t>DESCRIPCION DEL INGRESO</t>
  </si>
  <si>
    <t>VENTAS</t>
  </si>
  <si>
    <t>VENTA PRODUCTOS</t>
  </si>
  <si>
    <t>346</t>
  </si>
  <si>
    <t>348</t>
  </si>
  <si>
    <t>38</t>
  </si>
  <si>
    <t>39</t>
  </si>
  <si>
    <t>OTROS INGRESOS</t>
  </si>
  <si>
    <t>399</t>
  </si>
  <si>
    <t>OTROS INGRESOS DIVERSOS</t>
  </si>
  <si>
    <t>INTERESES DE DEPOSITOS</t>
  </si>
  <si>
    <t>622.00</t>
  </si>
  <si>
    <t>626.00</t>
  </si>
  <si>
    <t>762.00</t>
  </si>
  <si>
    <t>IMPORTE</t>
  </si>
  <si>
    <t>SUBSIDIO DE ESTUDIOS</t>
  </si>
  <si>
    <t>INDEMN. AL PERSONAL LABORAL POR  JUBILACIONES ANTICIPADA</t>
  </si>
  <si>
    <t>GASTOS SOCIALES DEL PERSONAL</t>
  </si>
  <si>
    <t>162.00</t>
  </si>
  <si>
    <t>162</t>
  </si>
  <si>
    <t>162.04</t>
  </si>
  <si>
    <t>162.05</t>
  </si>
  <si>
    <t>162.06</t>
  </si>
  <si>
    <t>GASTOS CORRIENTES EN BIENES Y SERVICIOS</t>
  </si>
  <si>
    <t>ARRENDAMIENTOS Y CÁNONES</t>
  </si>
  <si>
    <t>ARRENDAMIENTOS DE EDIFICIOS Y OTRAS CONSTRUCCIONES</t>
  </si>
  <si>
    <t>208</t>
  </si>
  <si>
    <t>208.00</t>
  </si>
  <si>
    <t>REPARACIONES, MANTENIMIENTO. Y CONSERVACIÓN</t>
  </si>
  <si>
    <t>MAQUINARIA, INSTALACIONES TECNICAS Y UTILLAJE</t>
  </si>
  <si>
    <t>ELEMENTOS DE TRANSPORTE</t>
  </si>
  <si>
    <t xml:space="preserve">MOBILIARIO </t>
  </si>
  <si>
    <t>EQUIPOS PARA PROCESOS DE INFORMACIÓN</t>
  </si>
  <si>
    <t>ORDINARIO NO INVENTARIBLE</t>
  </si>
  <si>
    <t>PRENSA, REVISTAS LIBROS Y OTRAS PUBLICACIONES</t>
  </si>
  <si>
    <t>MATERIAL INFORMATICO NO INVENTARIABLE</t>
  </si>
  <si>
    <t>COMBUSTIBLES Y CARBURANTES</t>
  </si>
  <si>
    <t>SERVICIOS DE TELECOMUNICACIONES</t>
  </si>
  <si>
    <t>POSTALES</t>
  </si>
  <si>
    <t>223.00</t>
  </si>
  <si>
    <t>225.02</t>
  </si>
  <si>
    <t>TRIBUTOS LOCALES</t>
  </si>
  <si>
    <t>PUBLICIDAD Y PROPAGANDA</t>
  </si>
  <si>
    <t>LIMPIEZA Y ASEO</t>
  </si>
  <si>
    <t>SEGURIDAD</t>
  </si>
  <si>
    <t>227.99</t>
  </si>
  <si>
    <t>OTROS TRABAJOS REALIZADOS POR OTRAS EMPRESAS Y PROFESIONALES</t>
  </si>
  <si>
    <t>DE LOS MIEMBROS DE LOS ORGANOS DE GOBIERNO</t>
  </si>
  <si>
    <t>230.20</t>
  </si>
  <si>
    <t>DEL PERSONAL NO DIRECTIVO</t>
  </si>
  <si>
    <t>231.20</t>
  </si>
  <si>
    <t>227.03</t>
  </si>
  <si>
    <t>A FAMILIAS E INSTITUCIONES SIN FINES DE LUCRO</t>
  </si>
  <si>
    <t>INVERSION NUEVA ASOCIADA AL FUNCIONAMIENTO OPERATIVO DE LOS SERVICIOS</t>
  </si>
  <si>
    <t>INVERSION DE REPOSICION ASOCIADA AL FUNCIONAMIENTO OPERATIVO DE LOS SERVICIOS</t>
  </si>
  <si>
    <t>EQUIPOS PARA PROCESOS DE INFORMACION</t>
  </si>
  <si>
    <t>CONCESION DE PRESTAMOS FUERA DEL SECTOR PUBLICO</t>
  </si>
  <si>
    <t>831</t>
  </si>
  <si>
    <t>831.00</t>
  </si>
  <si>
    <t>PRESTAMOS A LARGO PLAZO. DESARROLLO POR SECTORES</t>
  </si>
  <si>
    <t>TRABAJOS REALIZADOS POR OTRAS EMPRESAS</t>
  </si>
  <si>
    <t>344</t>
  </si>
  <si>
    <t>PRECIOS PUBLICOS</t>
  </si>
  <si>
    <t>32</t>
  </si>
  <si>
    <t>TASAS POR LA REALIZACION DE ACTIVIDADES DE COMPETENCIA LOCAL</t>
  </si>
  <si>
    <t>329</t>
  </si>
  <si>
    <t>ACTIVIDADES, CURSOS Y TALLERES</t>
  </si>
  <si>
    <t>UTILIZACION DE ESPACIOS E INFRAESTRUCTURAS</t>
  </si>
  <si>
    <t>REINTEGROS DE OPERACIONES CORRIENTES</t>
  </si>
  <si>
    <t>389</t>
  </si>
  <si>
    <t>OTROS REINTEGROS DE OPERACIONES CORRIENTES</t>
  </si>
  <si>
    <t>DE LA ADMINISTRACION GENERAL DE LA ENTIDAD LOCAL</t>
  </si>
  <si>
    <t>REINTEGRO DE PRESTAMOS DE FUERA DEL SECTOR PUBLICO</t>
  </si>
  <si>
    <t>CUOTAS, PRESTACIONES Y GASTOS SOCIALES  A CARGO DEL EMPLEADOR</t>
  </si>
  <si>
    <t>625.00</t>
  </si>
  <si>
    <t>EXPOSICIONES PERMANENTES</t>
  </si>
  <si>
    <t>DE CONCESIONES ADMINISTRATIVAS CON CONTRAPRESTACIÓN PERIÓDICA</t>
  </si>
  <si>
    <t>PRODUCTOS DE CONCESIONES Y APROVECHAMIENTOS ESPECIALES</t>
  </si>
  <si>
    <t>226.99</t>
  </si>
  <si>
    <t>ARRENDAMIENTOS DE OTRO INMOVILIZADO MATERIAL</t>
  </si>
  <si>
    <t>EXPOSICIONES, ACTIVIDADES Y OTROS EVENTOS</t>
  </si>
  <si>
    <t>ÓRGANOS DE GOBIERNO Y PERSONAL DIRECTIVO</t>
  </si>
  <si>
    <t>35</t>
  </si>
  <si>
    <t>359</t>
  </si>
  <si>
    <t>359.00</t>
  </si>
  <si>
    <t>INTERESES DE DEMORA Y OTROS GASTOS FINANCIEROS</t>
  </si>
  <si>
    <t>HERRAMIENTAS Y MATERIAL TECNICO</t>
  </si>
  <si>
    <t>OTROS PRECIOS PÚBLICOS</t>
  </si>
  <si>
    <t>101</t>
  </si>
  <si>
    <t>RETRIBUCIONES BASICAS Y OTRAS REMUNERACIONES DEL PERSONAL DIRECTIVO</t>
  </si>
  <si>
    <t>10101</t>
  </si>
  <si>
    <t>150.01</t>
  </si>
  <si>
    <t>PRODUCTIVIDAD PERSONAL LABORAL</t>
  </si>
  <si>
    <t>227.06</t>
  </si>
  <si>
    <t>ESTUDIOS Y TRABAJOS TÉCNICOS</t>
  </si>
  <si>
    <t>137.00</t>
  </si>
  <si>
    <t>137</t>
  </si>
  <si>
    <t>CONTRIBUCIONES A PLANES Y FONDOS DE PENSIONES</t>
  </si>
  <si>
    <t>333.00</t>
  </si>
  <si>
    <t>633.01</t>
  </si>
  <si>
    <t>623.01</t>
  </si>
  <si>
    <t>130.02</t>
  </si>
  <si>
    <t>A AYUNTAMIENTOS</t>
  </si>
  <si>
    <t>DEL EXCMO. CABILDO INSULAR DE TENERIFE (ESPECÍFICA)</t>
  </si>
  <si>
    <t>347</t>
  </si>
  <si>
    <t>ACTIVIDADES DE ANIMACIÓN "MENUDOS MUSEOS"</t>
  </si>
  <si>
    <t>GASTOS ACTIVIDADES, EXPOSICIONES Y EVENTOS</t>
  </si>
  <si>
    <t>SERVICIOS ACTIVIDADES DE ANIMACIÓN "MENUDOS MUSEOS"</t>
  </si>
  <si>
    <t>227.13</t>
  </si>
  <si>
    <t>SERVICIOS ACTIVIDADES, EXPOSICIONES Y EVENTOS</t>
  </si>
  <si>
    <t>226.01</t>
  </si>
  <si>
    <t>ATENCIONES PROTOCOLARIAS Y REPRESENTATIVAS</t>
  </si>
  <si>
    <t>MOBILIARIO Y ENSERES</t>
  </si>
  <si>
    <t>TRANSFERENCIAS DE CAPITAL</t>
  </si>
  <si>
    <t>7</t>
  </si>
  <si>
    <t>Capítulo</t>
  </si>
  <si>
    <t>Diferencia</t>
  </si>
  <si>
    <t>Variación</t>
  </si>
  <si>
    <t>Paga extra 2012</t>
  </si>
  <si>
    <t>MAQUINARIA , INSTALACIONES TÉCNICAS Y UTILLAJE</t>
  </si>
  <si>
    <t>TOTAL</t>
  </si>
  <si>
    <t>CAPÍTULO</t>
  </si>
  <si>
    <t>A ENTIDADES LOCALES</t>
  </si>
  <si>
    <t>MASA SALARIAL</t>
  </si>
  <si>
    <t>DISTRIBUCION DE OTROS GTOS. DE PERSONAL</t>
  </si>
  <si>
    <t xml:space="preserve">DIFERENCIAL </t>
  </si>
  <si>
    <t>33300.100.01</t>
  </si>
  <si>
    <t>PRESUP.</t>
  </si>
  <si>
    <t>33300.101.00</t>
  </si>
  <si>
    <t>GERENCIA</t>
  </si>
  <si>
    <t>ANTIGÜEDAD GERENTE</t>
  </si>
  <si>
    <t>33300.101.01</t>
  </si>
  <si>
    <t>33300.130.00</t>
  </si>
  <si>
    <t>RETRIBUCIONES BASICAS P. LAB. FIJO</t>
  </si>
  <si>
    <t>TABLA FIJO</t>
  </si>
  <si>
    <t>ANTIGUEDAD</t>
  </si>
  <si>
    <t>33300.130.02</t>
  </si>
  <si>
    <t>OTRAS REMUNERACIONES P. LAB. FIJO</t>
  </si>
  <si>
    <t>COMPLEMENTO DESTINO</t>
  </si>
  <si>
    <t>RESIDENCIA</t>
  </si>
  <si>
    <t>COMPLEMENTO ESPECIFICO</t>
  </si>
  <si>
    <t>COMPL. PUESTO</t>
  </si>
  <si>
    <t>COMPLEMENTOS PAGA EXTRA</t>
  </si>
  <si>
    <t>COMPLEMENTO PERSONAL ANTIGÜEDAD</t>
  </si>
  <si>
    <t>COMPLEM. SUSTITUC.</t>
  </si>
  <si>
    <t>33300.131.00</t>
  </si>
  <si>
    <t>RETIB. PERSONAL LABORAL TEMP.</t>
  </si>
  <si>
    <t xml:space="preserve">TABLA </t>
  </si>
  <si>
    <t>33300.131.02</t>
  </si>
  <si>
    <t>OTRAS REMUNERACIONES PERS. TEMP.</t>
  </si>
  <si>
    <t>H.EXTRAS</t>
  </si>
  <si>
    <t>33300.137.00</t>
  </si>
  <si>
    <t>RETRIBUCIONES EN ESPECIE</t>
  </si>
  <si>
    <t>PLAN DE PENSIONES</t>
  </si>
  <si>
    <t>33300.150.01</t>
  </si>
  <si>
    <t>33300.160.00</t>
  </si>
  <si>
    <t>33300.161.04</t>
  </si>
  <si>
    <t>PREMIO DE JUBILACION</t>
  </si>
  <si>
    <t>TABLA</t>
  </si>
  <si>
    <t>33300.162.00</t>
  </si>
  <si>
    <t>FORMACION Y PERFECCIONAMIENTO</t>
  </si>
  <si>
    <t>33300.162.04</t>
  </si>
  <si>
    <t>33300.162.05</t>
  </si>
  <si>
    <t>33300,162,06</t>
  </si>
  <si>
    <t>Capítulo I Presupuesto 2016</t>
  </si>
  <si>
    <t>Paga extraordinaria 2012 (91 días)</t>
  </si>
  <si>
    <t>No dotación plaza Conservador</t>
  </si>
  <si>
    <t>Reconvertir plaza Taxidermista en Técnico Superior sin dotación</t>
  </si>
  <si>
    <t>No dotación plaza TGM Arquitecto Técnico</t>
  </si>
  <si>
    <t>Minoración dotación plaza Técnico Superior Act. Museisticas (3 meses)</t>
  </si>
  <si>
    <t xml:space="preserve">Total </t>
  </si>
  <si>
    <t>Dotación Técnico Grado Medio RRLL</t>
  </si>
  <si>
    <t>Dotación Operario Oficios Varios</t>
  </si>
  <si>
    <t>Dotación Técnico Superior MCC (6 meses)</t>
  </si>
  <si>
    <t>Capítulo I 2017</t>
  </si>
  <si>
    <t>PUBLICIDAD EN DIARIOS OFICIALES</t>
  </si>
  <si>
    <t>399.03</t>
  </si>
  <si>
    <t>TASAS, PRECIOS PÚBLICOS Y OTROS INGRESOS</t>
  </si>
  <si>
    <t>INGRESOS PATRIMONIALES</t>
  </si>
  <si>
    <t>226.03</t>
  </si>
  <si>
    <t>OTRAS TASAS POR LA REALIZACIÓN DE ACTIVIDADES DE COMPETENCIA LOCAL</t>
  </si>
  <si>
    <t>10100</t>
  </si>
  <si>
    <t>329.00</t>
  </si>
  <si>
    <t>344.00</t>
  </si>
  <si>
    <t>346.00</t>
  </si>
  <si>
    <t>347.00</t>
  </si>
  <si>
    <t>348.00</t>
  </si>
  <si>
    <t>349.00</t>
  </si>
  <si>
    <t>360.00</t>
  </si>
  <si>
    <t>389.00</t>
  </si>
  <si>
    <t>399.00</t>
  </si>
  <si>
    <t>401.00</t>
  </si>
  <si>
    <t>400.00</t>
  </si>
  <si>
    <t>520.00</t>
  </si>
  <si>
    <t>550.00</t>
  </si>
  <si>
    <t>701.00</t>
  </si>
  <si>
    <t>131.02</t>
  </si>
  <si>
    <t>ENTRADAS A MUSEOS, EXPOSICIONES O ESPECTACULOS</t>
  </si>
  <si>
    <t>PRESUPUESTO DE INGRESOS  EJERCICIO 2018</t>
  </si>
  <si>
    <t>INGRESOS POR PUBLICACIONES EN DIARIOS OFICIALES</t>
  </si>
  <si>
    <t>DEL EXCMO. CABILDO INSULAR DE TENERIFE (GENÉRICA)</t>
  </si>
  <si>
    <t>CAPITULO III: TASAS, PRECIOS PÚBLICOS Y OTROS INGRESOS</t>
  </si>
  <si>
    <t>CAPITULO IV: TRANSFERENCIAS CORRIENTES</t>
  </si>
  <si>
    <t>CAPITULO V: INGRESOS PATRIMONIALES</t>
  </si>
  <si>
    <t>CAPITULO VIII: ACTIVOS FINANCIEROS</t>
  </si>
  <si>
    <t>TOTAL PRESUPUESTO DE INGRESOS</t>
  </si>
  <si>
    <t>PRESTAMOS A L/P AL PERSONAL</t>
  </si>
  <si>
    <t>ACTIVIDADES DE ANIMACIÓN</t>
  </si>
  <si>
    <t>III</t>
  </si>
  <si>
    <t>IV</t>
  </si>
  <si>
    <t>VII</t>
  </si>
  <si>
    <t>VIII</t>
  </si>
  <si>
    <t>V</t>
  </si>
  <si>
    <t>PRESUPUESTO DE INGRESOS POR CAPÍTULOS</t>
  </si>
  <si>
    <t>PRESUPUESTO DE GASTOS EJERCICIO 2019</t>
  </si>
  <si>
    <t>I</t>
  </si>
  <si>
    <t>II</t>
  </si>
  <si>
    <t>VI</t>
  </si>
  <si>
    <t>GASTOS GENERALES</t>
  </si>
  <si>
    <t>DESCRIPCIÓN DEL GASTO</t>
  </si>
  <si>
    <t>333.13</t>
  </si>
  <si>
    <t>2018 5 MCN 1 ENCOMIENDA DE GESTIÓN "COMPLEJO ESPELEOLÓGICO CUEVA DEL VIENTO 2018/2019"</t>
  </si>
  <si>
    <t>2019 3 OAMC 1 "ACTIVIDADES Y EXPOSICIONES EN EL OAMC"</t>
  </si>
  <si>
    <t>2019 3 OAMC 2 "PROYECTOS CULTURALES DE DINAMIZACIÓN DE MUSEOS Y CENTROS"</t>
  </si>
  <si>
    <t>2019 3 MCN 1 "EXPOSICIÓN MCN -VALORES DEL LITORAL CANARIO"</t>
  </si>
  <si>
    <t>2019 3 OAMC 3 "CURSOS, ENCUENTROS Y JORNADAS DE DIVULGACIÓN"</t>
  </si>
  <si>
    <t>204</t>
  </si>
  <si>
    <t>204.00</t>
  </si>
  <si>
    <t>ARRENDAMIENTOS DE MATERIAL DE TRANSPORTE</t>
  </si>
  <si>
    <t>PRESUPUESTO DE GASTOS POR CAPÍTULOS</t>
  </si>
  <si>
    <t>MAQUINARIA, INSTALACIONES Y UTILLAJE</t>
  </si>
  <si>
    <t>INV. DE REPOSICION EDIFICIOS Y OTRAS CONSTRUCCIONES</t>
  </si>
  <si>
    <t>TOTAL PRESUPUESTO DE GASTOS</t>
  </si>
  <si>
    <t>CAPITULO VII: TRANSFERENCIAS DE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</si>
</sst>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0;\-#,##0"/>
    <numFmt numFmtId="165" formatCode="#,##0_);\(#,##0\)"/>
    <numFmt numFmtId="166" formatCode="#,##0.00_);\(#,##0.00\)"/>
    <numFmt numFmtId="167" formatCode="#,##0.000"/>
    <numFmt numFmtId="168" formatCode="#,##0.00000"/>
    <numFmt numFmtId="169" formatCode="0.00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ourier"/>
      <family val="3"/>
    </font>
    <font>
      <sz val="10"/>
      <name val="MS Sans Serif"/>
      <family val="2"/>
    </font>
    <font>
      <sz val="12"/>
      <name val="Helv"/>
    </font>
    <font>
      <sz val="10"/>
      <name val="Arial"/>
      <family val="2"/>
    </font>
    <font>
      <sz val="10"/>
      <color rgb="FFFF0000"/>
      <name val="Calibri"/>
      <family val="2"/>
      <scheme val="minor"/>
    </font>
    <font>
      <sz val="11"/>
      <color rgb="FFFF0000"/>
      <name val="Calibri"/>
      <family val="2"/>
      <scheme val="minor"/>
    </font>
    <font>
      <b/>
      <sz val="12"/>
      <name val="Calibri"/>
      <family val="2"/>
      <scheme val="minor"/>
    </font>
    <font>
      <sz val="12"/>
      <name val="Calibri"/>
      <family val="2"/>
      <scheme val="minor"/>
    </font>
    <font>
      <sz val="10"/>
      <name val="Calibri"/>
      <family val="2"/>
      <scheme val="minor"/>
    </font>
    <font>
      <b/>
      <u/>
      <sz val="11"/>
      <name val="Calibri"/>
      <family val="2"/>
      <scheme val="minor"/>
    </font>
    <font>
      <sz val="11"/>
      <name val="Calibri"/>
      <family val="2"/>
      <scheme val="minor"/>
    </font>
    <font>
      <b/>
      <sz val="11"/>
      <name val="Calibri"/>
      <family val="2"/>
      <scheme val="minor"/>
    </font>
    <font>
      <sz val="10"/>
      <color theme="1"/>
      <name val="Calibri"/>
      <family val="2"/>
      <scheme val="minor"/>
    </font>
    <font>
      <b/>
      <sz val="11"/>
      <color theme="1"/>
      <name val="Calibri"/>
      <family val="2"/>
      <scheme val="minor"/>
    </font>
    <font>
      <sz val="12"/>
      <name val="Calibri"/>
      <family val="2"/>
    </font>
    <font>
      <sz val="10"/>
      <name val="Bookman Old Style"/>
      <family val="1"/>
    </font>
    <font>
      <sz val="11"/>
      <name val="Bookman Old Style"/>
      <family val="1"/>
    </font>
    <font>
      <b/>
      <sz val="12"/>
      <name val="Calibri"/>
      <family val="2"/>
    </font>
    <font>
      <b/>
      <sz val="11"/>
      <name val="Bookman Old Style"/>
      <family val="1"/>
    </font>
    <font>
      <i/>
      <sz val="12"/>
      <name val="Calibri"/>
      <family val="2"/>
    </font>
    <font>
      <sz val="11"/>
      <name val="Calibri"/>
      <family val="2"/>
    </font>
    <font>
      <b/>
      <sz val="14"/>
      <name val="Calibri"/>
      <family val="2"/>
    </font>
    <font>
      <b/>
      <sz val="12"/>
      <color rgb="FFFF0000"/>
      <name val="Calibri"/>
      <family val="2"/>
    </font>
    <font>
      <sz val="18"/>
      <name val="Calibri"/>
      <family val="2"/>
    </font>
    <font>
      <sz val="14"/>
      <name val="Calibri"/>
      <family val="2"/>
    </font>
    <font>
      <b/>
      <sz val="18"/>
      <name val="Calibri"/>
      <family val="2"/>
    </font>
    <font>
      <sz val="14"/>
      <name val="Bookman Old Style"/>
      <family val="1"/>
    </font>
    <font>
      <b/>
      <sz val="11"/>
      <color rgb="FFFF0000"/>
      <name val="Calibri"/>
      <family val="2"/>
      <scheme val="minor"/>
    </font>
    <font>
      <sz val="12"/>
      <color rgb="FFFF0000"/>
      <name val="Calibri"/>
      <family val="2"/>
      <scheme val="minor"/>
    </font>
    <font>
      <b/>
      <sz val="13"/>
      <color theme="1"/>
      <name val="Calibri"/>
      <family val="2"/>
      <scheme val="minor"/>
    </font>
    <font>
      <b/>
      <sz val="13"/>
      <name val="Calibri"/>
      <family val="2"/>
      <scheme val="minor"/>
    </font>
    <font>
      <sz val="13"/>
      <name val="Calibri"/>
      <family val="2"/>
      <scheme val="minor"/>
    </font>
    <font>
      <sz val="13"/>
      <color rgb="FFFF0000"/>
      <name val="Calibri"/>
      <family val="2"/>
      <scheme val="minor"/>
    </font>
    <font>
      <b/>
      <sz val="14"/>
      <name val="Calibri"/>
      <family val="2"/>
      <scheme val="minor"/>
    </font>
    <font>
      <sz val="14"/>
      <color rgb="FFFF0000"/>
      <name val="Calibri"/>
      <family val="2"/>
      <scheme val="minor"/>
    </font>
    <font>
      <sz val="13"/>
      <color theme="1"/>
      <name val="Calibri"/>
      <family val="2"/>
      <scheme val="minor"/>
    </font>
    <font>
      <b/>
      <sz val="15"/>
      <name val="Calibri"/>
      <family val="2"/>
      <scheme val="minor"/>
    </font>
    <font>
      <sz val="15"/>
      <color rgb="FFFF0000"/>
      <name val="Calibri"/>
      <family val="2"/>
      <scheme val="minor"/>
    </font>
  </fonts>
  <fills count="6">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top style="medium">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style="thin">
        <color indexed="64"/>
      </right>
      <top/>
      <bottom style="double">
        <color indexed="64"/>
      </bottom>
      <diagonal/>
    </border>
    <border>
      <left style="medium">
        <color indexed="64"/>
      </left>
      <right/>
      <top style="medium">
        <color indexed="64"/>
      </top>
      <bottom style="double">
        <color indexed="64"/>
      </bottom>
      <diagonal/>
    </border>
    <border>
      <left style="thin">
        <color indexed="64"/>
      </left>
      <right/>
      <top/>
      <bottom style="double">
        <color indexed="64"/>
      </bottom>
      <diagonal/>
    </border>
  </borders>
  <cellStyleXfs count="17">
    <xf numFmtId="0" fontId="0" fillId="0" borderId="0"/>
    <xf numFmtId="0"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13" fillId="0" borderId="0" applyFont="0" applyFill="0" applyBorder="0" applyAlignment="0" applyProtection="0"/>
    <xf numFmtId="164" fontId="10" fillId="0" borderId="0"/>
    <xf numFmtId="0" fontId="11" fillId="0" borderId="0"/>
    <xf numFmtId="165" fontId="10" fillId="0" borderId="0"/>
    <xf numFmtId="165" fontId="10" fillId="0" borderId="0"/>
    <xf numFmtId="165" fontId="12" fillId="0" borderId="0"/>
    <xf numFmtId="9" fontId="9"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360">
    <xf numFmtId="0" fontId="0" fillId="0" borderId="0" xfId="0"/>
    <xf numFmtId="165" fontId="14" fillId="0" borderId="0" xfId="7" applyFont="1"/>
    <xf numFmtId="49" fontId="14" fillId="0" borderId="0" xfId="7" applyNumberFormat="1" applyFont="1" applyAlignment="1">
      <alignment horizontal="left" vertical="center"/>
    </xf>
    <xf numFmtId="0" fontId="14" fillId="0" borderId="0" xfId="7" applyNumberFormat="1" applyFont="1"/>
    <xf numFmtId="165" fontId="14" fillId="0" borderId="0" xfId="7" applyFont="1" applyAlignment="1">
      <alignment horizontal="left" vertical="center"/>
    </xf>
    <xf numFmtId="165" fontId="18" fillId="0" borderId="0" xfId="7" applyFont="1"/>
    <xf numFmtId="0" fontId="19" fillId="0" borderId="0" xfId="7" applyNumberFormat="1" applyFont="1" applyAlignment="1" applyProtection="1">
      <alignment horizontal="left" vertical="center"/>
    </xf>
    <xf numFmtId="0" fontId="19" fillId="0" borderId="0" xfId="7" applyNumberFormat="1" applyFont="1" applyAlignment="1" applyProtection="1">
      <alignment horizontal="center"/>
    </xf>
    <xf numFmtId="49" fontId="20" fillId="0" borderId="0" xfId="7" applyNumberFormat="1" applyFont="1" applyAlignment="1">
      <alignment horizontal="left" vertical="center"/>
    </xf>
    <xf numFmtId="0" fontId="20" fillId="0" borderId="0" xfId="7" applyNumberFormat="1" applyFont="1" applyAlignment="1">
      <alignment horizontal="left" vertical="center"/>
    </xf>
    <xf numFmtId="0" fontId="20" fillId="0" borderId="0" xfId="7" applyNumberFormat="1" applyFont="1"/>
    <xf numFmtId="0" fontId="20" fillId="0" borderId="0" xfId="7" applyNumberFormat="1" applyFont="1" applyProtection="1"/>
    <xf numFmtId="165" fontId="20" fillId="0" borderId="0" xfId="7" applyFont="1"/>
    <xf numFmtId="165" fontId="15" fillId="0" borderId="0" xfId="7" applyFont="1"/>
    <xf numFmtId="165" fontId="20" fillId="0" borderId="0" xfId="7" applyFont="1" applyAlignment="1">
      <alignment horizontal="center" vertical="center"/>
    </xf>
    <xf numFmtId="165" fontId="15" fillId="0" borderId="0" xfId="7" applyFont="1" applyAlignment="1">
      <alignment horizontal="center" vertical="center"/>
    </xf>
    <xf numFmtId="49" fontId="20" fillId="0" borderId="0" xfId="7" applyNumberFormat="1" applyFont="1" applyAlignment="1" applyProtection="1">
      <alignment horizontal="center" vertical="center" wrapText="1"/>
    </xf>
    <xf numFmtId="49" fontId="20" fillId="0" borderId="0" xfId="7" applyNumberFormat="1" applyFont="1" applyAlignment="1" applyProtection="1">
      <alignment horizontal="left" vertical="center"/>
    </xf>
    <xf numFmtId="0" fontId="20" fillId="0" borderId="0" xfId="7" applyNumberFormat="1" applyFont="1" applyAlignment="1" applyProtection="1">
      <alignment horizontal="left" vertical="center"/>
    </xf>
    <xf numFmtId="4" fontId="20" fillId="0" borderId="0" xfId="7" applyNumberFormat="1" applyFont="1"/>
    <xf numFmtId="0" fontId="20" fillId="0" borderId="0" xfId="7" applyNumberFormat="1" applyFont="1" applyAlignment="1" applyProtection="1">
      <alignment horizontal="left" vertical="center" wrapText="1"/>
    </xf>
    <xf numFmtId="49" fontId="20" fillId="0" borderId="0" xfId="7" applyNumberFormat="1" applyFont="1" applyFill="1" applyAlignment="1">
      <alignment horizontal="left" vertical="center"/>
    </xf>
    <xf numFmtId="4" fontId="20" fillId="0" borderId="0" xfId="7" applyNumberFormat="1" applyFont="1" applyFill="1"/>
    <xf numFmtId="49" fontId="20" fillId="0" borderId="0" xfId="7" applyNumberFormat="1" applyFont="1" applyFill="1" applyAlignment="1" applyProtection="1">
      <alignment horizontal="left" vertical="center"/>
    </xf>
    <xf numFmtId="166" fontId="20" fillId="0" borderId="0" xfId="7" applyNumberFormat="1" applyFont="1"/>
    <xf numFmtId="165" fontId="20" fillId="0" borderId="0" xfId="7" applyFont="1" applyAlignment="1">
      <alignment vertical="center"/>
    </xf>
    <xf numFmtId="165" fontId="15" fillId="0" borderId="0" xfId="7" applyFont="1" applyAlignment="1">
      <alignment vertical="center"/>
    </xf>
    <xf numFmtId="4" fontId="21" fillId="0" borderId="0" xfId="7" applyNumberFormat="1" applyFont="1" applyFill="1" applyBorder="1" applyProtection="1"/>
    <xf numFmtId="165" fontId="15" fillId="0" borderId="0" xfId="7" applyFont="1" applyFill="1"/>
    <xf numFmtId="0" fontId="20" fillId="0" borderId="0" xfId="7" applyNumberFormat="1" applyFont="1" applyFill="1" applyProtection="1"/>
    <xf numFmtId="10" fontId="20" fillId="0" borderId="0" xfId="10" applyNumberFormat="1" applyFont="1" applyProtection="1"/>
    <xf numFmtId="4" fontId="15" fillId="0" borderId="0" xfId="7" applyNumberFormat="1" applyFont="1" applyProtection="1"/>
    <xf numFmtId="4" fontId="20" fillId="0" borderId="0" xfId="7" applyNumberFormat="1" applyFont="1" applyAlignment="1" applyProtection="1">
      <alignment horizontal="right"/>
    </xf>
    <xf numFmtId="4" fontId="20" fillId="0" borderId="0" xfId="7" applyNumberFormat="1" applyFont="1" applyAlignment="1">
      <alignment horizontal="right"/>
    </xf>
    <xf numFmtId="3" fontId="20" fillId="0" borderId="0" xfId="8" applyNumberFormat="1" applyFont="1" applyAlignment="1" applyProtection="1">
      <alignment horizontal="left" vertical="center"/>
    </xf>
    <xf numFmtId="3" fontId="20" fillId="0" borderId="0" xfId="8" applyNumberFormat="1" applyFont="1"/>
    <xf numFmtId="10" fontId="20" fillId="0" borderId="0" xfId="10" applyNumberFormat="1" applyFont="1"/>
    <xf numFmtId="49" fontId="17" fillId="0" borderId="0" xfId="7" applyNumberFormat="1" applyFont="1" applyAlignment="1">
      <alignment horizontal="left" vertical="center"/>
    </xf>
    <xf numFmtId="0" fontId="17" fillId="0" borderId="0" xfId="7" applyNumberFormat="1" applyFont="1" applyAlignment="1">
      <alignment horizontal="left" vertical="center"/>
    </xf>
    <xf numFmtId="0" fontId="17" fillId="0" borderId="0" xfId="7" applyNumberFormat="1" applyFont="1"/>
    <xf numFmtId="4" fontId="20" fillId="0" borderId="16" xfId="7" applyNumberFormat="1" applyFont="1" applyBorder="1" applyProtection="1"/>
    <xf numFmtId="4" fontId="20" fillId="0" borderId="0" xfId="7" applyNumberFormat="1" applyFont="1" applyAlignment="1" applyProtection="1">
      <alignment vertical="center"/>
    </xf>
    <xf numFmtId="4" fontId="20" fillId="0" borderId="0" xfId="7" applyNumberFormat="1" applyFont="1" applyAlignment="1">
      <alignment vertical="center"/>
    </xf>
    <xf numFmtId="4" fontId="20" fillId="0" borderId="0" xfId="7" applyNumberFormat="1" applyFont="1" applyFill="1" applyAlignment="1" applyProtection="1">
      <alignment vertical="center"/>
    </xf>
    <xf numFmtId="4" fontId="20" fillId="0" borderId="0" xfId="7" applyNumberFormat="1" applyFont="1" applyFill="1" applyAlignment="1">
      <alignment vertical="center"/>
    </xf>
    <xf numFmtId="164" fontId="20" fillId="0" borderId="0" xfId="5" applyFont="1" applyBorder="1" applyAlignment="1" applyProtection="1">
      <alignment horizontal="left" vertical="center"/>
    </xf>
    <xf numFmtId="0" fontId="20" fillId="0" borderId="0" xfId="5" applyNumberFormat="1" applyFont="1" applyBorder="1" applyAlignment="1">
      <alignment horizontal="left" vertical="center"/>
    </xf>
    <xf numFmtId="0" fontId="23" fillId="0" borderId="0" xfId="13" applyFont="1" applyAlignment="1">
      <alignment horizontal="center"/>
    </xf>
    <xf numFmtId="0" fontId="7" fillId="0" borderId="0" xfId="13"/>
    <xf numFmtId="43" fontId="0" fillId="0" borderId="0" xfId="14" applyFont="1"/>
    <xf numFmtId="43" fontId="7" fillId="0" borderId="0" xfId="13" applyNumberFormat="1"/>
    <xf numFmtId="10" fontId="0" fillId="0" borderId="0" xfId="15" applyNumberFormat="1" applyFont="1"/>
    <xf numFmtId="43" fontId="23" fillId="0" borderId="0" xfId="14" applyFont="1"/>
    <xf numFmtId="43" fontId="23" fillId="0" borderId="0" xfId="13" applyNumberFormat="1" applyFont="1"/>
    <xf numFmtId="10" fontId="23" fillId="0" borderId="0" xfId="15" applyNumberFormat="1" applyFont="1"/>
    <xf numFmtId="0" fontId="7" fillId="0" borderId="0" xfId="13" applyFill="1"/>
    <xf numFmtId="43" fontId="0" fillId="0" borderId="0" xfId="14" applyFont="1" applyFill="1"/>
    <xf numFmtId="43" fontId="7" fillId="0" borderId="0" xfId="13" applyNumberFormat="1" applyFill="1"/>
    <xf numFmtId="43" fontId="7" fillId="0" borderId="0" xfId="4" applyFont="1"/>
    <xf numFmtId="43" fontId="6" fillId="0" borderId="0" xfId="4" applyFont="1"/>
    <xf numFmtId="4" fontId="20" fillId="3" borderId="0" xfId="7" applyNumberFormat="1" applyFont="1" applyFill="1" applyAlignment="1" applyProtection="1">
      <alignment vertical="center"/>
    </xf>
    <xf numFmtId="4" fontId="21" fillId="3" borderId="0" xfId="7" applyNumberFormat="1" applyFont="1" applyFill="1" applyAlignment="1" applyProtection="1">
      <alignment vertical="center"/>
    </xf>
    <xf numFmtId="0" fontId="21" fillId="0" borderId="0" xfId="7" applyNumberFormat="1" applyFont="1" applyFill="1" applyBorder="1" applyAlignment="1" applyProtection="1">
      <alignment horizontal="centerContinuous" vertical="center"/>
    </xf>
    <xf numFmtId="4" fontId="21" fillId="0" borderId="0" xfId="7" applyNumberFormat="1" applyFont="1" applyFill="1" applyBorder="1" applyAlignment="1" applyProtection="1">
      <alignment vertical="center"/>
    </xf>
    <xf numFmtId="10" fontId="7" fillId="0" borderId="0" xfId="10" applyNumberFormat="1" applyFont="1"/>
    <xf numFmtId="4" fontId="21" fillId="2" borderId="17" xfId="7" applyNumberFormat="1" applyFont="1" applyFill="1" applyBorder="1" applyProtection="1"/>
    <xf numFmtId="4" fontId="20" fillId="0" borderId="0" xfId="7" applyNumberFormat="1" applyFont="1" applyProtection="1"/>
    <xf numFmtId="4" fontId="21" fillId="0" borderId="0" xfId="7" applyNumberFormat="1" applyFont="1" applyFill="1" applyBorder="1" applyAlignment="1" applyProtection="1">
      <alignment horizontal="center"/>
    </xf>
    <xf numFmtId="3" fontId="20" fillId="0" borderId="0" xfId="8" applyNumberFormat="1" applyFont="1" applyAlignment="1" applyProtection="1">
      <alignment horizontal="left" vertical="center" wrapText="1"/>
    </xf>
    <xf numFmtId="4" fontId="21" fillId="2" borderId="2" xfId="7" applyNumberFormat="1" applyFont="1" applyFill="1" applyBorder="1" applyProtection="1"/>
    <xf numFmtId="4" fontId="21" fillId="2" borderId="3" xfId="7" applyNumberFormat="1" applyFont="1" applyFill="1" applyBorder="1" applyProtection="1"/>
    <xf numFmtId="4" fontId="21" fillId="0" borderId="0" xfId="7" applyNumberFormat="1" applyFont="1" applyFill="1" applyBorder="1" applyAlignment="1" applyProtection="1">
      <alignment horizontal="center" vertical="center"/>
    </xf>
    <xf numFmtId="4" fontId="15" fillId="3" borderId="0" xfId="7" applyNumberFormat="1" applyFont="1" applyFill="1" applyAlignment="1" applyProtection="1">
      <alignment vertical="center"/>
    </xf>
    <xf numFmtId="0" fontId="24" fillId="0" borderId="0" xfId="16" applyFont="1" applyFill="1"/>
    <xf numFmtId="4" fontId="24" fillId="0" borderId="0" xfId="16" applyNumberFormat="1" applyFont="1" applyFill="1" applyAlignment="1">
      <alignment horizontal="center"/>
    </xf>
    <xf numFmtId="0" fontId="24" fillId="0" borderId="0" xfId="16" applyFont="1" applyFill="1" applyAlignment="1">
      <alignment horizontal="center"/>
    </xf>
    <xf numFmtId="0" fontId="25" fillId="0" borderId="0" xfId="16" applyFont="1" applyFill="1"/>
    <xf numFmtId="4" fontId="25" fillId="0" borderId="0" xfId="16" applyNumberFormat="1" applyFont="1" applyFill="1"/>
    <xf numFmtId="0" fontId="26" fillId="0" borderId="0" xfId="16" applyFont="1" applyFill="1"/>
    <xf numFmtId="4" fontId="26" fillId="0" borderId="0" xfId="16" applyNumberFormat="1" applyFont="1" applyFill="1"/>
    <xf numFmtId="10" fontId="26" fillId="0" borderId="0" xfId="16" applyNumberFormat="1" applyFont="1" applyFill="1"/>
    <xf numFmtId="4" fontId="24" fillId="0" borderId="0" xfId="16" applyNumberFormat="1" applyFont="1" applyFill="1"/>
    <xf numFmtId="167" fontId="24" fillId="0" borderId="0" xfId="10" applyNumberFormat="1" applyFont="1" applyFill="1"/>
    <xf numFmtId="14" fontId="27" fillId="0" borderId="0" xfId="16" applyNumberFormat="1" applyFont="1" applyFill="1" applyAlignment="1">
      <alignment horizontal="center"/>
    </xf>
    <xf numFmtId="4" fontId="24" fillId="4" borderId="0" xfId="16" applyNumberFormat="1" applyFont="1" applyFill="1"/>
    <xf numFmtId="167" fontId="24" fillId="4" borderId="0" xfId="10" applyNumberFormat="1" applyFont="1" applyFill="1"/>
    <xf numFmtId="9" fontId="24" fillId="0" borderId="0" xfId="16" applyNumberFormat="1" applyFont="1" applyFill="1"/>
    <xf numFmtId="0" fontId="27" fillId="0" borderId="0" xfId="16" applyNumberFormat="1" applyFont="1" applyFill="1" applyAlignment="1">
      <alignment horizontal="center" vertical="center"/>
    </xf>
    <xf numFmtId="0" fontId="27" fillId="0" borderId="0" xfId="16" applyFont="1" applyFill="1" applyAlignment="1">
      <alignment horizontal="center" vertical="center" wrapText="1"/>
    </xf>
    <xf numFmtId="0" fontId="28" fillId="0" borderId="0" xfId="16" applyFont="1" applyFill="1" applyAlignment="1">
      <alignment horizontal="center" vertical="center"/>
    </xf>
    <xf numFmtId="10" fontId="26" fillId="0" borderId="0" xfId="16" applyNumberFormat="1" applyFont="1" applyFill="1" applyAlignment="1">
      <alignment horizontal="center" vertical="center"/>
    </xf>
    <xf numFmtId="0" fontId="25" fillId="0" borderId="0" xfId="16" applyFont="1" applyFill="1" applyAlignment="1">
      <alignment horizontal="center" vertical="center"/>
    </xf>
    <xf numFmtId="0" fontId="24" fillId="0" borderId="0" xfId="16" quotePrefix="1" applyFont="1" applyFill="1"/>
    <xf numFmtId="4" fontId="24" fillId="0" borderId="10" xfId="16" applyNumberFormat="1" applyFont="1" applyFill="1" applyBorder="1"/>
    <xf numFmtId="4" fontId="27" fillId="0" borderId="0" xfId="16" applyNumberFormat="1" applyFont="1" applyFill="1"/>
    <xf numFmtId="0" fontId="24" fillId="0" borderId="0" xfId="16" applyFont="1" applyFill="1" applyBorder="1"/>
    <xf numFmtId="4" fontId="24" fillId="0" borderId="0" xfId="16" applyNumberFormat="1" applyFont="1" applyFill="1" applyBorder="1"/>
    <xf numFmtId="3" fontId="24" fillId="0" borderId="0" xfId="16" applyNumberFormat="1" applyFont="1" applyFill="1"/>
    <xf numFmtId="4" fontId="28" fillId="0" borderId="0" xfId="0" applyNumberFormat="1" applyFont="1" applyFill="1" applyAlignment="1">
      <alignment vertical="center"/>
    </xf>
    <xf numFmtId="3" fontId="27" fillId="0" borderId="0" xfId="16" applyNumberFormat="1" applyFont="1" applyFill="1"/>
    <xf numFmtId="4" fontId="27" fillId="0" borderId="11" xfId="16" applyNumberFormat="1" applyFont="1" applyFill="1" applyBorder="1"/>
    <xf numFmtId="3" fontId="25" fillId="0" borderId="0" xfId="16" applyNumberFormat="1" applyFont="1" applyFill="1"/>
    <xf numFmtId="4" fontId="28" fillId="0" borderId="0" xfId="16" applyNumberFormat="1" applyFont="1" applyFill="1"/>
    <xf numFmtId="0" fontId="17" fillId="0" borderId="0" xfId="0" applyFont="1" applyFill="1" applyBorder="1" applyAlignment="1">
      <alignment horizontal="left" wrapText="1"/>
    </xf>
    <xf numFmtId="0" fontId="29" fillId="0" borderId="0" xfId="16" applyFont="1" applyFill="1"/>
    <xf numFmtId="1" fontId="26" fillId="0" borderId="0" xfId="16" applyNumberFormat="1" applyFont="1" applyFill="1"/>
    <xf numFmtId="1" fontId="25" fillId="0" borderId="0" xfId="16" applyNumberFormat="1" applyFont="1" applyFill="1"/>
    <xf numFmtId="4" fontId="26" fillId="0" borderId="0" xfId="10" applyNumberFormat="1" applyFont="1" applyFill="1"/>
    <xf numFmtId="4" fontId="29" fillId="0" borderId="0" xfId="16" applyNumberFormat="1" applyFont="1" applyFill="1"/>
    <xf numFmtId="0" fontId="26" fillId="0" borderId="0" xfId="16" applyFont="1" applyFill="1" applyAlignment="1">
      <alignment horizontal="center"/>
    </xf>
    <xf numFmtId="0" fontId="28" fillId="0" borderId="0" xfId="16" applyFont="1" applyFill="1" applyAlignment="1">
      <alignment horizontal="center"/>
    </xf>
    <xf numFmtId="4" fontId="25" fillId="0" borderId="0" xfId="16" applyNumberFormat="1" applyFont="1" applyFill="1" applyBorder="1"/>
    <xf numFmtId="4" fontId="24" fillId="0" borderId="0" xfId="16" applyNumberFormat="1" applyFont="1" applyBorder="1" applyAlignment="1">
      <alignment horizontal="right"/>
    </xf>
    <xf numFmtId="4" fontId="30" fillId="0" borderId="0" xfId="16" applyNumberFormat="1" applyFont="1" applyFill="1"/>
    <xf numFmtId="0" fontId="24" fillId="0" borderId="0" xfId="7" applyNumberFormat="1" applyFont="1" applyFill="1" applyAlignment="1" applyProtection="1">
      <alignment horizontal="left" vertical="center"/>
    </xf>
    <xf numFmtId="4" fontId="27" fillId="0" borderId="1" xfId="16" applyNumberFormat="1" applyFont="1" applyFill="1" applyBorder="1"/>
    <xf numFmtId="168" fontId="24" fillId="0" borderId="0" xfId="10" applyNumberFormat="1" applyFont="1" applyFill="1"/>
    <xf numFmtId="169" fontId="25" fillId="0" borderId="0" xfId="16" applyNumberFormat="1" applyFont="1" applyFill="1"/>
    <xf numFmtId="0" fontId="24" fillId="0" borderId="0" xfId="16" applyFont="1" applyFill="1" applyAlignment="1">
      <alignment horizontal="right"/>
    </xf>
    <xf numFmtId="4" fontId="27" fillId="5" borderId="0" xfId="16" applyNumberFormat="1" applyFont="1" applyFill="1"/>
    <xf numFmtId="4" fontId="31" fillId="0" borderId="0" xfId="16" applyNumberFormat="1" applyFont="1" applyFill="1"/>
    <xf numFmtId="4" fontId="32" fillId="0" borderId="0" xfId="0" applyNumberFormat="1" applyFont="1" applyFill="1"/>
    <xf numFmtId="10" fontId="25" fillId="0" borderId="0" xfId="16" applyNumberFormat="1" applyFont="1" applyFill="1"/>
    <xf numFmtId="0" fontId="27" fillId="0" borderId="0" xfId="16" applyFont="1" applyFill="1"/>
    <xf numFmtId="4" fontId="27" fillId="0" borderId="0" xfId="0" applyNumberFormat="1" applyFont="1" applyFill="1"/>
    <xf numFmtId="0" fontId="33" fillId="0" borderId="0" xfId="16" applyFont="1" applyFill="1"/>
    <xf numFmtId="0" fontId="31" fillId="0" borderId="1" xfId="0" applyFont="1" applyBorder="1" applyAlignment="1">
      <alignment wrapText="1"/>
    </xf>
    <xf numFmtId="4" fontId="31" fillId="0" borderId="1" xfId="16" applyNumberFormat="1" applyFont="1" applyFill="1" applyBorder="1"/>
    <xf numFmtId="0" fontId="34" fillId="0" borderId="1" xfId="0" applyFont="1" applyBorder="1" applyAlignment="1">
      <alignment wrapText="1"/>
    </xf>
    <xf numFmtId="4" fontId="34" fillId="0" borderId="1" xfId="16" applyNumberFormat="1" applyFont="1" applyFill="1" applyBorder="1"/>
    <xf numFmtId="0" fontId="33" fillId="0" borderId="0" xfId="16" applyFont="1" applyFill="1" applyBorder="1"/>
    <xf numFmtId="167" fontId="24" fillId="0" borderId="0" xfId="10" applyNumberFormat="1" applyFont="1" applyFill="1" applyBorder="1"/>
    <xf numFmtId="0" fontId="25" fillId="0" borderId="0" xfId="16" applyFont="1" applyFill="1" applyBorder="1"/>
    <xf numFmtId="0" fontId="26" fillId="0" borderId="0" xfId="16" applyFont="1" applyFill="1" applyBorder="1"/>
    <xf numFmtId="4" fontId="26" fillId="0" borderId="0" xfId="16" applyNumberFormat="1" applyFont="1" applyFill="1" applyBorder="1"/>
    <xf numFmtId="10" fontId="26" fillId="0" borderId="0" xfId="16" applyNumberFormat="1" applyFont="1" applyFill="1" applyBorder="1"/>
    <xf numFmtId="0" fontId="34" fillId="0" borderId="1" xfId="0" applyFont="1" applyBorder="1" applyAlignment="1">
      <alignment horizontal="justify" wrapText="1"/>
    </xf>
    <xf numFmtId="167" fontId="25" fillId="0" borderId="0" xfId="16" applyNumberFormat="1" applyFont="1" applyFill="1" applyBorder="1"/>
    <xf numFmtId="4" fontId="34" fillId="0" borderId="1" xfId="0" applyNumberFormat="1" applyFont="1" applyBorder="1" applyAlignment="1">
      <alignment horizontal="right" vertical="center"/>
    </xf>
    <xf numFmtId="4" fontId="33" fillId="0" borderId="0" xfId="16" applyNumberFormat="1" applyFont="1" applyFill="1" applyBorder="1"/>
    <xf numFmtId="0" fontId="31" fillId="0" borderId="0" xfId="0" applyFont="1" applyBorder="1" applyAlignment="1">
      <alignment horizontal="left" wrapText="1"/>
    </xf>
    <xf numFmtId="4" fontId="31" fillId="0" borderId="1" xfId="0" applyNumberFormat="1" applyFont="1" applyBorder="1" applyAlignment="1">
      <alignment horizontal="right" wrapText="1"/>
    </xf>
    <xf numFmtId="0" fontId="34" fillId="0" borderId="0" xfId="16" applyFont="1" applyFill="1"/>
    <xf numFmtId="4" fontId="35" fillId="0" borderId="0" xfId="16" applyNumberFormat="1" applyFont="1" applyFill="1" applyBorder="1"/>
    <xf numFmtId="0" fontId="34" fillId="0" borderId="1" xfId="16" applyFont="1" applyFill="1" applyBorder="1"/>
    <xf numFmtId="0" fontId="36" fillId="0" borderId="0" xfId="16" applyFont="1" applyFill="1"/>
    <xf numFmtId="4" fontId="33" fillId="0" borderId="0" xfId="16" applyNumberFormat="1" applyFont="1" applyFill="1"/>
    <xf numFmtId="4" fontId="34" fillId="0" borderId="0" xfId="16" applyNumberFormat="1" applyFont="1" applyFill="1"/>
    <xf numFmtId="0" fontId="31" fillId="0" borderId="1" xfId="16" applyFont="1" applyFill="1" applyBorder="1"/>
    <xf numFmtId="4" fontId="34" fillId="0" borderId="0" xfId="0" applyNumberFormat="1" applyFont="1" applyFill="1"/>
    <xf numFmtId="4" fontId="31" fillId="0" borderId="0" xfId="0" applyNumberFormat="1" applyFont="1" applyFill="1"/>
    <xf numFmtId="167" fontId="34" fillId="0" borderId="0" xfId="10" applyNumberFormat="1" applyFont="1" applyFill="1"/>
    <xf numFmtId="4" fontId="36" fillId="0" borderId="0" xfId="16" applyNumberFormat="1" applyFont="1" applyFill="1"/>
    <xf numFmtId="10" fontId="36" fillId="0" borderId="0" xfId="16" applyNumberFormat="1" applyFont="1" applyFill="1"/>
    <xf numFmtId="9" fontId="20" fillId="0" borderId="0" xfId="10" applyFont="1" applyProtection="1"/>
    <xf numFmtId="49" fontId="5" fillId="0" borderId="0" xfId="7" applyNumberFormat="1" applyFont="1" applyBorder="1" applyAlignment="1" applyProtection="1">
      <alignment horizontal="left" vertical="center"/>
    </xf>
    <xf numFmtId="0" fontId="5" fillId="0" borderId="0" xfId="7" applyNumberFormat="1" applyFont="1" applyBorder="1" applyAlignment="1" applyProtection="1">
      <alignment horizontal="left" vertical="center"/>
    </xf>
    <xf numFmtId="49" fontId="5" fillId="0" borderId="0" xfId="7" applyNumberFormat="1" applyFont="1" applyBorder="1" applyAlignment="1">
      <alignment horizontal="left" vertical="center"/>
    </xf>
    <xf numFmtId="0" fontId="5" fillId="0" borderId="0" xfId="7" applyNumberFormat="1" applyFont="1" applyBorder="1" applyAlignment="1">
      <alignment horizontal="left" vertical="center"/>
    </xf>
    <xf numFmtId="49" fontId="5" fillId="0" borderId="0" xfId="7" applyNumberFormat="1" applyFont="1" applyFill="1" applyAlignment="1" applyProtection="1">
      <alignment horizontal="left" vertical="center"/>
    </xf>
    <xf numFmtId="0" fontId="5" fillId="0" borderId="0" xfId="7" applyNumberFormat="1" applyFont="1" applyAlignment="1" applyProtection="1">
      <alignment horizontal="left" vertical="center" wrapText="1"/>
    </xf>
    <xf numFmtId="49" fontId="5" fillId="0" borderId="0" xfId="7" applyNumberFormat="1" applyFont="1" applyFill="1" applyAlignment="1">
      <alignment horizontal="left" vertical="center"/>
    </xf>
    <xf numFmtId="4" fontId="5" fillId="0" borderId="0" xfId="7" applyNumberFormat="1" applyFont="1" applyFill="1" applyAlignment="1">
      <alignment vertical="center"/>
    </xf>
    <xf numFmtId="4" fontId="5" fillId="0" borderId="0" xfId="7" applyNumberFormat="1" applyFont="1" applyFill="1" applyAlignment="1" applyProtection="1">
      <alignment vertical="center"/>
    </xf>
    <xf numFmtId="49" fontId="4" fillId="0" borderId="0" xfId="7" applyNumberFormat="1" applyFont="1" applyAlignment="1" applyProtection="1">
      <alignment horizontal="left" vertical="center"/>
    </xf>
    <xf numFmtId="0" fontId="4" fillId="0" borderId="0" xfId="7" applyNumberFormat="1" applyFont="1" applyAlignment="1" applyProtection="1">
      <alignment horizontal="left" vertical="center"/>
    </xf>
    <xf numFmtId="4" fontId="4" fillId="0" borderId="0" xfId="7" applyNumberFormat="1" applyFont="1" applyAlignment="1" applyProtection="1">
      <alignment vertical="center"/>
    </xf>
    <xf numFmtId="49" fontId="4" fillId="0" borderId="0" xfId="7" applyNumberFormat="1" applyFont="1" applyAlignment="1">
      <alignment horizontal="left" vertical="center"/>
    </xf>
    <xf numFmtId="0" fontId="4" fillId="0" borderId="0" xfId="7" applyNumberFormat="1" applyFont="1" applyAlignment="1">
      <alignment horizontal="left" vertical="center"/>
    </xf>
    <xf numFmtId="0" fontId="4" fillId="0" borderId="0" xfId="7" applyNumberFormat="1" applyFont="1" applyAlignment="1" applyProtection="1">
      <alignment vertical="center"/>
    </xf>
    <xf numFmtId="0" fontId="4" fillId="0" borderId="0" xfId="7" applyNumberFormat="1" applyFont="1" applyAlignment="1">
      <alignment vertical="center"/>
    </xf>
    <xf numFmtId="4" fontId="4" fillId="0" borderId="0" xfId="7" applyNumberFormat="1" applyFont="1" applyAlignment="1">
      <alignment vertical="center"/>
    </xf>
    <xf numFmtId="0" fontId="22" fillId="0" borderId="0" xfId="7" applyNumberFormat="1" applyFont="1" applyAlignment="1" applyProtection="1">
      <alignment vertical="center"/>
    </xf>
    <xf numFmtId="165" fontId="4" fillId="0" borderId="0" xfId="7" applyFont="1"/>
    <xf numFmtId="4" fontId="4" fillId="3" borderId="0" xfId="7" applyNumberFormat="1" applyFont="1" applyFill="1"/>
    <xf numFmtId="4" fontId="4" fillId="3" borderId="0" xfId="7" applyNumberFormat="1" applyFont="1" applyFill="1" applyProtection="1"/>
    <xf numFmtId="164" fontId="4" fillId="0" borderId="0" xfId="5" applyFont="1" applyBorder="1" applyAlignment="1" applyProtection="1">
      <alignment horizontal="left"/>
    </xf>
    <xf numFmtId="0" fontId="4" fillId="0" borderId="0" xfId="5" applyNumberFormat="1" applyFont="1" applyBorder="1" applyAlignment="1">
      <alignment horizontal="left"/>
    </xf>
    <xf numFmtId="4" fontId="4" fillId="0" borderId="0" xfId="7" applyNumberFormat="1" applyFont="1" applyFill="1"/>
    <xf numFmtId="4" fontId="4" fillId="0" borderId="0" xfId="7" applyNumberFormat="1" applyFont="1" applyFill="1" applyProtection="1"/>
    <xf numFmtId="164" fontId="4" fillId="0" borderId="0" xfId="5" applyFont="1" applyBorder="1" applyAlignment="1" applyProtection="1">
      <alignment vertical="center"/>
    </xf>
    <xf numFmtId="0" fontId="4" fillId="0" borderId="0" xfId="5" applyNumberFormat="1" applyFont="1" applyBorder="1" applyAlignment="1">
      <alignment horizontal="left" vertical="center"/>
    </xf>
    <xf numFmtId="4" fontId="4" fillId="0" borderId="0" xfId="7" applyNumberFormat="1" applyFont="1" applyFill="1" applyAlignment="1" applyProtection="1">
      <alignment vertical="center"/>
    </xf>
    <xf numFmtId="4" fontId="15" fillId="0" borderId="0" xfId="7" applyNumberFormat="1" applyFont="1"/>
    <xf numFmtId="3" fontId="20" fillId="0" borderId="0" xfId="8" applyNumberFormat="1" applyFont="1" applyAlignment="1">
      <alignment wrapText="1"/>
    </xf>
    <xf numFmtId="3" fontId="20" fillId="0" borderId="0" xfId="8" applyNumberFormat="1" applyFont="1" applyAlignment="1" applyProtection="1">
      <alignment horizontal="left"/>
    </xf>
    <xf numFmtId="3" fontId="20" fillId="0" borderId="0" xfId="8" applyNumberFormat="1" applyFont="1" applyAlignment="1" applyProtection="1">
      <alignment horizontal="left" wrapText="1"/>
    </xf>
    <xf numFmtId="4" fontId="3" fillId="0" borderId="0" xfId="7" applyNumberFormat="1" applyFont="1" applyFill="1" applyAlignment="1" applyProtection="1">
      <alignment vertical="center"/>
    </xf>
    <xf numFmtId="4" fontId="3" fillId="0" borderId="0" xfId="7" applyNumberFormat="1" applyFont="1" applyAlignment="1" applyProtection="1">
      <alignment vertical="center"/>
    </xf>
    <xf numFmtId="4" fontId="20" fillId="0" borderId="0" xfId="7" applyNumberFormat="1" applyFont="1" applyFill="1" applyProtection="1"/>
    <xf numFmtId="49" fontId="2" fillId="0" borderId="0" xfId="7" applyNumberFormat="1" applyFont="1" applyAlignment="1" applyProtection="1">
      <alignment horizontal="left" vertical="center"/>
    </xf>
    <xf numFmtId="0" fontId="2" fillId="0" borderId="0" xfId="7" applyNumberFormat="1" applyFont="1" applyAlignment="1" applyProtection="1">
      <alignment horizontal="left" vertical="center" wrapText="1"/>
    </xf>
    <xf numFmtId="49" fontId="15" fillId="0" borderId="0" xfId="7" applyNumberFormat="1" applyFont="1" applyAlignment="1">
      <alignment horizontal="left" vertical="center"/>
    </xf>
    <xf numFmtId="165" fontId="15" fillId="0" borderId="0" xfId="7" applyFont="1" applyAlignment="1">
      <alignment horizontal="left" vertical="center"/>
    </xf>
    <xf numFmtId="0" fontId="15" fillId="0" borderId="0" xfId="7" applyNumberFormat="1" applyFont="1"/>
    <xf numFmtId="4" fontId="20" fillId="0" borderId="0" xfId="7" applyNumberFormat="1" applyFont="1" applyBorder="1" applyAlignment="1">
      <alignment horizontal="right"/>
    </xf>
    <xf numFmtId="0" fontId="15" fillId="0" borderId="0" xfId="7" applyNumberFormat="1" applyFont="1" applyBorder="1"/>
    <xf numFmtId="165" fontId="15" fillId="0" borderId="0" xfId="7" applyFont="1" applyBorder="1"/>
    <xf numFmtId="4" fontId="21" fillId="0" borderId="0" xfId="6" applyNumberFormat="1" applyFont="1" applyFill="1" applyBorder="1"/>
    <xf numFmtId="4" fontId="20" fillId="0" borderId="0" xfId="7" applyNumberFormat="1" applyFont="1" applyBorder="1" applyAlignment="1" applyProtection="1">
      <alignment horizontal="right"/>
    </xf>
    <xf numFmtId="4" fontId="20" fillId="0" borderId="0" xfId="6" applyNumberFormat="1" applyFont="1" applyFill="1" applyBorder="1" applyAlignment="1">
      <alignment vertical="center"/>
    </xf>
    <xf numFmtId="4" fontId="20" fillId="0" borderId="0" xfId="6" applyNumberFormat="1" applyFont="1" applyFill="1" applyBorder="1"/>
    <xf numFmtId="4" fontId="2" fillId="0" borderId="0" xfId="6" applyNumberFormat="1" applyFont="1" applyFill="1" applyBorder="1"/>
    <xf numFmtId="4" fontId="15" fillId="0" borderId="0" xfId="6" applyNumberFormat="1" applyFont="1" applyFill="1" applyBorder="1"/>
    <xf numFmtId="4" fontId="21" fillId="0" borderId="0" xfId="7" applyNumberFormat="1" applyFont="1" applyBorder="1" applyAlignment="1" applyProtection="1">
      <alignment horizontal="right"/>
    </xf>
    <xf numFmtId="4" fontId="20" fillId="0" borderId="0" xfId="7" applyNumberFormat="1" applyFont="1" applyFill="1" applyBorder="1" applyAlignment="1" applyProtection="1">
      <alignment horizontal="right" vertical="center"/>
    </xf>
    <xf numFmtId="4" fontId="37" fillId="0" borderId="0" xfId="6" applyNumberFormat="1" applyFont="1" applyFill="1" applyBorder="1" applyAlignment="1">
      <alignment horizontal="right" vertical="center"/>
    </xf>
    <xf numFmtId="4" fontId="2" fillId="0" borderId="0" xfId="6" applyNumberFormat="1" applyFont="1" applyFill="1" applyBorder="1" applyAlignment="1">
      <alignment horizontal="right" vertical="center"/>
    </xf>
    <xf numFmtId="4" fontId="21" fillId="0" borderId="0" xfId="6" applyNumberFormat="1" applyFont="1" applyFill="1" applyBorder="1" applyAlignment="1">
      <alignment vertical="center"/>
    </xf>
    <xf numFmtId="0" fontId="16" fillId="0" borderId="6" xfId="7" applyNumberFormat="1" applyFont="1" applyBorder="1" applyAlignment="1" applyProtection="1">
      <alignment vertical="center"/>
    </xf>
    <xf numFmtId="0" fontId="16" fillId="0" borderId="6" xfId="7" applyNumberFormat="1" applyFont="1" applyBorder="1" applyAlignment="1" applyProtection="1">
      <alignment horizontal="centerContinuous" vertical="center"/>
    </xf>
    <xf numFmtId="0" fontId="16" fillId="0" borderId="7" xfId="7" applyNumberFormat="1" applyFont="1" applyBorder="1" applyAlignment="1" applyProtection="1">
      <alignment horizontal="centerContinuous" vertical="center"/>
    </xf>
    <xf numFmtId="0" fontId="38" fillId="0" borderId="0" xfId="7" applyNumberFormat="1" applyFont="1" applyBorder="1"/>
    <xf numFmtId="165" fontId="38" fillId="0" borderId="0" xfId="7" applyFont="1"/>
    <xf numFmtId="0" fontId="16" fillId="2" borderId="8" xfId="7" applyNumberFormat="1" applyFont="1" applyFill="1" applyBorder="1" applyAlignment="1" applyProtection="1">
      <alignment horizontal="center" vertical="center"/>
    </xf>
    <xf numFmtId="49" fontId="17" fillId="0" borderId="18" xfId="7" applyNumberFormat="1" applyFont="1" applyBorder="1" applyAlignment="1">
      <alignment vertical="center"/>
    </xf>
    <xf numFmtId="0" fontId="17" fillId="0" borderId="9" xfId="7" applyNumberFormat="1" applyFont="1" applyBorder="1" applyAlignment="1">
      <alignment horizontal="left" vertical="center"/>
    </xf>
    <xf numFmtId="4" fontId="17" fillId="0" borderId="9" xfId="7" applyNumberFormat="1" applyFont="1" applyBorder="1" applyProtection="1"/>
    <xf numFmtId="49" fontId="17" fillId="0" borderId="16" xfId="7" applyNumberFormat="1" applyFont="1" applyBorder="1" applyAlignment="1">
      <alignment vertical="center"/>
    </xf>
    <xf numFmtId="49" fontId="17" fillId="0" borderId="21" xfId="7" applyNumberFormat="1" applyFont="1" applyBorder="1" applyAlignment="1">
      <alignment vertical="center"/>
    </xf>
    <xf numFmtId="0" fontId="16" fillId="2" borderId="6" xfId="7" applyNumberFormat="1" applyFont="1" applyFill="1" applyBorder="1" applyAlignment="1" applyProtection="1">
      <alignment horizontal="centerContinuous" vertical="center"/>
    </xf>
    <xf numFmtId="0" fontId="16" fillId="2" borderId="7" xfId="7" applyNumberFormat="1" applyFont="1" applyFill="1" applyBorder="1" applyAlignment="1" applyProtection="1">
      <alignment horizontal="centerContinuous" vertical="center"/>
    </xf>
    <xf numFmtId="4" fontId="16" fillId="2" borderId="4" xfId="7" applyNumberFormat="1" applyFont="1" applyFill="1" applyBorder="1" applyAlignment="1" applyProtection="1">
      <alignment vertical="center"/>
    </xf>
    <xf numFmtId="165" fontId="20" fillId="0" borderId="0" xfId="7" applyFont="1" applyFill="1"/>
    <xf numFmtId="4" fontId="15" fillId="0" borderId="0" xfId="7" applyNumberFormat="1" applyFont="1" applyBorder="1"/>
    <xf numFmtId="165" fontId="15" fillId="0" borderId="20" xfId="7" applyFont="1" applyBorder="1"/>
    <xf numFmtId="0" fontId="20" fillId="0" borderId="16" xfId="7" applyNumberFormat="1" applyFont="1" applyBorder="1"/>
    <xf numFmtId="4" fontId="20" fillId="0" borderId="0" xfId="7" applyNumberFormat="1" applyFont="1" applyBorder="1" applyProtection="1"/>
    <xf numFmtId="164" fontId="1" fillId="0" borderId="0" xfId="5" applyFont="1" applyFill="1" applyBorder="1" applyAlignment="1" applyProtection="1">
      <alignment horizontal="left" vertical="center"/>
    </xf>
    <xf numFmtId="164" fontId="1" fillId="0" borderId="0" xfId="5" applyFont="1" applyBorder="1" applyAlignment="1" applyProtection="1">
      <alignment horizontal="left" vertical="center"/>
    </xf>
    <xf numFmtId="164" fontId="1" fillId="0" borderId="0" xfId="5" applyFont="1" applyFill="1" applyBorder="1" applyAlignment="1">
      <alignment vertical="center"/>
    </xf>
    <xf numFmtId="49" fontId="1" fillId="0" borderId="0" xfId="7" applyNumberFormat="1" applyFont="1" applyAlignment="1" applyProtection="1">
      <alignment horizontal="center" vertical="center" wrapText="1"/>
    </xf>
    <xf numFmtId="4" fontId="1" fillId="0" borderId="0" xfId="7" applyNumberFormat="1" applyFont="1" applyFill="1" applyAlignment="1">
      <alignment vertical="center"/>
    </xf>
    <xf numFmtId="49" fontId="1" fillId="0" borderId="0" xfId="7" applyNumberFormat="1" applyFont="1" applyFill="1" applyAlignment="1" applyProtection="1">
      <alignment horizontal="center" vertical="center" wrapText="1"/>
    </xf>
    <xf numFmtId="49" fontId="23" fillId="0" borderId="0" xfId="7" applyNumberFormat="1" applyFont="1" applyFill="1" applyAlignment="1" applyProtection="1">
      <alignment horizontal="center" vertical="center"/>
    </xf>
    <xf numFmtId="0" fontId="23" fillId="0" borderId="0" xfId="7" applyNumberFormat="1" applyFont="1" applyFill="1" applyAlignment="1" applyProtection="1">
      <alignment horizontal="left" vertical="center" wrapText="1"/>
    </xf>
    <xf numFmtId="4" fontId="23" fillId="0" borderId="0" xfId="7" applyNumberFormat="1" applyFont="1" applyFill="1" applyAlignment="1" applyProtection="1">
      <alignment vertical="center"/>
    </xf>
    <xf numFmtId="4" fontId="1" fillId="0" borderId="0" xfId="7" applyNumberFormat="1" applyFont="1" applyFill="1" applyAlignment="1" applyProtection="1">
      <alignment vertical="center"/>
    </xf>
    <xf numFmtId="164" fontId="1" fillId="0" borderId="0" xfId="5" applyFont="1" applyBorder="1" applyAlignment="1">
      <alignment vertical="center"/>
    </xf>
    <xf numFmtId="165" fontId="1" fillId="0" borderId="0" xfId="7" applyFont="1" applyFill="1" applyAlignment="1" applyProtection="1">
      <alignment horizontal="left" vertical="center"/>
    </xf>
    <xf numFmtId="165" fontId="1" fillId="0" borderId="0" xfId="9" applyFont="1" applyBorder="1" applyAlignment="1" applyProtection="1">
      <alignment horizontal="left" wrapText="1"/>
    </xf>
    <xf numFmtId="4" fontId="1" fillId="0" borderId="0" xfId="7" applyNumberFormat="1" applyFont="1" applyFill="1"/>
    <xf numFmtId="4" fontId="1" fillId="0" borderId="0" xfId="7" applyNumberFormat="1" applyFont="1" applyFill="1" applyProtection="1"/>
    <xf numFmtId="0" fontId="1" fillId="0" borderId="0" xfId="7" applyNumberFormat="1" applyFont="1" applyBorder="1" applyAlignment="1" applyProtection="1">
      <alignment horizontal="left" vertical="center" wrapText="1"/>
    </xf>
    <xf numFmtId="0" fontId="1" fillId="0" borderId="0" xfId="5" applyNumberFormat="1" applyFont="1" applyBorder="1" applyAlignment="1">
      <alignment horizontal="left" vertical="center"/>
    </xf>
    <xf numFmtId="4" fontId="38" fillId="0" borderId="0" xfId="7" applyNumberFormat="1" applyFont="1" applyBorder="1"/>
    <xf numFmtId="0" fontId="39" fillId="3" borderId="0" xfId="7" applyNumberFormat="1" applyFont="1" applyFill="1" applyAlignment="1" applyProtection="1">
      <alignment horizontal="left" vertical="center"/>
    </xf>
    <xf numFmtId="0" fontId="16" fillId="2" borderId="5" xfId="7" applyNumberFormat="1" applyFont="1" applyFill="1" applyBorder="1" applyAlignment="1" applyProtection="1">
      <alignment horizontal="center" vertical="center"/>
    </xf>
    <xf numFmtId="4" fontId="41" fillId="3" borderId="0" xfId="7" applyNumberFormat="1" applyFont="1" applyFill="1" applyAlignment="1" applyProtection="1">
      <alignment vertical="center"/>
    </xf>
    <xf numFmtId="4" fontId="39" fillId="3" borderId="0" xfId="7" applyNumberFormat="1" applyFont="1" applyFill="1" applyAlignment="1" applyProtection="1">
      <alignment vertical="center"/>
    </xf>
    <xf numFmtId="0" fontId="40" fillId="3" borderId="0" xfId="7" applyNumberFormat="1" applyFont="1" applyFill="1" applyAlignment="1" applyProtection="1">
      <alignment horizontal="left" wrapText="1"/>
    </xf>
    <xf numFmtId="4" fontId="40" fillId="3" borderId="0" xfId="7" applyNumberFormat="1" applyFont="1" applyFill="1" applyAlignment="1" applyProtection="1"/>
    <xf numFmtId="4" fontId="41" fillId="3" borderId="0" xfId="7" applyNumberFormat="1" applyFont="1" applyFill="1" applyAlignment="1" applyProtection="1"/>
    <xf numFmtId="4" fontId="39" fillId="3" borderId="0" xfId="7" applyNumberFormat="1" applyFont="1" applyFill="1" applyAlignment="1" applyProtection="1"/>
    <xf numFmtId="4" fontId="21" fillId="3" borderId="0" xfId="7" applyNumberFormat="1" applyFont="1" applyFill="1" applyAlignment="1" applyProtection="1"/>
    <xf numFmtId="0" fontId="39" fillId="3" borderId="0" xfId="7" applyNumberFormat="1" applyFont="1" applyFill="1" applyAlignment="1" applyProtection="1">
      <alignment horizontal="left" wrapText="1"/>
    </xf>
    <xf numFmtId="0" fontId="39" fillId="3" borderId="0" xfId="5" applyNumberFormat="1" applyFont="1" applyFill="1" applyBorder="1" applyAlignment="1">
      <alignment horizontal="left"/>
    </xf>
    <xf numFmtId="4" fontId="39" fillId="3" borderId="0" xfId="7" applyNumberFormat="1" applyFont="1" applyFill="1" applyAlignment="1"/>
    <xf numFmtId="4" fontId="40" fillId="2" borderId="17" xfId="7" applyNumberFormat="1" applyFont="1" applyFill="1" applyBorder="1" applyAlignment="1" applyProtection="1">
      <alignment vertical="center"/>
    </xf>
    <xf numFmtId="165" fontId="42" fillId="0" borderId="0" xfId="7" applyFont="1"/>
    <xf numFmtId="165" fontId="42" fillId="0" borderId="0" xfId="7" applyFont="1" applyAlignment="1"/>
    <xf numFmtId="165" fontId="42" fillId="0" borderId="0" xfId="7" applyFont="1" applyAlignment="1">
      <alignment vertical="center"/>
    </xf>
    <xf numFmtId="4" fontId="40" fillId="2" borderId="2" xfId="7" applyNumberFormat="1" applyFont="1" applyFill="1" applyBorder="1" applyAlignment="1" applyProtection="1">
      <alignment vertical="center"/>
    </xf>
    <xf numFmtId="165" fontId="38" fillId="0" borderId="0" xfId="7" applyFont="1" applyFill="1"/>
    <xf numFmtId="4" fontId="40" fillId="2" borderId="3" xfId="7" applyNumberFormat="1" applyFont="1" applyFill="1" applyBorder="1" applyAlignment="1" applyProtection="1">
      <alignment vertical="center"/>
    </xf>
    <xf numFmtId="4" fontId="43" fillId="2" borderId="17" xfId="7" applyNumberFormat="1" applyFont="1" applyFill="1" applyBorder="1" applyAlignment="1" applyProtection="1">
      <alignment vertical="center"/>
    </xf>
    <xf numFmtId="165" fontId="44" fillId="0" borderId="0" xfId="7" applyFont="1"/>
    <xf numFmtId="4" fontId="43" fillId="2" borderId="1" xfId="7" applyNumberFormat="1" applyFont="1" applyFill="1" applyBorder="1" applyAlignment="1" applyProtection="1">
      <alignment vertical="center"/>
    </xf>
    <xf numFmtId="165" fontId="40" fillId="2" borderId="30" xfId="7" applyFont="1" applyFill="1" applyBorder="1" applyAlignment="1">
      <alignment horizontal="center" vertical="center" wrapText="1"/>
    </xf>
    <xf numFmtId="0" fontId="40" fillId="2" borderId="8" xfId="7" applyNumberFormat="1" applyFont="1" applyFill="1" applyBorder="1" applyAlignment="1" applyProtection="1">
      <alignment horizontal="center" vertical="center"/>
    </xf>
    <xf numFmtId="0" fontId="40" fillId="2" borderId="32" xfId="7" applyNumberFormat="1" applyFont="1" applyFill="1" applyBorder="1" applyAlignment="1" applyProtection="1">
      <alignment horizontal="center" vertical="center"/>
    </xf>
    <xf numFmtId="49" fontId="41" fillId="0" borderId="19" xfId="7" applyNumberFormat="1" applyFont="1" applyBorder="1" applyAlignment="1">
      <alignment horizontal="center" vertical="center"/>
    </xf>
    <xf numFmtId="0" fontId="41" fillId="0" borderId="9" xfId="7" applyNumberFormat="1" applyFont="1" applyBorder="1" applyAlignment="1">
      <alignment horizontal="left" vertical="center"/>
    </xf>
    <xf numFmtId="49" fontId="41" fillId="0" borderId="20" xfId="7" applyNumberFormat="1" applyFont="1" applyBorder="1" applyAlignment="1">
      <alignment horizontal="center" vertical="center"/>
    </xf>
    <xf numFmtId="49" fontId="41" fillId="0" borderId="22" xfId="7" applyNumberFormat="1" applyFont="1" applyBorder="1" applyAlignment="1">
      <alignment horizontal="center" vertical="center"/>
    </xf>
    <xf numFmtId="0" fontId="40" fillId="2" borderId="6" xfId="7" applyNumberFormat="1" applyFont="1" applyFill="1" applyBorder="1" applyAlignment="1" applyProtection="1">
      <alignment horizontal="centerContinuous" vertical="center"/>
    </xf>
    <xf numFmtId="0" fontId="40" fillId="2" borderId="7" xfId="7" applyNumberFormat="1" applyFont="1" applyFill="1" applyBorder="1" applyAlignment="1" applyProtection="1">
      <alignment horizontal="centerContinuous" vertical="center"/>
    </xf>
    <xf numFmtId="4" fontId="40" fillId="2" borderId="4" xfId="7" applyNumberFormat="1" applyFont="1" applyFill="1" applyBorder="1" applyAlignment="1" applyProtection="1">
      <alignment vertical="center"/>
    </xf>
    <xf numFmtId="4" fontId="45" fillId="0" borderId="9" xfId="7" applyNumberFormat="1" applyFont="1" applyBorder="1" applyAlignment="1" applyProtection="1">
      <alignment vertical="center"/>
    </xf>
    <xf numFmtId="4" fontId="41" fillId="0" borderId="9" xfId="7" applyNumberFormat="1" applyFont="1" applyBorder="1" applyAlignment="1" applyProtection="1">
      <alignment vertical="center"/>
    </xf>
    <xf numFmtId="0" fontId="43" fillId="0" borderId="0" xfId="7" applyNumberFormat="1" applyFont="1" applyFill="1" applyBorder="1" applyAlignment="1">
      <alignment horizontal="center" vertical="center" wrapText="1"/>
    </xf>
    <xf numFmtId="4" fontId="43" fillId="0" borderId="0" xfId="7" applyNumberFormat="1" applyFont="1" applyFill="1" applyBorder="1" applyAlignment="1" applyProtection="1">
      <alignment vertical="center"/>
    </xf>
    <xf numFmtId="4" fontId="43" fillId="0" borderId="0" xfId="7" applyNumberFormat="1" applyFont="1" applyFill="1" applyBorder="1" applyAlignment="1" applyProtection="1">
      <alignment horizontal="center" vertical="center"/>
    </xf>
    <xf numFmtId="165" fontId="44" fillId="0" borderId="0" xfId="7" applyFont="1" applyFill="1"/>
    <xf numFmtId="165" fontId="47" fillId="0" borderId="0" xfId="7" applyFont="1"/>
    <xf numFmtId="0" fontId="16" fillId="2" borderId="25" xfId="7" applyNumberFormat="1" applyFont="1" applyFill="1" applyBorder="1" applyAlignment="1" applyProtection="1">
      <alignment horizontal="center" vertical="center"/>
    </xf>
    <xf numFmtId="0" fontId="16" fillId="2" borderId="26" xfId="7" applyNumberFormat="1" applyFont="1" applyFill="1" applyBorder="1" applyAlignment="1" applyProtection="1">
      <alignment horizontal="center" vertical="center"/>
    </xf>
    <xf numFmtId="4" fontId="40" fillId="3" borderId="0" xfId="8" applyNumberFormat="1" applyFont="1" applyFill="1" applyBorder="1" applyAlignment="1" applyProtection="1">
      <alignment horizontal="right" vertical="center" wrapText="1"/>
    </xf>
    <xf numFmtId="4" fontId="40" fillId="3" borderId="0" xfId="7" applyNumberFormat="1" applyFont="1" applyFill="1" applyBorder="1" applyAlignment="1">
      <alignment horizontal="right" vertical="center"/>
    </xf>
    <xf numFmtId="4" fontId="40" fillId="3" borderId="0" xfId="6" applyNumberFormat="1" applyFont="1" applyFill="1" applyBorder="1"/>
    <xf numFmtId="4" fontId="40" fillId="3" borderId="0" xfId="7" applyNumberFormat="1" applyFont="1" applyFill="1" applyBorder="1" applyAlignment="1" applyProtection="1">
      <alignment horizontal="right"/>
    </xf>
    <xf numFmtId="4" fontId="40" fillId="3" borderId="0" xfId="6" applyNumberFormat="1" applyFont="1" applyFill="1" applyBorder="1" applyAlignment="1">
      <alignment vertical="center"/>
    </xf>
    <xf numFmtId="4" fontId="40" fillId="3" borderId="0" xfId="7" applyNumberFormat="1" applyFont="1" applyFill="1" applyBorder="1" applyAlignment="1" applyProtection="1">
      <alignment horizontal="right" vertical="center"/>
    </xf>
    <xf numFmtId="4" fontId="40" fillId="3" borderId="0" xfId="6" applyNumberFormat="1" applyFont="1" applyFill="1" applyBorder="1" applyAlignment="1"/>
    <xf numFmtId="4" fontId="40" fillId="3" borderId="0" xfId="8" applyNumberFormat="1" applyFont="1" applyFill="1" applyBorder="1" applyAlignment="1" applyProtection="1">
      <alignment horizontal="center" vertical="center" wrapText="1"/>
    </xf>
    <xf numFmtId="165" fontId="42" fillId="0" borderId="0" xfId="7" applyFont="1" applyFill="1" applyAlignment="1"/>
    <xf numFmtId="3" fontId="40" fillId="0" borderId="0" xfId="8" applyNumberFormat="1" applyFont="1" applyFill="1" applyAlignment="1" applyProtection="1">
      <alignment horizontal="left"/>
    </xf>
    <xf numFmtId="3" fontId="40" fillId="0" borderId="0" xfId="8" applyNumberFormat="1" applyFont="1" applyFill="1" applyBorder="1" applyAlignment="1" applyProtection="1">
      <alignment horizontal="left"/>
    </xf>
    <xf numFmtId="4" fontId="40" fillId="0" borderId="0" xfId="6" applyNumberFormat="1" applyFont="1" applyFill="1" applyBorder="1" applyAlignment="1"/>
    <xf numFmtId="4" fontId="40" fillId="0" borderId="0" xfId="7" applyNumberFormat="1" applyFont="1" applyFill="1" applyBorder="1" applyAlignment="1" applyProtection="1">
      <alignment horizontal="right"/>
    </xf>
    <xf numFmtId="3" fontId="40" fillId="3" borderId="0" xfId="8" applyNumberFormat="1" applyFont="1" applyFill="1" applyAlignment="1" applyProtection="1">
      <alignment horizontal="left" vertical="center"/>
    </xf>
    <xf numFmtId="3" fontId="40" fillId="3" borderId="0" xfId="8" applyNumberFormat="1" applyFont="1" applyFill="1" applyBorder="1" applyAlignment="1" applyProtection="1">
      <alignment horizontal="left" vertical="center"/>
    </xf>
    <xf numFmtId="4" fontId="20" fillId="0" borderId="0" xfId="7" applyNumberFormat="1" applyFont="1" applyBorder="1" applyAlignment="1" applyProtection="1">
      <alignment horizontal="right" vertical="center"/>
    </xf>
    <xf numFmtId="0" fontId="15" fillId="0" borderId="0" xfId="7" applyNumberFormat="1" applyFont="1" applyBorder="1" applyAlignment="1">
      <alignment vertical="center"/>
    </xf>
    <xf numFmtId="4" fontId="21" fillId="0" borderId="0" xfId="7" applyNumberFormat="1" applyFont="1" applyBorder="1" applyAlignment="1" applyProtection="1">
      <alignment horizontal="right" vertical="center"/>
    </xf>
    <xf numFmtId="3" fontId="20" fillId="0" borderId="0" xfId="8" applyNumberFormat="1" applyFont="1" applyAlignment="1">
      <alignment vertical="center" wrapText="1"/>
    </xf>
    <xf numFmtId="3" fontId="21" fillId="0" borderId="0" xfId="8" applyNumberFormat="1" applyFont="1" applyFill="1" applyAlignment="1" applyProtection="1">
      <alignment horizontal="left"/>
    </xf>
    <xf numFmtId="3" fontId="21" fillId="0" borderId="0" xfId="8" applyNumberFormat="1" applyFont="1" applyFill="1" applyBorder="1" applyAlignment="1" applyProtection="1">
      <alignment horizontal="left"/>
    </xf>
    <xf numFmtId="4" fontId="21" fillId="0" borderId="0" xfId="7" applyNumberFormat="1" applyFont="1" applyFill="1" applyBorder="1" applyAlignment="1" applyProtection="1">
      <alignment horizontal="right"/>
    </xf>
    <xf numFmtId="4" fontId="43" fillId="2" borderId="17" xfId="7" applyNumberFormat="1" applyFont="1" applyFill="1" applyBorder="1" applyAlignment="1" applyProtection="1">
      <alignment horizontal="center" vertical="center"/>
    </xf>
    <xf numFmtId="4" fontId="43" fillId="2" borderId="3" xfId="7" applyNumberFormat="1" applyFont="1" applyFill="1" applyBorder="1" applyAlignment="1" applyProtection="1">
      <alignment horizontal="center" vertical="center"/>
    </xf>
    <xf numFmtId="4" fontId="43" fillId="2" borderId="1" xfId="7" applyNumberFormat="1" applyFont="1" applyFill="1" applyBorder="1" applyAlignment="1" applyProtection="1">
      <alignment horizontal="center" vertical="center"/>
    </xf>
    <xf numFmtId="0" fontId="40" fillId="2" borderId="30" xfId="7" applyNumberFormat="1" applyFont="1" applyFill="1" applyBorder="1" applyAlignment="1" applyProtection="1">
      <alignment horizontal="center" vertical="center"/>
    </xf>
    <xf numFmtId="49" fontId="41" fillId="0" borderId="16" xfId="7" applyNumberFormat="1" applyFont="1" applyBorder="1" applyAlignment="1">
      <alignment horizontal="center" vertical="center"/>
    </xf>
    <xf numFmtId="49" fontId="41" fillId="0" borderId="21" xfId="7" applyNumberFormat="1" applyFont="1" applyBorder="1" applyAlignment="1">
      <alignment horizontal="center" vertical="center"/>
    </xf>
    <xf numFmtId="0" fontId="40" fillId="2" borderId="4" xfId="7" applyNumberFormat="1" applyFont="1" applyFill="1" applyBorder="1" applyAlignment="1" applyProtection="1">
      <alignment horizontal="centerContinuous" vertical="center"/>
    </xf>
    <xf numFmtId="4" fontId="40" fillId="0" borderId="0" xfId="7" applyNumberFormat="1" applyFont="1" applyFill="1" applyBorder="1" applyAlignment="1" applyProtection="1">
      <alignment horizontal="center" vertical="center" wrapText="1"/>
    </xf>
    <xf numFmtId="4" fontId="40" fillId="0" borderId="0" xfId="7" applyNumberFormat="1" applyFont="1" applyFill="1" applyBorder="1" applyAlignment="1" applyProtection="1">
      <alignment vertical="center"/>
    </xf>
    <xf numFmtId="4" fontId="40" fillId="0" borderId="0" xfId="7" applyNumberFormat="1" applyFont="1" applyFill="1" applyBorder="1" applyAlignment="1" applyProtection="1">
      <alignment horizontal="center"/>
    </xf>
    <xf numFmtId="165" fontId="42" fillId="0" borderId="0" xfId="7" applyFont="1" applyFill="1"/>
    <xf numFmtId="165" fontId="16" fillId="2" borderId="27" xfId="7" applyFont="1" applyFill="1" applyBorder="1" applyAlignment="1">
      <alignment horizontal="center" vertical="center" wrapText="1"/>
    </xf>
    <xf numFmtId="165" fontId="16" fillId="2" borderId="12" xfId="7" applyFont="1" applyFill="1" applyBorder="1" applyAlignment="1">
      <alignment horizontal="center" vertical="center" wrapText="1"/>
    </xf>
    <xf numFmtId="0" fontId="27" fillId="0" borderId="0" xfId="16" applyFont="1" applyFill="1" applyAlignment="1">
      <alignment horizontal="center" vertical="center"/>
    </xf>
    <xf numFmtId="0" fontId="23" fillId="0" borderId="0" xfId="13" applyFont="1" applyAlignment="1">
      <alignment horizontal="center"/>
    </xf>
    <xf numFmtId="0" fontId="43" fillId="2" borderId="17" xfId="7" applyNumberFormat="1" applyFont="1" applyFill="1" applyBorder="1" applyAlignment="1">
      <alignment horizontal="center" vertical="center" wrapText="1"/>
    </xf>
    <xf numFmtId="0" fontId="46" fillId="2" borderId="13" xfId="7" applyNumberFormat="1" applyFont="1" applyFill="1" applyBorder="1" applyAlignment="1" applyProtection="1">
      <alignment horizontal="center" vertical="center"/>
    </xf>
    <xf numFmtId="0" fontId="46" fillId="2" borderId="15" xfId="7" applyNumberFormat="1" applyFont="1" applyFill="1" applyBorder="1" applyAlignment="1" applyProtection="1">
      <alignment horizontal="center" vertical="center"/>
    </xf>
    <xf numFmtId="0" fontId="46" fillId="2" borderId="14" xfId="7" applyNumberFormat="1" applyFont="1" applyFill="1" applyBorder="1" applyAlignment="1" applyProtection="1">
      <alignment horizontal="center" vertical="center"/>
    </xf>
    <xf numFmtId="0" fontId="40" fillId="2" borderId="31" xfId="7" applyNumberFormat="1" applyFont="1" applyFill="1" applyBorder="1" applyAlignment="1" applyProtection="1">
      <alignment horizontal="center" vertical="center"/>
    </xf>
    <xf numFmtId="0" fontId="40" fillId="2" borderId="12" xfId="7" applyNumberFormat="1" applyFont="1" applyFill="1" applyBorder="1" applyAlignment="1" applyProtection="1">
      <alignment horizontal="center" vertical="center"/>
    </xf>
    <xf numFmtId="4" fontId="40" fillId="2" borderId="2" xfId="7" applyNumberFormat="1" applyFont="1" applyFill="1" applyBorder="1" applyAlignment="1" applyProtection="1">
      <alignment horizontal="center"/>
    </xf>
    <xf numFmtId="4" fontId="40" fillId="2" borderId="17" xfId="7" applyNumberFormat="1" applyFont="1" applyFill="1" applyBorder="1" applyAlignment="1" applyProtection="1">
      <alignment horizontal="center"/>
    </xf>
    <xf numFmtId="4" fontId="40" fillId="2" borderId="3" xfId="7" applyNumberFormat="1" applyFont="1" applyFill="1" applyBorder="1" applyAlignment="1" applyProtection="1">
      <alignment horizontal="center"/>
    </xf>
    <xf numFmtId="4" fontId="40" fillId="2" borderId="17" xfId="7" applyNumberFormat="1" applyFont="1" applyFill="1" applyBorder="1" applyAlignment="1" applyProtection="1">
      <alignment horizontal="center" vertical="center"/>
    </xf>
    <xf numFmtId="4" fontId="40" fillId="2" borderId="3" xfId="7" applyNumberFormat="1" applyFont="1" applyFill="1" applyBorder="1" applyAlignment="1" applyProtection="1">
      <alignment horizontal="center" vertical="center"/>
    </xf>
    <xf numFmtId="4" fontId="43" fillId="2" borderId="17" xfId="7" applyNumberFormat="1" applyFont="1" applyFill="1" applyBorder="1" applyAlignment="1" applyProtection="1">
      <alignment horizontal="center" vertical="center"/>
    </xf>
    <xf numFmtId="4" fontId="43" fillId="2" borderId="3" xfId="7" applyNumberFormat="1" applyFont="1" applyFill="1" applyBorder="1" applyAlignment="1" applyProtection="1">
      <alignment horizontal="center" vertical="center"/>
    </xf>
    <xf numFmtId="0" fontId="16" fillId="2" borderId="23" xfId="7" applyNumberFormat="1" applyFont="1" applyFill="1" applyBorder="1" applyAlignment="1" applyProtection="1">
      <alignment horizontal="center" vertical="center"/>
    </xf>
    <xf numFmtId="0" fontId="16" fillId="2" borderId="24" xfId="7" applyNumberFormat="1" applyFont="1" applyFill="1" applyBorder="1" applyAlignment="1" applyProtection="1">
      <alignment horizontal="center" vertical="center"/>
    </xf>
    <xf numFmtId="0" fontId="43" fillId="2" borderId="2" xfId="7" applyNumberFormat="1" applyFont="1" applyFill="1" applyBorder="1" applyAlignment="1">
      <alignment horizontal="center" vertical="center" wrapText="1"/>
    </xf>
    <xf numFmtId="0" fontId="16" fillId="2" borderId="5" xfId="7" applyNumberFormat="1" applyFont="1" applyFill="1" applyBorder="1" applyAlignment="1" applyProtection="1">
      <alignment horizontal="center" vertical="center"/>
    </xf>
    <xf numFmtId="0" fontId="40" fillId="0" borderId="29" xfId="7" applyNumberFormat="1" applyFont="1" applyBorder="1" applyAlignment="1" applyProtection="1">
      <alignment horizontal="center" vertical="center"/>
    </xf>
    <xf numFmtId="0" fontId="40" fillId="0" borderId="6" xfId="7" applyNumberFormat="1" applyFont="1" applyBorder="1" applyAlignment="1" applyProtection="1">
      <alignment horizontal="center" vertical="center"/>
    </xf>
    <xf numFmtId="0" fontId="40" fillId="0" borderId="7" xfId="7" applyNumberFormat="1" applyFont="1" applyBorder="1" applyAlignment="1" applyProtection="1">
      <alignment horizontal="center" vertical="center"/>
    </xf>
    <xf numFmtId="3" fontId="40" fillId="3" borderId="0" xfId="8" applyNumberFormat="1" applyFont="1" applyFill="1" applyAlignment="1" applyProtection="1">
      <alignment horizontal="left"/>
    </xf>
    <xf numFmtId="3" fontId="40" fillId="3" borderId="0" xfId="8" applyNumberFormat="1" applyFont="1" applyFill="1" applyBorder="1" applyAlignment="1" applyProtection="1">
      <alignment horizontal="left"/>
    </xf>
    <xf numFmtId="3" fontId="40" fillId="3" borderId="0" xfId="8" applyNumberFormat="1" applyFont="1" applyFill="1" applyBorder="1" applyAlignment="1" applyProtection="1">
      <alignment horizontal="left" vertical="center"/>
    </xf>
    <xf numFmtId="3" fontId="40" fillId="3" borderId="0" xfId="8" applyNumberFormat="1" applyFont="1" applyFill="1" applyAlignment="1" applyProtection="1">
      <alignment horizontal="left" vertical="center"/>
    </xf>
    <xf numFmtId="0" fontId="16" fillId="2" borderId="13" xfId="7" applyNumberFormat="1" applyFont="1" applyFill="1" applyBorder="1" applyAlignment="1" applyProtection="1">
      <alignment horizontal="center" vertical="center" wrapText="1"/>
    </xf>
    <xf numFmtId="0" fontId="16" fillId="2" borderId="15" xfId="7" applyNumberFormat="1" applyFont="1" applyFill="1" applyBorder="1" applyAlignment="1" applyProtection="1">
      <alignment horizontal="center" vertical="center" wrapText="1"/>
    </xf>
    <xf numFmtId="0" fontId="16" fillId="2" borderId="14" xfId="7" applyNumberFormat="1" applyFont="1" applyFill="1" applyBorder="1" applyAlignment="1" applyProtection="1">
      <alignment horizontal="center" vertical="center" wrapText="1"/>
    </xf>
    <xf numFmtId="49" fontId="39" fillId="3" borderId="28" xfId="7" applyNumberFormat="1" applyFont="1" applyFill="1" applyBorder="1" applyAlignment="1" applyProtection="1">
      <alignment horizontal="center" vertical="center"/>
    </xf>
    <xf numFmtId="49" fontId="40" fillId="3" borderId="0" xfId="7" applyNumberFormat="1" applyFont="1" applyFill="1" applyAlignment="1" applyProtection="1">
      <alignment horizontal="center"/>
    </xf>
    <xf numFmtId="0" fontId="16" fillId="2" borderId="13" xfId="7" applyNumberFormat="1" applyFont="1" applyFill="1" applyBorder="1" applyAlignment="1" applyProtection="1">
      <alignment horizontal="center" vertical="center"/>
    </xf>
    <xf numFmtId="0" fontId="16" fillId="2" borderId="15" xfId="7" applyNumberFormat="1" applyFont="1" applyFill="1" applyBorder="1" applyAlignment="1" applyProtection="1">
      <alignment horizontal="center" vertical="center"/>
    </xf>
    <xf numFmtId="0" fontId="16" fillId="2" borderId="14" xfId="7" applyNumberFormat="1" applyFont="1" applyFill="1" applyBorder="1" applyAlignment="1" applyProtection="1">
      <alignment horizontal="center" vertical="center"/>
    </xf>
    <xf numFmtId="4" fontId="40" fillId="2" borderId="17" xfId="7" applyNumberFormat="1" applyFont="1" applyFill="1" applyBorder="1" applyAlignment="1" applyProtection="1">
      <alignment horizontal="center" vertical="center" wrapText="1"/>
    </xf>
    <xf numFmtId="4" fontId="40" fillId="2" borderId="3" xfId="7" applyNumberFormat="1" applyFont="1" applyFill="1" applyBorder="1" applyAlignment="1" applyProtection="1">
      <alignment horizontal="center" vertical="center" wrapText="1"/>
    </xf>
    <xf numFmtId="49" fontId="39" fillId="3" borderId="0" xfId="7" applyNumberFormat="1" applyFont="1" applyFill="1" applyAlignment="1" applyProtection="1">
      <alignment horizontal="center"/>
    </xf>
    <xf numFmtId="164" fontId="39" fillId="3" borderId="0" xfId="5" applyFont="1" applyFill="1" applyBorder="1" applyAlignment="1" applyProtection="1">
      <alignment horizontal="center"/>
    </xf>
  </cellXfs>
  <cellStyles count="17">
    <cellStyle name="Euro" xfId="1"/>
    <cellStyle name="Euro 2" xfId="2"/>
    <cellStyle name="Euro_RESUMEN propuestas Museos y Areas  2009" xfId="3"/>
    <cellStyle name="Millares" xfId="4" builtinId="3"/>
    <cellStyle name="Millares 2" xfId="12"/>
    <cellStyle name="Millares 3" xfId="14"/>
    <cellStyle name="Normal" xfId="0" builtinId="0"/>
    <cellStyle name="Normal 2" xfId="11"/>
    <cellStyle name="Normal 3" xfId="13"/>
    <cellStyle name="Normal_GASTOS GENERALES O.A.C.I.M.C." xfId="5"/>
    <cellStyle name="Normal_PERSONAL00" xfId="16"/>
    <cellStyle name="Normal_presup2001" xfId="6"/>
    <cellStyle name="Normal_PRESUPUESTO GENERAL DE 1995" xfId="7"/>
    <cellStyle name="Normal_PREVISION DE INGRESOS EJERC." xfId="8"/>
    <cellStyle name="Normal_PREVISION INVERSIONES EJERC." xfId="9"/>
    <cellStyle name="Porcentaje" xfId="10" builtinId="5"/>
    <cellStyle name="Porcentual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83820</xdr:rowOff>
    </xdr:from>
    <xdr:to>
      <xdr:col>2</xdr:col>
      <xdr:colOff>1223080</xdr:colOff>
      <xdr:row>3</xdr:row>
      <xdr:rowOff>162560</xdr:rowOff>
    </xdr:to>
    <xdr:pic>
      <xdr:nvPicPr>
        <xdr:cNvPr id="2" name="0 Imagen" descr="museosOK.jpg"/>
        <xdr:cNvPicPr/>
      </xdr:nvPicPr>
      <xdr:blipFill>
        <a:blip xmlns:r="http://schemas.openxmlformats.org/officeDocument/2006/relationships" r:embed="rId1" cstate="print"/>
        <a:stretch>
          <a:fillRect/>
        </a:stretch>
      </xdr:blipFill>
      <xdr:spPr>
        <a:xfrm>
          <a:off x="0" y="83820"/>
          <a:ext cx="1974920" cy="657860"/>
        </a:xfrm>
        <a:prstGeom prst="rect">
          <a:avLst/>
        </a:prstGeom>
      </xdr:spPr>
    </xdr:pic>
    <xdr:clientData/>
  </xdr:twoCellAnchor>
  <xdr:twoCellAnchor editAs="oneCell">
    <xdr:from>
      <xdr:col>0</xdr:col>
      <xdr:colOff>508000</xdr:colOff>
      <xdr:row>294</xdr:row>
      <xdr:rowOff>0</xdr:rowOff>
    </xdr:from>
    <xdr:to>
      <xdr:col>2</xdr:col>
      <xdr:colOff>1371600</xdr:colOff>
      <xdr:row>297</xdr:row>
      <xdr:rowOff>101600</xdr:rowOff>
    </xdr:to>
    <xdr:pic>
      <xdr:nvPicPr>
        <xdr:cNvPr id="5" name="0 Imagen" descr="museosOK.jpg"/>
        <xdr:cNvPicPr/>
      </xdr:nvPicPr>
      <xdr:blipFill>
        <a:blip xmlns:r="http://schemas.openxmlformats.org/officeDocument/2006/relationships" r:embed="rId1" cstate="print"/>
        <a:stretch>
          <a:fillRect/>
        </a:stretch>
      </xdr:blipFill>
      <xdr:spPr>
        <a:xfrm>
          <a:off x="508000" y="58247280"/>
          <a:ext cx="2143760"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ESUPUESTO2010CONRECORTEPAGANO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UN%20PERSONAL%20CONTABILIDAD/PRESUPUESTO/2017/propuesta%20Capitulo%20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 PRESUPUESTO GENERAL DE 2010"/>
      <sheetName val="PROYECTOS 2010"/>
      <sheetName val="PT &amp; DT DESARROLLO DE PROYECTOS"/>
      <sheetName val="PT RESUMEN CAPITULO I"/>
      <sheetName val="DT RESTO CAPITULO I"/>
      <sheetName val="CAPITULO I POR AREAS"/>
      <sheetName val="CAPITULO I POR AREAS (2)"/>
      <sheetName val="TRIENIOS"/>
      <sheetName val="Tabla asimilación"/>
      <sheetName val="Plus desempeño"/>
      <sheetName val="PT AJUSTE GASTOS_INGRESOS01"/>
      <sheetName val="DT GASTOS GRALES OAMC"/>
      <sheetName val="DT PREVISION DE INGRESOS EJERC."/>
      <sheetName val="DT PREVISION INVERSIONES EJER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T5" t="str">
            <v>ADMINISTRATIVO ( 16/19 )</v>
          </cell>
          <cell r="U5">
            <v>2</v>
          </cell>
          <cell r="V5">
            <v>608.24</v>
          </cell>
          <cell r="W5">
            <v>349.93</v>
          </cell>
          <cell r="X5">
            <v>115.6</v>
          </cell>
          <cell r="Y5">
            <v>377.91</v>
          </cell>
          <cell r="Z5">
            <v>1273.8817759999999</v>
          </cell>
          <cell r="AA5">
            <v>1451.68</v>
          </cell>
          <cell r="AB5">
            <v>19967.923552</v>
          </cell>
        </row>
        <row r="6">
          <cell r="T6" t="str">
            <v>ADMINISTRATIVO ( 20/26 )</v>
          </cell>
          <cell r="U6">
            <v>2</v>
          </cell>
          <cell r="V6">
            <v>608.24</v>
          </cell>
          <cell r="W6">
            <v>439.7</v>
          </cell>
          <cell r="X6">
            <v>115.6</v>
          </cell>
          <cell r="Y6">
            <v>517.14</v>
          </cell>
          <cell r="Z6">
            <v>1461.652</v>
          </cell>
          <cell r="AA6">
            <v>1680.6799999999998</v>
          </cell>
          <cell r="AB6">
            <v>23091.463999999996</v>
          </cell>
        </row>
        <row r="7">
          <cell r="T7" t="str">
            <v>AUXILIAR ADMINISTRATIVO ( 12/18 )</v>
          </cell>
          <cell r="U7">
            <v>13</v>
          </cell>
          <cell r="V7">
            <v>592.95000000000005</v>
          </cell>
          <cell r="W7">
            <v>260.07</v>
          </cell>
          <cell r="X7">
            <v>95.28</v>
          </cell>
          <cell r="Y7">
            <v>358.02</v>
          </cell>
          <cell r="Z7">
            <v>1160.1074719999999</v>
          </cell>
          <cell r="AA7">
            <v>1306.32</v>
          </cell>
          <cell r="AB7">
            <v>17996.054944</v>
          </cell>
        </row>
        <row r="8">
          <cell r="T8" t="str">
            <v>AUXILIAR ADMINISTRATIVO ( 14/23 )</v>
          </cell>
          <cell r="U8">
            <v>13</v>
          </cell>
          <cell r="V8">
            <v>592.95000000000005</v>
          </cell>
          <cell r="W8">
            <v>305.01</v>
          </cell>
          <cell r="X8">
            <v>95.28</v>
          </cell>
          <cell r="Y8">
            <v>457.47</v>
          </cell>
          <cell r="Z8">
            <v>1263.9360000000001</v>
          </cell>
          <cell r="AA8">
            <v>1450.71</v>
          </cell>
          <cell r="AB8">
            <v>19936.392</v>
          </cell>
        </row>
        <row r="9">
          <cell r="T9" t="str">
            <v>AUXILIAR ADMINISTRATIVO ( 16/23 )</v>
          </cell>
          <cell r="U9">
            <v>13</v>
          </cell>
          <cell r="V9">
            <v>592.95000000000005</v>
          </cell>
          <cell r="W9">
            <v>349.93</v>
          </cell>
          <cell r="X9">
            <v>95.28</v>
          </cell>
          <cell r="Y9">
            <v>457.47</v>
          </cell>
          <cell r="Z9">
            <v>1308.8560000000002</v>
          </cell>
          <cell r="AA9">
            <v>1495.63</v>
          </cell>
          <cell r="AB9">
            <v>20565.272000000001</v>
          </cell>
        </row>
        <row r="10">
          <cell r="T10" t="str">
            <v>AUXILIAR ADMINISTRATIVO DE GESTION ( 16/27 )</v>
          </cell>
          <cell r="V10">
            <v>592.95000000000005</v>
          </cell>
          <cell r="W10">
            <v>349.93</v>
          </cell>
          <cell r="X10">
            <v>95.28</v>
          </cell>
          <cell r="Y10">
            <v>537.03</v>
          </cell>
          <cell r="Z10">
            <v>1372.5040000000001</v>
          </cell>
          <cell r="AA10">
            <v>1575.19</v>
          </cell>
          <cell r="AB10">
            <v>21647.288</v>
          </cell>
        </row>
        <row r="11">
          <cell r="T11" t="str">
            <v>AUXILIAR DE BIBLIOTECA Y DOCUMENTACION ( 14/23 )</v>
          </cell>
          <cell r="V11">
            <v>592.95000000000005</v>
          </cell>
          <cell r="W11">
            <v>305.01</v>
          </cell>
          <cell r="X11">
            <v>95.28</v>
          </cell>
          <cell r="Y11">
            <v>457.47</v>
          </cell>
          <cell r="Z11">
            <v>1263.9360000000001</v>
          </cell>
          <cell r="AA11">
            <v>1450.71</v>
          </cell>
          <cell r="AB11">
            <v>19936.392</v>
          </cell>
        </row>
        <row r="12">
          <cell r="T12" t="str">
            <v>AUXILIAR DE FOTOGRAFIA ( 14/23 )</v>
          </cell>
          <cell r="V12">
            <v>592.95000000000005</v>
          </cell>
          <cell r="W12">
            <v>305.01</v>
          </cell>
          <cell r="X12">
            <v>95.28</v>
          </cell>
          <cell r="Y12">
            <v>457.47</v>
          </cell>
          <cell r="Z12">
            <v>1263.9360000000001</v>
          </cell>
          <cell r="AA12">
            <v>1450.71</v>
          </cell>
          <cell r="AB12">
            <v>19936.392</v>
          </cell>
        </row>
        <row r="13">
          <cell r="T13" t="str">
            <v>AUXILIAR TECNICO ( 14/23 )</v>
          </cell>
          <cell r="V13">
            <v>592.95000000000005</v>
          </cell>
          <cell r="W13">
            <v>305.01</v>
          </cell>
          <cell r="X13">
            <v>95.28</v>
          </cell>
          <cell r="Y13">
            <v>457.47</v>
          </cell>
          <cell r="Z13">
            <v>1263.9360000000001</v>
          </cell>
          <cell r="AA13">
            <v>1450.71</v>
          </cell>
          <cell r="AB13">
            <v>19936.392</v>
          </cell>
        </row>
        <row r="14">
          <cell r="T14" t="str">
            <v>CONSERVADOR ( 24/50 )</v>
          </cell>
          <cell r="U14">
            <v>7</v>
          </cell>
          <cell r="V14">
            <v>623.62</v>
          </cell>
          <cell r="W14">
            <v>582.91999999999996</v>
          </cell>
          <cell r="X14">
            <v>171.54</v>
          </cell>
          <cell r="Y14">
            <v>994.5</v>
          </cell>
          <cell r="Z14">
            <v>2002.1399999999999</v>
          </cell>
          <cell r="AA14">
            <v>2372.58</v>
          </cell>
          <cell r="AB14">
            <v>32475.239999999998</v>
          </cell>
        </row>
        <row r="15">
          <cell r="T15" t="str">
            <v>DIRECTOR ( 28/86 )</v>
          </cell>
          <cell r="U15">
            <v>2</v>
          </cell>
          <cell r="V15">
            <v>623.62</v>
          </cell>
          <cell r="W15">
            <v>832.4</v>
          </cell>
          <cell r="X15">
            <v>171.54</v>
          </cell>
          <cell r="Y15">
            <v>1710.54</v>
          </cell>
          <cell r="Z15">
            <v>2824.4520000000002</v>
          </cell>
          <cell r="AA15">
            <v>3338.1</v>
          </cell>
          <cell r="AB15">
            <v>45706.103999999999</v>
          </cell>
        </row>
        <row r="16">
          <cell r="T16" t="str">
            <v>DISEÑADOR ( 18/22 )</v>
          </cell>
          <cell r="U16">
            <v>1</v>
          </cell>
          <cell r="V16">
            <v>608.24</v>
          </cell>
          <cell r="W16">
            <v>394.79</v>
          </cell>
          <cell r="X16">
            <v>115.6</v>
          </cell>
          <cell r="Y16">
            <v>437.58</v>
          </cell>
          <cell r="Z16">
            <v>1353.0940000000001</v>
          </cell>
          <cell r="AA16">
            <v>1556.2099999999998</v>
          </cell>
          <cell r="AB16">
            <v>21380.707999999999</v>
          </cell>
        </row>
        <row r="17">
          <cell r="T17" t="str">
            <v>ENCARGADO DE MANTENIMIENTO ( 14/27 )</v>
          </cell>
          <cell r="U17">
            <v>3</v>
          </cell>
          <cell r="V17">
            <v>592.95000000000005</v>
          </cell>
          <cell r="W17">
            <v>305.01</v>
          </cell>
          <cell r="X17">
            <v>95.28</v>
          </cell>
          <cell r="Y17">
            <v>537.03</v>
          </cell>
          <cell r="Z17">
            <v>1327.5840000000001</v>
          </cell>
          <cell r="AA17">
            <v>1530.27</v>
          </cell>
          <cell r="AB17">
            <v>21018.407999999999</v>
          </cell>
        </row>
        <row r="18">
          <cell r="T18" t="str">
            <v>ENCARGADO SERVICIOS SUBALTERNOS ( 18/22 )</v>
          </cell>
          <cell r="U18">
            <v>1</v>
          </cell>
          <cell r="V18">
            <v>608.24</v>
          </cell>
          <cell r="W18">
            <v>394.79</v>
          </cell>
          <cell r="X18">
            <v>115.6</v>
          </cell>
          <cell r="Y18">
            <v>437.58</v>
          </cell>
          <cell r="Z18">
            <v>1353.0940000000001</v>
          </cell>
          <cell r="AA18">
            <v>1556.2099999999998</v>
          </cell>
          <cell r="AB18">
            <v>21380.707999999999</v>
          </cell>
        </row>
        <row r="19">
          <cell r="T19" t="str">
            <v>J. U. DISEÑO ( 22/35 )</v>
          </cell>
          <cell r="U19">
            <v>1</v>
          </cell>
          <cell r="V19">
            <v>608.24</v>
          </cell>
          <cell r="W19">
            <v>509.84</v>
          </cell>
          <cell r="X19">
            <v>115.6</v>
          </cell>
          <cell r="Y19">
            <v>696.15</v>
          </cell>
          <cell r="Z19">
            <v>1675</v>
          </cell>
          <cell r="AA19">
            <v>1929.83</v>
          </cell>
          <cell r="AB19">
            <v>26507.96</v>
          </cell>
        </row>
        <row r="20">
          <cell r="T20" t="str">
            <v>JEFE DE GRUPO ( 12/18 )</v>
          </cell>
          <cell r="U20">
            <v>2</v>
          </cell>
          <cell r="V20">
            <v>592.95000000000005</v>
          </cell>
          <cell r="W20">
            <v>260.07</v>
          </cell>
          <cell r="X20">
            <v>95.28</v>
          </cell>
          <cell r="Y20">
            <v>358.02</v>
          </cell>
          <cell r="Z20">
            <v>1160.1074719999999</v>
          </cell>
          <cell r="AA20">
            <v>1306.32</v>
          </cell>
          <cell r="AB20">
            <v>17996.054944</v>
          </cell>
        </row>
        <row r="21">
          <cell r="T21" t="str">
            <v>JEFE DE TALLER DE MUSEOS ( 24/35 )</v>
          </cell>
          <cell r="U21">
            <v>1</v>
          </cell>
          <cell r="V21">
            <v>623.62</v>
          </cell>
          <cell r="W21">
            <v>582.91999999999996</v>
          </cell>
          <cell r="X21">
            <v>171.54</v>
          </cell>
          <cell r="Y21">
            <v>696.15</v>
          </cell>
          <cell r="Z21">
            <v>1763.46</v>
          </cell>
          <cell r="AA21">
            <v>2074.23</v>
          </cell>
          <cell r="AB21">
            <v>28417.68</v>
          </cell>
        </row>
        <row r="22">
          <cell r="T22" t="str">
            <v>MONITOR ( 16/19 )</v>
          </cell>
          <cell r="U22">
            <v>1</v>
          </cell>
          <cell r="V22">
            <v>608.24</v>
          </cell>
          <cell r="W22">
            <v>349.93</v>
          </cell>
          <cell r="X22">
            <v>115.6</v>
          </cell>
          <cell r="Y22">
            <v>377.91</v>
          </cell>
          <cell r="Z22">
            <v>1273.8817759999999</v>
          </cell>
          <cell r="AA22">
            <v>1451.68</v>
          </cell>
          <cell r="AB22">
            <v>19967.923552</v>
          </cell>
        </row>
        <row r="23">
          <cell r="T23" t="str">
            <v>OPERARIO OFICIOS VARIOS ( 12/22 )</v>
          </cell>
          <cell r="U23">
            <v>1</v>
          </cell>
          <cell r="V23">
            <v>548.47</v>
          </cell>
          <cell r="W23">
            <v>260.07</v>
          </cell>
          <cell r="X23">
            <v>84.16</v>
          </cell>
          <cell r="Y23">
            <v>455.84</v>
          </cell>
          <cell r="Z23">
            <v>1173.212</v>
          </cell>
          <cell r="AA23">
            <v>1348.54</v>
          </cell>
          <cell r="AB23">
            <v>18528.903999999999</v>
          </cell>
        </row>
        <row r="24">
          <cell r="T24" t="str">
            <v>ORDENANZA ( 10/16 )</v>
          </cell>
          <cell r="V24">
            <v>548.47</v>
          </cell>
          <cell r="W24">
            <v>215.19</v>
          </cell>
          <cell r="X24">
            <v>84.16</v>
          </cell>
          <cell r="Y24">
            <v>331.52</v>
          </cell>
          <cell r="Z24">
            <v>1059.2570720000001</v>
          </cell>
          <cell r="AA24">
            <v>1179.3400000000001</v>
          </cell>
          <cell r="AB24">
            <v>16270.594144000002</v>
          </cell>
        </row>
        <row r="25">
          <cell r="T25" t="str">
            <v>ORDENANZA ( 12/22 )</v>
          </cell>
          <cell r="U25">
            <v>1</v>
          </cell>
          <cell r="V25">
            <v>548.47</v>
          </cell>
          <cell r="W25">
            <v>260.07</v>
          </cell>
          <cell r="X25">
            <v>84.16</v>
          </cell>
          <cell r="Y25">
            <v>455.84</v>
          </cell>
          <cell r="Z25">
            <v>1173.212</v>
          </cell>
          <cell r="AA25">
            <v>1348.54</v>
          </cell>
          <cell r="AB25">
            <v>18528.903999999999</v>
          </cell>
        </row>
        <row r="26">
          <cell r="T26" t="str">
            <v>ORDENANZA CONDUCTOR ( 12/24 )</v>
          </cell>
          <cell r="U26">
            <v>1</v>
          </cell>
          <cell r="V26">
            <v>548.47</v>
          </cell>
          <cell r="W26">
            <v>260.07</v>
          </cell>
          <cell r="X26">
            <v>84.16</v>
          </cell>
          <cell r="Y26">
            <v>497.28</v>
          </cell>
          <cell r="Z26">
            <v>1206.364</v>
          </cell>
          <cell r="AA26">
            <v>1389.98</v>
          </cell>
          <cell r="AB26">
            <v>19092.488000000001</v>
          </cell>
        </row>
        <row r="27">
          <cell r="T27" t="str">
            <v>PEON ( 10/16 )</v>
          </cell>
          <cell r="U27">
            <v>1</v>
          </cell>
          <cell r="V27">
            <v>548.47</v>
          </cell>
          <cell r="W27">
            <v>215.19</v>
          </cell>
          <cell r="X27">
            <v>84.16</v>
          </cell>
          <cell r="Y27">
            <v>331.52</v>
          </cell>
          <cell r="Z27">
            <v>1059.2570720000001</v>
          </cell>
          <cell r="AA27">
            <v>1179.3400000000001</v>
          </cell>
          <cell r="AB27">
            <v>16270.594144000002</v>
          </cell>
        </row>
        <row r="28">
          <cell r="T28" t="str">
            <v>PEON ( 10/19 )</v>
          </cell>
          <cell r="U28">
            <v>1</v>
          </cell>
          <cell r="V28">
            <v>548.47</v>
          </cell>
          <cell r="W28">
            <v>215.19</v>
          </cell>
          <cell r="X28">
            <v>84.16</v>
          </cell>
          <cell r="Y28">
            <v>393.68</v>
          </cell>
          <cell r="Z28">
            <v>1086.209648</v>
          </cell>
          <cell r="AA28">
            <v>1241.5</v>
          </cell>
          <cell r="AB28">
            <v>17070.419296</v>
          </cell>
        </row>
        <row r="29">
          <cell r="T29" t="str">
            <v>PEON ( 12/20 )</v>
          </cell>
          <cell r="V29">
            <v>548.47</v>
          </cell>
          <cell r="W29">
            <v>260.07</v>
          </cell>
          <cell r="X29">
            <v>84.16</v>
          </cell>
          <cell r="Y29">
            <v>414.4</v>
          </cell>
          <cell r="Z29">
            <v>1140.0738399999998</v>
          </cell>
          <cell r="AA29">
            <v>1307.0999999999999</v>
          </cell>
          <cell r="AB29">
            <v>17965.347679999999</v>
          </cell>
        </row>
        <row r="30">
          <cell r="T30" t="str">
            <v>PREPARADOR LABORANTE ( 18/24 )</v>
          </cell>
          <cell r="U30">
            <v>1</v>
          </cell>
          <cell r="V30">
            <v>608.24</v>
          </cell>
          <cell r="W30">
            <v>394.79</v>
          </cell>
          <cell r="X30">
            <v>115.6</v>
          </cell>
          <cell r="Y30">
            <v>477.36</v>
          </cell>
          <cell r="Z30">
            <v>1384.9180000000001</v>
          </cell>
          <cell r="AA30">
            <v>1595.9899999999998</v>
          </cell>
          <cell r="AB30">
            <v>21921.715999999997</v>
          </cell>
        </row>
        <row r="31">
          <cell r="T31" t="str">
            <v>PROGRAMADOR DE GESTION ( 22/30 )</v>
          </cell>
          <cell r="U31">
            <v>1</v>
          </cell>
          <cell r="V31">
            <v>608.24</v>
          </cell>
          <cell r="W31">
            <v>509.84</v>
          </cell>
          <cell r="X31">
            <v>115.6</v>
          </cell>
          <cell r="Y31">
            <v>596.70000000000005</v>
          </cell>
          <cell r="Z31">
            <v>1595.44</v>
          </cell>
          <cell r="AA31">
            <v>1830.3799999999999</v>
          </cell>
          <cell r="AB31">
            <v>25155.439999999999</v>
          </cell>
        </row>
        <row r="32">
          <cell r="T32" t="str">
            <v>RECEPCIONISTA ( 10/16 )</v>
          </cell>
          <cell r="U32">
            <v>17</v>
          </cell>
          <cell r="V32">
            <v>548.47</v>
          </cell>
          <cell r="W32">
            <v>215.19</v>
          </cell>
          <cell r="X32">
            <v>84.16</v>
          </cell>
          <cell r="Y32">
            <v>331.52</v>
          </cell>
          <cell r="Z32">
            <v>1059.2570720000001</v>
          </cell>
          <cell r="AA32">
            <v>1179.3400000000001</v>
          </cell>
          <cell r="AB32">
            <v>16270.594144000002</v>
          </cell>
        </row>
        <row r="33">
          <cell r="T33" t="str">
            <v>RECEPCIONISTA ( 12/22 )</v>
          </cell>
          <cell r="U33">
            <v>17</v>
          </cell>
          <cell r="V33">
            <v>548.47</v>
          </cell>
          <cell r="W33">
            <v>260.07</v>
          </cell>
          <cell r="X33">
            <v>84.16</v>
          </cell>
          <cell r="Y33">
            <v>455.84</v>
          </cell>
          <cell r="Z33">
            <v>1173.212</v>
          </cell>
          <cell r="AA33">
            <v>1348.54</v>
          </cell>
          <cell r="AB33">
            <v>18528.903999999999</v>
          </cell>
        </row>
        <row r="34">
          <cell r="T34" t="str">
            <v>TAXIDERMISTA ( 22/33 )</v>
          </cell>
          <cell r="U34">
            <v>1</v>
          </cell>
          <cell r="V34">
            <v>608.24</v>
          </cell>
          <cell r="W34">
            <v>509.84</v>
          </cell>
          <cell r="X34">
            <v>115.6</v>
          </cell>
          <cell r="Y34">
            <v>656.37</v>
          </cell>
          <cell r="Z34">
            <v>1643.1759999999999</v>
          </cell>
          <cell r="AA34">
            <v>1890.0499999999997</v>
          </cell>
          <cell r="AB34">
            <v>25966.951999999997</v>
          </cell>
        </row>
        <row r="35">
          <cell r="T35" t="str">
            <v>TECNICO AUDIOVISUALES ( 18/22 )</v>
          </cell>
          <cell r="V35">
            <v>608.24</v>
          </cell>
          <cell r="W35">
            <v>394.79</v>
          </cell>
          <cell r="X35">
            <v>115.6</v>
          </cell>
          <cell r="Y35">
            <v>437.58</v>
          </cell>
          <cell r="Z35">
            <v>1353.0940000000001</v>
          </cell>
          <cell r="AA35">
            <v>1556.2099999999998</v>
          </cell>
          <cell r="AB35">
            <v>21380.707999999999</v>
          </cell>
        </row>
        <row r="36">
          <cell r="T36" t="str">
            <v>TECNICO CONSERVADOR ( 24/60 )</v>
          </cell>
          <cell r="V36">
            <v>662.32</v>
          </cell>
          <cell r="W36">
            <v>582.91999999999996</v>
          </cell>
          <cell r="X36">
            <v>140.19999999999999</v>
          </cell>
          <cell r="Y36">
            <v>1193.4000000000001</v>
          </cell>
          <cell r="Z36">
            <v>2199.96</v>
          </cell>
          <cell r="AA36">
            <v>2578.84</v>
          </cell>
          <cell r="AB36">
            <v>35346</v>
          </cell>
        </row>
        <row r="37">
          <cell r="T37" t="str">
            <v>TECNICO DE ADMINISTRACION GENERAL  ( 22/43 )</v>
          </cell>
          <cell r="V37">
            <v>623.62</v>
          </cell>
          <cell r="W37">
            <v>509.84</v>
          </cell>
          <cell r="X37">
            <v>171.54</v>
          </cell>
          <cell r="Y37">
            <v>855.27</v>
          </cell>
          <cell r="Z37">
            <v>1817.6759999999999</v>
          </cell>
          <cell r="AA37">
            <v>2160.27</v>
          </cell>
          <cell r="AB37">
            <v>29558.591999999997</v>
          </cell>
        </row>
        <row r="38">
          <cell r="T38" t="str">
            <v>TECNICO DE ADMINISTRACION GENERAL  ( 24/50 )</v>
          </cell>
          <cell r="V38">
            <v>623.62</v>
          </cell>
          <cell r="W38">
            <v>582.91999999999996</v>
          </cell>
          <cell r="X38">
            <v>171.54</v>
          </cell>
          <cell r="Y38">
            <v>994.5</v>
          </cell>
          <cell r="Z38">
            <v>2002.1399999999999</v>
          </cell>
          <cell r="AA38">
            <v>2372.58</v>
          </cell>
          <cell r="AB38">
            <v>32475.239999999998</v>
          </cell>
        </row>
        <row r="39">
          <cell r="T39" t="str">
            <v>TECNICO DE DESARROLLO ( 18/24 )</v>
          </cell>
          <cell r="U39">
            <v>2</v>
          </cell>
          <cell r="V39">
            <v>608.24</v>
          </cell>
          <cell r="W39">
            <v>394.79</v>
          </cell>
          <cell r="X39">
            <v>115.6</v>
          </cell>
          <cell r="Y39">
            <v>477.36</v>
          </cell>
          <cell r="Z39">
            <v>1384.9180000000001</v>
          </cell>
          <cell r="AA39">
            <v>1595.9899999999998</v>
          </cell>
          <cell r="AB39">
            <v>21921.715999999997</v>
          </cell>
        </row>
        <row r="40">
          <cell r="T40" t="str">
            <v>TECNICO DE MANTENIMIENTO ( 16/19 )</v>
          </cell>
          <cell r="U40">
            <v>3</v>
          </cell>
          <cell r="V40">
            <v>608.24</v>
          </cell>
          <cell r="W40">
            <v>349.93</v>
          </cell>
          <cell r="X40">
            <v>115.6</v>
          </cell>
          <cell r="Y40">
            <v>377.91</v>
          </cell>
          <cell r="Z40">
            <v>1273.8817759999999</v>
          </cell>
          <cell r="AA40">
            <v>1451.68</v>
          </cell>
          <cell r="AB40">
            <v>19967.923552</v>
          </cell>
        </row>
        <row r="41">
          <cell r="T41" t="str">
            <v>TECNICO DE MANTENIMIENTO ( 18/24 )</v>
          </cell>
          <cell r="U41">
            <v>3</v>
          </cell>
          <cell r="V41">
            <v>608.24</v>
          </cell>
          <cell r="W41">
            <v>394.79</v>
          </cell>
          <cell r="X41">
            <v>115.6</v>
          </cell>
          <cell r="Y41">
            <v>477.36</v>
          </cell>
          <cell r="Z41">
            <v>1384.9180000000001</v>
          </cell>
          <cell r="AA41">
            <v>1595.9899999999998</v>
          </cell>
          <cell r="AB41">
            <v>21921.715999999997</v>
          </cell>
        </row>
        <row r="42">
          <cell r="T42" t="str">
            <v>TECNICO DESARROLLO (ASTRONOMIA) ( 18/24 )</v>
          </cell>
          <cell r="U42">
            <v>0</v>
          </cell>
          <cell r="V42">
            <v>608.24</v>
          </cell>
          <cell r="W42">
            <v>394.79</v>
          </cell>
          <cell r="X42">
            <v>115.6</v>
          </cell>
          <cell r="Y42">
            <v>477.36</v>
          </cell>
          <cell r="Z42">
            <v>1384.9180000000001</v>
          </cell>
          <cell r="AA42">
            <v>1595.9899999999998</v>
          </cell>
          <cell r="AB42">
            <v>21921.715999999997</v>
          </cell>
        </row>
        <row r="43">
          <cell r="T43" t="str">
            <v>TECNICO DESARROLLO (DISEÑO) ( 18/24 )</v>
          </cell>
          <cell r="U43">
            <v>1</v>
          </cell>
          <cell r="V43">
            <v>608.24</v>
          </cell>
          <cell r="W43">
            <v>394.79</v>
          </cell>
          <cell r="X43">
            <v>115.6</v>
          </cell>
          <cell r="Y43">
            <v>477.36</v>
          </cell>
          <cell r="Z43">
            <v>1384.9180000000001</v>
          </cell>
          <cell r="AA43">
            <v>1595.9899999999998</v>
          </cell>
          <cell r="AB43">
            <v>21921.715999999997</v>
          </cell>
        </row>
        <row r="44">
          <cell r="T44" t="str">
            <v>TECNICO EN INFORMATICA ( 18/22 )</v>
          </cell>
          <cell r="U44">
            <v>1</v>
          </cell>
          <cell r="V44">
            <v>608.24</v>
          </cell>
          <cell r="W44">
            <v>394.79</v>
          </cell>
          <cell r="X44">
            <v>115.6</v>
          </cell>
          <cell r="Y44">
            <v>437.58</v>
          </cell>
          <cell r="Z44">
            <v>1353.0940000000001</v>
          </cell>
          <cell r="AA44">
            <v>1556.2099999999998</v>
          </cell>
          <cell r="AB44">
            <v>21380.707999999999</v>
          </cell>
        </row>
        <row r="45">
          <cell r="T45" t="str">
            <v>TECNICO EN INFORMATICA ( 20/26 )</v>
          </cell>
          <cell r="U45">
            <v>1</v>
          </cell>
          <cell r="V45">
            <v>608.24</v>
          </cell>
          <cell r="W45">
            <v>439.7</v>
          </cell>
          <cell r="X45">
            <v>115.6</v>
          </cell>
          <cell r="Y45">
            <v>517.14</v>
          </cell>
          <cell r="Z45">
            <v>1461.652</v>
          </cell>
          <cell r="AA45">
            <v>1680.6799999999998</v>
          </cell>
          <cell r="AB45">
            <v>23091.463999999996</v>
          </cell>
        </row>
        <row r="46">
          <cell r="T46" t="str">
            <v>TECNICO EN TEXTILES ( 20/26 )</v>
          </cell>
          <cell r="U46">
            <v>1</v>
          </cell>
          <cell r="V46">
            <v>608.24</v>
          </cell>
          <cell r="W46">
            <v>439.7</v>
          </cell>
          <cell r="X46">
            <v>115.6</v>
          </cell>
          <cell r="Y46">
            <v>517.14</v>
          </cell>
          <cell r="Z46">
            <v>1461.652</v>
          </cell>
          <cell r="AA46">
            <v>1680.6799999999998</v>
          </cell>
          <cell r="AB46">
            <v>23091.463999999996</v>
          </cell>
        </row>
        <row r="47">
          <cell r="T47" t="str">
            <v>TECNICO GRADO MEDIO ( 22/35 )</v>
          </cell>
          <cell r="U47">
            <v>6</v>
          </cell>
          <cell r="V47">
            <v>662.32</v>
          </cell>
          <cell r="W47">
            <v>509.84</v>
          </cell>
          <cell r="X47">
            <v>140.19999999999999</v>
          </cell>
          <cell r="Y47">
            <v>696.15</v>
          </cell>
          <cell r="Z47">
            <v>1729.08</v>
          </cell>
          <cell r="AA47">
            <v>2008.5100000000002</v>
          </cell>
          <cell r="AB47">
            <v>27560.280000000002</v>
          </cell>
        </row>
        <row r="48">
          <cell r="T48" t="str">
            <v>TECNICO GRADO MEDIO ( 24/46 )</v>
          </cell>
          <cell r="U48">
            <v>6</v>
          </cell>
          <cell r="V48">
            <v>662.32</v>
          </cell>
          <cell r="W48">
            <v>582.91999999999996</v>
          </cell>
          <cell r="X48">
            <v>140.19999999999999</v>
          </cell>
          <cell r="Y48">
            <v>914.94</v>
          </cell>
          <cell r="Z48">
            <v>1977.192</v>
          </cell>
          <cell r="AA48">
            <v>2300.38</v>
          </cell>
          <cell r="AB48">
            <v>31558.944000000003</v>
          </cell>
        </row>
        <row r="49">
          <cell r="T49" t="str">
            <v>TECNICO GRADO MEDIO ( 24/60 )</v>
          </cell>
          <cell r="V49">
            <v>662.32</v>
          </cell>
          <cell r="W49">
            <v>582.91999999999996</v>
          </cell>
          <cell r="X49">
            <v>140.19999999999999</v>
          </cell>
          <cell r="Y49">
            <v>1193.4000000000001</v>
          </cell>
          <cell r="Z49">
            <v>2199.96</v>
          </cell>
          <cell r="AA49">
            <v>2578.84</v>
          </cell>
          <cell r="AB49">
            <v>35346</v>
          </cell>
        </row>
        <row r="50">
          <cell r="T50" t="str">
            <v>TECNICO GRADO MEDIO (ACTIV. DIDACTICAS) ( 24/46 )</v>
          </cell>
          <cell r="V50">
            <v>662.32</v>
          </cell>
          <cell r="W50">
            <v>582.91999999999996</v>
          </cell>
          <cell r="X50">
            <v>140.19999999999999</v>
          </cell>
          <cell r="Y50">
            <v>914.94</v>
          </cell>
          <cell r="Z50">
            <v>1977.192</v>
          </cell>
          <cell r="AA50">
            <v>2300.38</v>
          </cell>
          <cell r="AB50">
            <v>31558.944000000003</v>
          </cell>
        </row>
        <row r="51">
          <cell r="T51" t="str">
            <v>TECNICO GRADO MEDIO (ARQUITECTO TEC.) ( 24/46 )</v>
          </cell>
          <cell r="V51">
            <v>662.32</v>
          </cell>
          <cell r="W51">
            <v>582.91999999999996</v>
          </cell>
          <cell r="X51">
            <v>140.19999999999999</v>
          </cell>
          <cell r="Y51">
            <v>914.94</v>
          </cell>
          <cell r="Z51">
            <v>1977.192</v>
          </cell>
          <cell r="AA51">
            <v>2300.38</v>
          </cell>
          <cell r="AB51">
            <v>31558.944000000003</v>
          </cell>
        </row>
        <row r="52">
          <cell r="T52" t="str">
            <v>TECNICO GRADO MEDIO (MARKETING) ( 24/46 )</v>
          </cell>
          <cell r="V52">
            <v>662.32</v>
          </cell>
          <cell r="W52">
            <v>582.91999999999996</v>
          </cell>
          <cell r="X52">
            <v>140.19999999999999</v>
          </cell>
          <cell r="Y52">
            <v>914.94</v>
          </cell>
          <cell r="Z52">
            <v>1977.192</v>
          </cell>
          <cell r="AA52">
            <v>2300.38</v>
          </cell>
          <cell r="AB52">
            <v>31558.944000000003</v>
          </cell>
        </row>
        <row r="53">
          <cell r="T53" t="str">
            <v>TECNICO SUPERIOR ( 22/43 )</v>
          </cell>
          <cell r="U53">
            <v>24</v>
          </cell>
          <cell r="V53">
            <v>623.62</v>
          </cell>
          <cell r="W53">
            <v>509.84</v>
          </cell>
          <cell r="X53">
            <v>171.54</v>
          </cell>
          <cell r="Y53">
            <v>855.27</v>
          </cell>
          <cell r="Z53">
            <v>1817.6759999999999</v>
          </cell>
          <cell r="AA53">
            <v>2160.27</v>
          </cell>
          <cell r="AB53">
            <v>29558.591999999997</v>
          </cell>
        </row>
        <row r="54">
          <cell r="T54" t="str">
            <v>TECNICO SUPERIOR ( 24/50 )</v>
          </cell>
          <cell r="U54">
            <v>24</v>
          </cell>
          <cell r="V54">
            <v>623.62</v>
          </cell>
          <cell r="W54">
            <v>582.91999999999996</v>
          </cell>
          <cell r="X54">
            <v>171.54</v>
          </cell>
          <cell r="Y54">
            <v>994.5</v>
          </cell>
          <cell r="Z54">
            <v>2002.1399999999999</v>
          </cell>
          <cell r="AA54">
            <v>2372.58</v>
          </cell>
          <cell r="AB54">
            <v>32475.239999999998</v>
          </cell>
        </row>
        <row r="55">
          <cell r="T55" t="str">
            <v>TECNICO SUPERIOR (ARQUEOLOGIA CONSERV) ( 24/50 )</v>
          </cell>
          <cell r="V55">
            <v>623.62</v>
          </cell>
          <cell r="W55">
            <v>582.91999999999996</v>
          </cell>
          <cell r="X55">
            <v>171.54</v>
          </cell>
          <cell r="Y55">
            <v>994.5</v>
          </cell>
          <cell r="Z55">
            <v>2002.1399999999999</v>
          </cell>
          <cell r="AA55">
            <v>2372.58</v>
          </cell>
          <cell r="AB55">
            <v>32475.239999999998</v>
          </cell>
        </row>
        <row r="56">
          <cell r="T56" t="str">
            <v>TECNICO SUPERIOR (CONSERVACION) ( 24/50 )</v>
          </cell>
          <cell r="V56">
            <v>623.62</v>
          </cell>
          <cell r="W56">
            <v>582.91999999999996</v>
          </cell>
          <cell r="X56">
            <v>171.54</v>
          </cell>
          <cell r="Y56">
            <v>994.5</v>
          </cell>
          <cell r="Z56">
            <v>2002.1399999999999</v>
          </cell>
          <cell r="AA56">
            <v>2372.58</v>
          </cell>
          <cell r="AB56">
            <v>32475.239999999998</v>
          </cell>
        </row>
        <row r="57">
          <cell r="T57" t="str">
            <v>TECNICO SUPERIOR (CONSERVACION) (24/50 )</v>
          </cell>
          <cell r="V57">
            <v>623.62</v>
          </cell>
          <cell r="W57">
            <v>582.91999999999996</v>
          </cell>
          <cell r="X57">
            <v>171.54</v>
          </cell>
          <cell r="Y57">
            <v>994.5</v>
          </cell>
          <cell r="Z57">
            <v>2002.1399999999999</v>
          </cell>
          <cell r="AA57">
            <v>2372.58</v>
          </cell>
          <cell r="AB57">
            <v>32475.239999999998</v>
          </cell>
        </row>
        <row r="58">
          <cell r="T58" t="str">
            <v>TECNICO SUPERIOR (DOCUMENTACION) ( 24/50 )</v>
          </cell>
          <cell r="V58">
            <v>623.62</v>
          </cell>
          <cell r="W58">
            <v>582.91999999999996</v>
          </cell>
          <cell r="X58">
            <v>171.54</v>
          </cell>
          <cell r="Y58">
            <v>994.5</v>
          </cell>
          <cell r="Z58">
            <v>2002.1399999999999</v>
          </cell>
          <cell r="AA58">
            <v>2372.58</v>
          </cell>
          <cell r="AB58">
            <v>32475.239999999998</v>
          </cell>
        </row>
        <row r="59">
          <cell r="T59" t="str">
            <v>TECNICO SUPERIOR (FOTOGRAFIA CIENTIFICA) ( 24/50 )</v>
          </cell>
          <cell r="V59">
            <v>623.62</v>
          </cell>
          <cell r="W59">
            <v>582.91999999999996</v>
          </cell>
          <cell r="X59">
            <v>171.54</v>
          </cell>
          <cell r="Y59">
            <v>994.5</v>
          </cell>
          <cell r="Z59">
            <v>2002.1399999999999</v>
          </cell>
          <cell r="AA59">
            <v>2372.58</v>
          </cell>
          <cell r="AB59">
            <v>32475.239999999998</v>
          </cell>
        </row>
        <row r="60">
          <cell r="T60" t="str">
            <v>TECNICO SUPERIOR (GESTION DE INVENTARIO) ( 24/50 )</v>
          </cell>
          <cell r="V60">
            <v>623.62</v>
          </cell>
          <cell r="W60">
            <v>582.91999999999996</v>
          </cell>
          <cell r="X60">
            <v>171.54</v>
          </cell>
          <cell r="Y60">
            <v>994.5</v>
          </cell>
          <cell r="Z60">
            <v>2002.1399999999999</v>
          </cell>
          <cell r="AA60">
            <v>2372.58</v>
          </cell>
          <cell r="AB60">
            <v>32475.239999999998</v>
          </cell>
        </row>
        <row r="61">
          <cell r="T61" t="str">
            <v>TECNICO SUPERIOR (MARKETING) ( 24/50 )</v>
          </cell>
          <cell r="V61">
            <v>623.62</v>
          </cell>
          <cell r="W61">
            <v>582.91999999999996</v>
          </cell>
          <cell r="X61">
            <v>171.54</v>
          </cell>
          <cell r="Y61">
            <v>994.5</v>
          </cell>
          <cell r="Z61">
            <v>2002.1399999999999</v>
          </cell>
          <cell r="AA61">
            <v>2372.58</v>
          </cell>
          <cell r="AB61">
            <v>32475.239999999998</v>
          </cell>
        </row>
        <row r="62">
          <cell r="T62" t="str">
            <v>TECNICO SUPERIOR (MUSEOGRAFIA Y SIST. VIVOS) ( 24/50 )</v>
          </cell>
          <cell r="V62">
            <v>623.62</v>
          </cell>
          <cell r="W62">
            <v>582.91999999999996</v>
          </cell>
          <cell r="X62">
            <v>171.54</v>
          </cell>
          <cell r="Y62">
            <v>994.5</v>
          </cell>
          <cell r="Z62">
            <v>2002.1399999999999</v>
          </cell>
          <cell r="AA62">
            <v>2372.58</v>
          </cell>
          <cell r="AB62">
            <v>32475.239999999998</v>
          </cell>
        </row>
        <row r="63">
          <cell r="T63" t="str">
            <v>TECNICO SUPERIOR (OSTEOLOGIA) ( 24/50 )</v>
          </cell>
          <cell r="V63">
            <v>623.62</v>
          </cell>
          <cell r="W63">
            <v>582.91999999999996</v>
          </cell>
          <cell r="X63">
            <v>171.54</v>
          </cell>
          <cell r="Y63">
            <v>994.5</v>
          </cell>
          <cell r="Z63">
            <v>2002.1399999999999</v>
          </cell>
          <cell r="AA63">
            <v>2372.58</v>
          </cell>
          <cell r="AB63">
            <v>32475.239999999998</v>
          </cell>
        </row>
        <row r="64">
          <cell r="T64" t="str">
            <v>TECNICO SUPERIOR (PATRIMONIO) ( 24/50 )</v>
          </cell>
          <cell r="V64">
            <v>623.62</v>
          </cell>
          <cell r="W64">
            <v>582.91999999999996</v>
          </cell>
          <cell r="X64">
            <v>171.54</v>
          </cell>
          <cell r="Y64">
            <v>994.5</v>
          </cell>
          <cell r="Z64">
            <v>2002.1399999999999</v>
          </cell>
          <cell r="AA64">
            <v>2372.58</v>
          </cell>
          <cell r="AB64">
            <v>32475.239999999998</v>
          </cell>
        </row>
        <row r="65">
          <cell r="U65">
            <v>176</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O DE JUBILACION"/>
      <sheetName val="PT RESUMEN CAPITULO I"/>
      <sheetName val="Hoja2"/>
      <sheetName val="DT RESTO CAPITULO I"/>
      <sheetName val="CAPITULO I POR AREAS"/>
      <sheetName val="CAPITULO I GRUPO"/>
      <sheetName val="TRIENIOS"/>
      <sheetName val="RETRIBUCIONES POR AREAS"/>
      <sheetName val="Tabla asimilación"/>
      <sheetName val="PLAZAS VAC DOT-NODOT"/>
      <sheetName val="ESTUDIOS"/>
      <sheetName val="PRPDUC"/>
      <sheetName val="PLANTILLA"/>
      <sheetName val="Hoja1"/>
      <sheetName val="Hoja3"/>
      <sheetName val="Hoja4"/>
      <sheetName val="PT RESUMEN CAPITULO I (2)"/>
      <sheetName val="PT RESUMEN CAPITULO I (3)"/>
      <sheetName val="Hoja5"/>
    </sheetNames>
    <sheetDataSet>
      <sheetData sheetId="0"/>
      <sheetData sheetId="1"/>
      <sheetData sheetId="2"/>
      <sheetData sheetId="3"/>
      <sheetData sheetId="4"/>
      <sheetData sheetId="5"/>
      <sheetData sheetId="6"/>
      <sheetData sheetId="7"/>
      <sheetData sheetId="8">
        <row r="5">
          <cell r="U5" t="str">
            <v>ADMINISTRATIVO/A (a extinguir)  ( 20/27 )</v>
          </cell>
          <cell r="V5">
            <v>1</v>
          </cell>
          <cell r="W5">
            <v>727.23</v>
          </cell>
          <cell r="X5">
            <v>444.09999999999997</v>
          </cell>
          <cell r="Y5">
            <v>116.76</v>
          </cell>
          <cell r="Z5">
            <v>542.42999999999995</v>
          </cell>
          <cell r="AA5">
            <v>1506.5739999999998</v>
          </cell>
          <cell r="AB5">
            <v>1830.52</v>
          </cell>
          <cell r="AC5">
            <v>24979.387999999999</v>
          </cell>
        </row>
        <row r="6">
          <cell r="U6" t="str">
            <v>ADMINISTRATIVO/A (a extinguir) ( 16/19 )</v>
          </cell>
          <cell r="V6"/>
          <cell r="W6">
            <v>727.23</v>
          </cell>
          <cell r="X6">
            <v>353.43</v>
          </cell>
          <cell r="Y6">
            <v>116.76</v>
          </cell>
          <cell r="Z6">
            <v>381.71</v>
          </cell>
          <cell r="AA6">
            <v>1299.3194559999999</v>
          </cell>
          <cell r="AB6">
            <v>1579.13</v>
          </cell>
          <cell r="AC6">
            <v>21548.198912</v>
          </cell>
        </row>
        <row r="7">
          <cell r="U7" t="str">
            <v>AUXILIAR ADMINISTRATIVO ( 12/18 )</v>
          </cell>
          <cell r="V7"/>
          <cell r="W7">
            <v>605.25</v>
          </cell>
          <cell r="X7">
            <v>262.68</v>
          </cell>
          <cell r="Y7">
            <v>96.240000000000009</v>
          </cell>
          <cell r="Z7">
            <v>361.62</v>
          </cell>
          <cell r="AA7">
            <v>1171.058432</v>
          </cell>
          <cell r="AB7">
            <v>1325.79</v>
          </cell>
          <cell r="AC7">
            <v>18251.596863999999</v>
          </cell>
        </row>
        <row r="8">
          <cell r="U8" t="str">
            <v>AUXILIAR ADMINISTRATIVO DE GESTION ( 14/21 )</v>
          </cell>
          <cell r="V8"/>
          <cell r="W8">
            <v>605.25</v>
          </cell>
          <cell r="X8">
            <v>308.07</v>
          </cell>
          <cell r="Y8">
            <v>96.240000000000009</v>
          </cell>
          <cell r="Z8">
            <v>421.89</v>
          </cell>
          <cell r="AA8">
            <v>1245.3119999999999</v>
          </cell>
          <cell r="AB8">
            <v>1431.4499999999998</v>
          </cell>
          <cell r="AC8">
            <v>19668.023999999998</v>
          </cell>
        </row>
        <row r="9">
          <cell r="U9" t="str">
            <v>AUXILIAR ADMINISTRATIVO/A ( 14/25 )</v>
          </cell>
          <cell r="V9">
            <v>14</v>
          </cell>
          <cell r="W9">
            <v>605.25</v>
          </cell>
          <cell r="X9">
            <v>308.07</v>
          </cell>
          <cell r="Y9">
            <v>96.240000000000009</v>
          </cell>
          <cell r="Z9">
            <v>502.25</v>
          </cell>
          <cell r="AA9">
            <v>1309.5999999999999</v>
          </cell>
          <cell r="AB9">
            <v>1511.81</v>
          </cell>
          <cell r="AC9">
            <v>20760.920000000002</v>
          </cell>
        </row>
        <row r="10">
          <cell r="U10" t="str">
            <v>AUXILIAR ADMINISTRATIVO/A DE GESTION ( 16/28 )</v>
          </cell>
          <cell r="V10">
            <v>1</v>
          </cell>
          <cell r="W10">
            <v>605.25</v>
          </cell>
          <cell r="X10">
            <v>353.43</v>
          </cell>
          <cell r="Y10">
            <v>96.240000000000009</v>
          </cell>
          <cell r="Z10">
            <v>562.52</v>
          </cell>
          <cell r="AA10">
            <v>1403.1760000000002</v>
          </cell>
          <cell r="AB10">
            <v>1617.44</v>
          </cell>
          <cell r="AC10">
            <v>22215.631999999998</v>
          </cell>
        </row>
        <row r="11">
          <cell r="U11" t="str">
            <v>AUXILIAR DE BIBLIOTECA Y DOCUMENTACION ( 14/23 )</v>
          </cell>
          <cell r="V11">
            <v>2</v>
          </cell>
          <cell r="W11">
            <v>605.25</v>
          </cell>
          <cell r="X11">
            <v>308.07</v>
          </cell>
          <cell r="Y11">
            <v>96.240000000000009</v>
          </cell>
          <cell r="Z11">
            <v>462.07</v>
          </cell>
          <cell r="AA11">
            <v>1277.4559999999999</v>
          </cell>
          <cell r="AB11">
            <v>1471.6299999999999</v>
          </cell>
          <cell r="AC11">
            <v>20214.471999999998</v>
          </cell>
        </row>
        <row r="12">
          <cell r="U12" t="str">
            <v>AUXILIAR TECNICO ( 14/25 )</v>
          </cell>
          <cell r="V12">
            <v>1</v>
          </cell>
          <cell r="W12">
            <v>605.25</v>
          </cell>
          <cell r="X12">
            <v>308.07</v>
          </cell>
          <cell r="Y12">
            <v>96.240000000000009</v>
          </cell>
          <cell r="Z12">
            <v>502.25</v>
          </cell>
          <cell r="AA12">
            <v>1309.5999999999999</v>
          </cell>
          <cell r="AB12">
            <v>1511.81</v>
          </cell>
          <cell r="AC12">
            <v>20760.920000000002</v>
          </cell>
        </row>
        <row r="13">
          <cell r="U13" t="str">
            <v>CONSERVADOR/A ( 24/50 )</v>
          </cell>
          <cell r="V13">
            <v>19</v>
          </cell>
          <cell r="W13">
            <v>1120.1500000000001</v>
          </cell>
          <cell r="X13">
            <v>588.75</v>
          </cell>
          <cell r="Y13">
            <v>173.26</v>
          </cell>
          <cell r="Z13">
            <v>1004.5</v>
          </cell>
          <cell r="AA13">
            <v>2083.56</v>
          </cell>
          <cell r="AB13">
            <v>2886.66</v>
          </cell>
          <cell r="AC13">
            <v>38807.040000000001</v>
          </cell>
        </row>
        <row r="14">
          <cell r="U14" t="str">
            <v>DISEÑADOR/A ( 18/24 )</v>
          </cell>
          <cell r="V14">
            <v>3</v>
          </cell>
          <cell r="W14">
            <v>727.23</v>
          </cell>
          <cell r="X14">
            <v>398.74</v>
          </cell>
          <cell r="Y14">
            <v>116.76</v>
          </cell>
          <cell r="Z14">
            <v>482.16</v>
          </cell>
          <cell r="AA14">
            <v>1412.998</v>
          </cell>
          <cell r="AB14">
            <v>1724.89</v>
          </cell>
          <cell r="AC14">
            <v>23524.675999999999</v>
          </cell>
        </row>
        <row r="15">
          <cell r="U15" t="str">
            <v>ENCARGADO/A DE MANTENIMIENTO ( 15/27 )</v>
          </cell>
          <cell r="V15">
            <v>3</v>
          </cell>
          <cell r="W15">
            <v>605.25</v>
          </cell>
          <cell r="X15">
            <v>330.71999999999997</v>
          </cell>
          <cell r="Y15">
            <v>96.240000000000009</v>
          </cell>
          <cell r="Z15">
            <v>542.42999999999995</v>
          </cell>
          <cell r="AA15">
            <v>1364.394</v>
          </cell>
          <cell r="AB15">
            <v>1574.6399999999999</v>
          </cell>
          <cell r="AC15">
            <v>21624.468000000001</v>
          </cell>
        </row>
        <row r="16">
          <cell r="U16" t="str">
            <v>ENCARGADO/A SERVICIOS GENERALES (a extinguir) ( 18/24 )</v>
          </cell>
          <cell r="V16">
            <v>1</v>
          </cell>
          <cell r="W16">
            <v>727.23</v>
          </cell>
          <cell r="X16">
            <v>398.74</v>
          </cell>
          <cell r="Y16">
            <v>116.76</v>
          </cell>
          <cell r="Z16">
            <v>482.16</v>
          </cell>
          <cell r="AA16">
            <v>1412.998</v>
          </cell>
          <cell r="AB16">
            <v>1724.89</v>
          </cell>
          <cell r="AC16">
            <v>23524.675999999999</v>
          </cell>
        </row>
        <row r="17">
          <cell r="U17" t="str">
            <v>GERENTE</v>
          </cell>
          <cell r="V17">
            <v>1</v>
          </cell>
          <cell r="W17"/>
          <cell r="X17"/>
          <cell r="Y17"/>
          <cell r="Z17"/>
          <cell r="AA17"/>
          <cell r="AB17"/>
          <cell r="AC17"/>
        </row>
        <row r="18">
          <cell r="U18" t="str">
            <v>J. U. DISEÑO ( 22/35 )</v>
          </cell>
          <cell r="V18"/>
          <cell r="W18">
            <v>727.23</v>
          </cell>
          <cell r="X18">
            <v>514.93999999999994</v>
          </cell>
          <cell r="Y18">
            <v>116.76</v>
          </cell>
          <cell r="Z18">
            <v>703.15</v>
          </cell>
          <cell r="AA18">
            <v>1705.9899999999998</v>
          </cell>
          <cell r="AB18">
            <v>2062.08</v>
          </cell>
          <cell r="AC18">
            <v>28156.94</v>
          </cell>
        </row>
        <row r="19">
          <cell r="U19" t="str">
            <v>OPERARIO/A OFICIOS VARIOS ( 10/16 )</v>
          </cell>
          <cell r="V19"/>
          <cell r="W19">
            <v>553.96</v>
          </cell>
          <cell r="X19">
            <v>217.35</v>
          </cell>
          <cell r="Y19">
            <v>85.01</v>
          </cell>
          <cell r="Z19">
            <v>331.52</v>
          </cell>
          <cell r="AA19">
            <v>1066.907072</v>
          </cell>
          <cell r="AB19">
            <v>1187.8400000000001</v>
          </cell>
          <cell r="AC19">
            <v>16387.894144000002</v>
          </cell>
        </row>
        <row r="20">
          <cell r="U20" t="str">
            <v>OPERARIO/A OFICIOS VARIOS ( 10/19 )</v>
          </cell>
          <cell r="V20">
            <v>4</v>
          </cell>
          <cell r="W20">
            <v>553.96</v>
          </cell>
          <cell r="X20">
            <v>217.35</v>
          </cell>
          <cell r="Y20">
            <v>85.01</v>
          </cell>
          <cell r="Z20">
            <v>393.68</v>
          </cell>
          <cell r="AA20">
            <v>1093.8596480000001</v>
          </cell>
          <cell r="AB20">
            <v>1250</v>
          </cell>
          <cell r="AC20">
            <v>17187.719295999999</v>
          </cell>
        </row>
        <row r="21">
          <cell r="U21" t="str">
            <v>OPERARIO/A OFICIOS VARIOS ( 12/20 )</v>
          </cell>
          <cell r="V21">
            <v>5</v>
          </cell>
          <cell r="W21">
            <v>553.96</v>
          </cell>
          <cell r="X21">
            <v>262.68</v>
          </cell>
          <cell r="Y21">
            <v>85.01</v>
          </cell>
          <cell r="Z21">
            <v>414.4</v>
          </cell>
          <cell r="AA21">
            <v>1148.1738399999999</v>
          </cell>
          <cell r="AB21">
            <v>1316.0500000000002</v>
          </cell>
          <cell r="AC21">
            <v>18088.947680000001</v>
          </cell>
        </row>
        <row r="22">
          <cell r="U22" t="str">
            <v>OPERARIO/A OFICIOS VARIOS ( 12/22 )</v>
          </cell>
          <cell r="V22">
            <v>1</v>
          </cell>
          <cell r="W22">
            <v>553.96</v>
          </cell>
          <cell r="X22">
            <v>262.68</v>
          </cell>
          <cell r="Y22">
            <v>85.01</v>
          </cell>
          <cell r="Z22">
            <v>455.84</v>
          </cell>
          <cell r="AA22">
            <v>1181.3120000000001</v>
          </cell>
          <cell r="AB22">
            <v>1357.49</v>
          </cell>
          <cell r="AC22">
            <v>18652.504000000001</v>
          </cell>
        </row>
        <row r="23">
          <cell r="U23" t="str">
            <v>ORDENANZA ( 10/16 )</v>
          </cell>
          <cell r="V23"/>
          <cell r="W23">
            <v>553.96</v>
          </cell>
          <cell r="X23">
            <v>217.35</v>
          </cell>
          <cell r="Y23">
            <v>85.01</v>
          </cell>
          <cell r="Z23">
            <v>331.52</v>
          </cell>
          <cell r="AA23">
            <v>1066.907072</v>
          </cell>
          <cell r="AB23">
            <v>1187.8400000000001</v>
          </cell>
          <cell r="AC23">
            <v>16387.894144000002</v>
          </cell>
        </row>
        <row r="24">
          <cell r="U24" t="str">
            <v>ORDENANZA ( 12/22 )</v>
          </cell>
          <cell r="V24">
            <v>1</v>
          </cell>
          <cell r="W24">
            <v>553.96</v>
          </cell>
          <cell r="X24">
            <v>262.68</v>
          </cell>
          <cell r="Y24">
            <v>85.01</v>
          </cell>
          <cell r="Z24">
            <v>455.84</v>
          </cell>
          <cell r="AA24">
            <v>1181.3120000000001</v>
          </cell>
          <cell r="AB24">
            <v>1357.49</v>
          </cell>
          <cell r="AC24">
            <v>18652.504000000001</v>
          </cell>
        </row>
        <row r="25">
          <cell r="U25" t="str">
            <v>ORDENANZA CONDUCTOR/A ( 12/24 )</v>
          </cell>
          <cell r="V25">
            <v>1</v>
          </cell>
          <cell r="W25">
            <v>553.96</v>
          </cell>
          <cell r="X25">
            <v>262.68</v>
          </cell>
          <cell r="Y25">
            <v>85.01</v>
          </cell>
          <cell r="Z25">
            <v>497.28</v>
          </cell>
          <cell r="AA25">
            <v>1214.4640000000002</v>
          </cell>
          <cell r="AB25">
            <v>1398.93</v>
          </cell>
          <cell r="AC25">
            <v>19216.088</v>
          </cell>
        </row>
        <row r="26">
          <cell r="U26" t="str">
            <v>PREPARADOR/A LABORANTE ( 18/25 )</v>
          </cell>
          <cell r="V26">
            <v>1</v>
          </cell>
          <cell r="W26">
            <v>727.23</v>
          </cell>
          <cell r="X26">
            <v>398.74</v>
          </cell>
          <cell r="Y26">
            <v>116.76</v>
          </cell>
          <cell r="Z26">
            <v>502.25</v>
          </cell>
          <cell r="AA26">
            <v>1429.07</v>
          </cell>
          <cell r="AB26">
            <v>1744.98</v>
          </cell>
          <cell r="AC26">
            <v>23797.9</v>
          </cell>
        </row>
        <row r="27">
          <cell r="U27" t="str">
            <v>RECEPCIONISTA ( 10/16 )</v>
          </cell>
          <cell r="V27"/>
          <cell r="W27">
            <v>553.96</v>
          </cell>
          <cell r="X27">
            <v>217.35</v>
          </cell>
          <cell r="Y27">
            <v>85.01</v>
          </cell>
          <cell r="Z27">
            <v>331.52</v>
          </cell>
          <cell r="AA27">
            <v>1066.907072</v>
          </cell>
          <cell r="AB27">
            <v>1187.8400000000001</v>
          </cell>
          <cell r="AC27">
            <v>16387.894144000002</v>
          </cell>
        </row>
        <row r="28">
          <cell r="U28" t="str">
            <v>RECEPCIONISTA ( 12/22 )</v>
          </cell>
          <cell r="V28">
            <v>24</v>
          </cell>
          <cell r="W28">
            <v>553.96</v>
          </cell>
          <cell r="X28">
            <v>262.68</v>
          </cell>
          <cell r="Y28">
            <v>85.01</v>
          </cell>
          <cell r="Z28">
            <v>455.84</v>
          </cell>
          <cell r="AA28">
            <v>1181.3120000000001</v>
          </cell>
          <cell r="AB28">
            <v>1357.49</v>
          </cell>
          <cell r="AC28">
            <v>18652.504000000001</v>
          </cell>
        </row>
        <row r="29">
          <cell r="U29" t="str">
            <v>TAXIDERMISTA ( 22/33 )</v>
          </cell>
          <cell r="V29">
            <v>1</v>
          </cell>
          <cell r="W29">
            <v>727.23</v>
          </cell>
          <cell r="X29">
            <v>514.93999999999994</v>
          </cell>
          <cell r="Y29">
            <v>116.76</v>
          </cell>
          <cell r="Z29">
            <v>662.97</v>
          </cell>
          <cell r="AA29">
            <v>1673.846</v>
          </cell>
          <cell r="AB29">
            <v>2021.9</v>
          </cell>
          <cell r="AC29">
            <v>27610.492000000002</v>
          </cell>
        </row>
        <row r="30">
          <cell r="U30" t="str">
            <v>TECNICO DE MANTENIMIENTO ( 16/19 )</v>
          </cell>
          <cell r="V30">
            <v>3</v>
          </cell>
          <cell r="W30">
            <v>727.23</v>
          </cell>
          <cell r="X30">
            <v>353.43</v>
          </cell>
          <cell r="Y30">
            <v>116.76</v>
          </cell>
          <cell r="Z30">
            <v>381.71</v>
          </cell>
          <cell r="AA30">
            <v>1299.3194559999999</v>
          </cell>
          <cell r="AB30">
            <v>1579.13</v>
          </cell>
          <cell r="AC30">
            <v>21548.198912</v>
          </cell>
        </row>
        <row r="31">
          <cell r="U31" t="str">
            <v>TECNICO SUPERIOR EN DOCUMENTACION (a extinguir) ( 24/50 )</v>
          </cell>
          <cell r="V31">
            <v>1</v>
          </cell>
          <cell r="W31">
            <v>1120.1500000000001</v>
          </cell>
          <cell r="X31">
            <v>588.75</v>
          </cell>
          <cell r="Y31">
            <v>173.26</v>
          </cell>
          <cell r="Z31">
            <v>1004.5</v>
          </cell>
          <cell r="AA31">
            <v>2083.56</v>
          </cell>
          <cell r="AB31">
            <v>2886.66</v>
          </cell>
          <cell r="AC31">
            <v>38807.040000000001</v>
          </cell>
        </row>
        <row r="32">
          <cell r="U32" t="str">
            <v>TECNICO SUPERIOR EN PATRIMONIO ( 24/50 )</v>
          </cell>
          <cell r="V32">
            <v>1</v>
          </cell>
          <cell r="W32">
            <v>1120.1500000000001</v>
          </cell>
          <cell r="X32">
            <v>588.75</v>
          </cell>
          <cell r="Y32">
            <v>173.26</v>
          </cell>
          <cell r="Z32">
            <v>1004.5</v>
          </cell>
          <cell r="AA32">
            <v>2083.56</v>
          </cell>
          <cell r="AB32">
            <v>2886.66</v>
          </cell>
          <cell r="AC32">
            <v>38807.040000000001</v>
          </cell>
        </row>
        <row r="33">
          <cell r="U33" t="str">
            <v>TECNICO/A AUDIOVISUALES ( 18/24 )</v>
          </cell>
          <cell r="V33"/>
          <cell r="W33">
            <v>727.23</v>
          </cell>
          <cell r="X33">
            <v>398.74</v>
          </cell>
          <cell r="Y33">
            <v>116.76</v>
          </cell>
          <cell r="Z33">
            <v>482.16</v>
          </cell>
          <cell r="AA33">
            <v>1412.998</v>
          </cell>
          <cell r="AB33">
            <v>1724.89</v>
          </cell>
          <cell r="AC33">
            <v>23524.675999999999</v>
          </cell>
        </row>
        <row r="34">
          <cell r="U34" t="str">
            <v>TECNICO/A DE ADMINISTRACION GENERAL  ( 22/43 )</v>
          </cell>
          <cell r="V34"/>
          <cell r="W34">
            <v>1120.1500000000001</v>
          </cell>
          <cell r="X34">
            <v>514.93999999999994</v>
          </cell>
          <cell r="Y34">
            <v>173.26</v>
          </cell>
          <cell r="Z34">
            <v>863.87</v>
          </cell>
          <cell r="AA34">
            <v>1897.2460000000001</v>
          </cell>
          <cell r="AB34">
            <v>2672.2200000000003</v>
          </cell>
          <cell r="AC34">
            <v>35861.132000000005</v>
          </cell>
        </row>
        <row r="35">
          <cell r="U35" t="str">
            <v>TECNICO/A DE ADMINISTRACION GENERAL  ( 24/50 )</v>
          </cell>
          <cell r="V35">
            <v>6</v>
          </cell>
          <cell r="W35">
            <v>1120.1500000000001</v>
          </cell>
          <cell r="X35">
            <v>588.75</v>
          </cell>
          <cell r="Y35">
            <v>173.26</v>
          </cell>
          <cell r="Z35">
            <v>1004.5</v>
          </cell>
          <cell r="AA35">
            <v>2083.56</v>
          </cell>
          <cell r="AB35">
            <v>2886.66</v>
          </cell>
          <cell r="AC35">
            <v>38807.040000000001</v>
          </cell>
        </row>
        <row r="36">
          <cell r="U36" t="str">
            <v>TECNICO/A DE DESARROLLO ( 18/25 )</v>
          </cell>
          <cell r="V36">
            <v>2</v>
          </cell>
          <cell r="W36">
            <v>727.23</v>
          </cell>
          <cell r="X36">
            <v>398.74</v>
          </cell>
          <cell r="Y36">
            <v>116.76</v>
          </cell>
          <cell r="Z36">
            <v>502.25</v>
          </cell>
          <cell r="AA36">
            <v>1429.07</v>
          </cell>
          <cell r="AB36">
            <v>1744.98</v>
          </cell>
          <cell r="AC36">
            <v>23797.9</v>
          </cell>
        </row>
        <row r="37">
          <cell r="U37" t="str">
            <v>TECNICO/A DE GRADO MEDIO ( 22/35 )</v>
          </cell>
          <cell r="V37"/>
          <cell r="W37">
            <v>968.57</v>
          </cell>
          <cell r="X37">
            <v>514.93999999999994</v>
          </cell>
          <cell r="Y37">
            <v>141.60999999999999</v>
          </cell>
          <cell r="Z37">
            <v>703.15</v>
          </cell>
          <cell r="AA37">
            <v>1783.84</v>
          </cell>
          <cell r="AB37">
            <v>2328.27</v>
          </cell>
          <cell r="AC37">
            <v>31506.92</v>
          </cell>
        </row>
        <row r="38">
          <cell r="U38" t="str">
            <v>TECNICO/A DE GRADO MEDIO ( 24/46 )</v>
          </cell>
          <cell r="V38">
            <v>8</v>
          </cell>
          <cell r="W38">
            <v>968.57</v>
          </cell>
          <cell r="X38">
            <v>588.75</v>
          </cell>
          <cell r="Y38">
            <v>141.60999999999999</v>
          </cell>
          <cell r="Z38">
            <v>924.14</v>
          </cell>
          <cell r="AA38">
            <v>2034.442</v>
          </cell>
          <cell r="AB38">
            <v>2623.07</v>
          </cell>
          <cell r="AC38">
            <v>35545.724000000002</v>
          </cell>
        </row>
        <row r="39">
          <cell r="U39" t="str">
            <v>TECNICO/A DE GRADO MEDIO ( 24/60 )</v>
          </cell>
          <cell r="V39">
            <v>2</v>
          </cell>
          <cell r="W39">
            <v>968.57</v>
          </cell>
          <cell r="X39">
            <v>588.75</v>
          </cell>
          <cell r="Y39">
            <v>141.60999999999999</v>
          </cell>
          <cell r="Z39">
            <v>1205.4000000000001</v>
          </cell>
          <cell r="AA39">
            <v>2259.4500000000003</v>
          </cell>
          <cell r="AB39">
            <v>2904.33</v>
          </cell>
          <cell r="AC39">
            <v>39370.86</v>
          </cell>
        </row>
        <row r="40">
          <cell r="U40" t="str">
            <v>TECNICO/A DE GRADO MEDIO (a amortizar) ( 24/46 )</v>
          </cell>
          <cell r="V40"/>
          <cell r="W40">
            <v>968.57</v>
          </cell>
          <cell r="X40">
            <v>588.75</v>
          </cell>
          <cell r="Y40">
            <v>141.60999999999999</v>
          </cell>
          <cell r="Z40">
            <v>924.14</v>
          </cell>
          <cell r="AA40">
            <v>2034.442</v>
          </cell>
          <cell r="AB40">
            <v>2623.07</v>
          </cell>
          <cell r="AC40">
            <v>35545.724000000002</v>
          </cell>
        </row>
        <row r="41">
          <cell r="U41" t="str">
            <v>TECNICO/A DE MANTENIMIENTO ( 18/25 )</v>
          </cell>
          <cell r="V41">
            <v>3</v>
          </cell>
          <cell r="W41">
            <v>727.23</v>
          </cell>
          <cell r="X41">
            <v>398.74</v>
          </cell>
          <cell r="Y41">
            <v>116.76</v>
          </cell>
          <cell r="Z41">
            <v>502.25</v>
          </cell>
          <cell r="AA41">
            <v>1429.07</v>
          </cell>
          <cell r="AB41">
            <v>1744.98</v>
          </cell>
          <cell r="AC41">
            <v>23797.9</v>
          </cell>
        </row>
        <row r="42">
          <cell r="U42" t="str">
            <v>TECNICO/A DESARROLLO (ASTRONOMIA) ( 18/25 )</v>
          </cell>
          <cell r="V42">
            <v>2</v>
          </cell>
          <cell r="W42">
            <v>727.23</v>
          </cell>
          <cell r="X42">
            <v>398.74</v>
          </cell>
          <cell r="Y42">
            <v>116.76</v>
          </cell>
          <cell r="Z42">
            <v>502.25</v>
          </cell>
          <cell r="AA42">
            <v>1429.07</v>
          </cell>
          <cell r="AB42">
            <v>1744.98</v>
          </cell>
          <cell r="AC42">
            <v>23797.9</v>
          </cell>
        </row>
        <row r="43">
          <cell r="U43" t="str">
            <v>TECNICO/A EN INFORMATICA ( 18/22 )</v>
          </cell>
          <cell r="V43"/>
          <cell r="W43">
            <v>727.23</v>
          </cell>
          <cell r="X43">
            <v>398.74</v>
          </cell>
          <cell r="Y43">
            <v>116.76</v>
          </cell>
          <cell r="Z43">
            <v>441.98</v>
          </cell>
          <cell r="AA43">
            <v>1380.854</v>
          </cell>
          <cell r="AB43">
            <v>1684.71</v>
          </cell>
          <cell r="AC43">
            <v>22978.227999999999</v>
          </cell>
        </row>
        <row r="44">
          <cell r="U44" t="str">
            <v>TECNICO/A EN INFORMATICA ( 20/27 )</v>
          </cell>
          <cell r="V44">
            <v>3</v>
          </cell>
          <cell r="W44">
            <v>727.23</v>
          </cell>
          <cell r="X44">
            <v>444.09999999999997</v>
          </cell>
          <cell r="Y44">
            <v>116.76</v>
          </cell>
          <cell r="Z44">
            <v>542.42999999999995</v>
          </cell>
          <cell r="AA44">
            <v>1506.5739999999998</v>
          </cell>
          <cell r="AB44">
            <v>1830.52</v>
          </cell>
          <cell r="AC44">
            <v>24979.387999999999</v>
          </cell>
        </row>
        <row r="45">
          <cell r="U45" t="str">
            <v>TECNICO/A EN INFORMATICA ( 22/30 )</v>
          </cell>
          <cell r="V45">
            <v>1</v>
          </cell>
          <cell r="W45">
            <v>727.23</v>
          </cell>
          <cell r="X45">
            <v>514.93999999999994</v>
          </cell>
          <cell r="Y45">
            <v>116.76</v>
          </cell>
          <cell r="Z45">
            <v>602.70000000000005</v>
          </cell>
          <cell r="AA45">
            <v>1625.6299999999999</v>
          </cell>
          <cell r="AB45">
            <v>1961.63</v>
          </cell>
          <cell r="AC45">
            <v>26790.82</v>
          </cell>
        </row>
        <row r="46">
          <cell r="U46" t="str">
            <v>TECNICO/A EN TEXTILES ( 20/27 )</v>
          </cell>
          <cell r="V46">
            <v>1</v>
          </cell>
          <cell r="W46">
            <v>727.23</v>
          </cell>
          <cell r="X46">
            <v>444.09999999999997</v>
          </cell>
          <cell r="Y46">
            <v>116.76</v>
          </cell>
          <cell r="Z46">
            <v>542.42999999999995</v>
          </cell>
          <cell r="AA46">
            <v>1506.5739999999998</v>
          </cell>
          <cell r="AB46">
            <v>1830.52</v>
          </cell>
          <cell r="AC46">
            <v>24979.387999999999</v>
          </cell>
        </row>
        <row r="47">
          <cell r="U47" t="str">
            <v>TECNICO/A SUPERIOR ( 22/43 )</v>
          </cell>
          <cell r="V47"/>
          <cell r="W47">
            <v>1120.1500000000001</v>
          </cell>
          <cell r="X47">
            <v>514.93999999999994</v>
          </cell>
          <cell r="Y47">
            <v>173.26</v>
          </cell>
          <cell r="Z47">
            <v>863.87</v>
          </cell>
          <cell r="AA47">
            <v>1897.2460000000001</v>
          </cell>
          <cell r="AB47">
            <v>2672.2200000000003</v>
          </cell>
          <cell r="AC47">
            <v>35861.132000000005</v>
          </cell>
        </row>
        <row r="48">
          <cell r="U48" t="str">
            <v>TECNICO/A SUPERIOR ( 24/35 )</v>
          </cell>
          <cell r="V48">
            <v>1</v>
          </cell>
          <cell r="W48">
            <v>1120.1500000000001</v>
          </cell>
          <cell r="X48">
            <v>588.75</v>
          </cell>
          <cell r="Y48">
            <v>173.26</v>
          </cell>
          <cell r="Z48">
            <v>703.15</v>
          </cell>
          <cell r="AA48">
            <v>1842.48</v>
          </cell>
          <cell r="AB48">
            <v>2585.31</v>
          </cell>
          <cell r="AC48">
            <v>34708.68</v>
          </cell>
        </row>
        <row r="49">
          <cell r="U49" t="str">
            <v>TECNICO/A SUPERIOR ( 24/50 )</v>
          </cell>
          <cell r="V49">
            <v>4</v>
          </cell>
          <cell r="W49">
            <v>1120.1500000000001</v>
          </cell>
          <cell r="X49">
            <v>588.75</v>
          </cell>
          <cell r="Y49">
            <v>173.26</v>
          </cell>
          <cell r="Z49">
            <v>1004.5</v>
          </cell>
          <cell r="AA49">
            <v>2083.56</v>
          </cell>
          <cell r="AB49">
            <v>2886.66</v>
          </cell>
          <cell r="AC49">
            <v>38807.040000000001</v>
          </cell>
        </row>
        <row r="50">
          <cell r="U50" t="str">
            <v>TECNICO/A SUPERIOR EN DIFUSION Y COMUNICACION ( 24/50 )</v>
          </cell>
          <cell r="V50">
            <v>1</v>
          </cell>
          <cell r="W50">
            <v>1120.1500000000001</v>
          </cell>
          <cell r="X50">
            <v>588.75</v>
          </cell>
          <cell r="Y50">
            <v>173.26</v>
          </cell>
          <cell r="Z50">
            <v>1004.5</v>
          </cell>
          <cell r="AA50">
            <v>2083.56</v>
          </cell>
          <cell r="AB50">
            <v>2886.66</v>
          </cell>
          <cell r="AC50">
            <v>38807.040000000001</v>
          </cell>
        </row>
        <row r="51">
          <cell r="U51" t="str">
            <v>TECNICO/A SUPERIOR EN FOTOGRAFIA CIENTIFICA (a exinguir) ( 24/50 )</v>
          </cell>
          <cell r="V51">
            <v>1</v>
          </cell>
          <cell r="W51">
            <v>1120.1500000000001</v>
          </cell>
          <cell r="X51">
            <v>588.75</v>
          </cell>
          <cell r="Y51">
            <v>173.26</v>
          </cell>
          <cell r="Z51">
            <v>1004.5</v>
          </cell>
          <cell r="AA51">
            <v>2083.56</v>
          </cell>
          <cell r="AB51">
            <v>2886.66</v>
          </cell>
          <cell r="AC51">
            <v>38807.040000000001</v>
          </cell>
        </row>
        <row r="52">
          <cell r="U52" t="str">
            <v>TECNICO/A SUPERIOR EN MUSEOGRAFIA Y SISTEMAS VIVOS (a extinguir) ( 24/50 )</v>
          </cell>
          <cell r="V52">
            <v>1</v>
          </cell>
          <cell r="W52">
            <v>1120.1500000000001</v>
          </cell>
          <cell r="X52">
            <v>588.75</v>
          </cell>
          <cell r="Y52">
            <v>173.26</v>
          </cell>
          <cell r="Z52">
            <v>1004.5</v>
          </cell>
          <cell r="AA52">
            <v>2083.56</v>
          </cell>
          <cell r="AB52">
            <v>2886.66</v>
          </cell>
          <cell r="AC52">
            <v>38807.040000000001</v>
          </cell>
        </row>
        <row r="53">
          <cell r="U53"/>
          <cell r="V53"/>
          <cell r="W53"/>
          <cell r="X53"/>
          <cell r="Y53"/>
          <cell r="Z53"/>
          <cell r="AA53"/>
          <cell r="AB53"/>
          <cell r="AC53"/>
        </row>
        <row r="54">
          <cell r="U54"/>
          <cell r="V54"/>
          <cell r="W54"/>
          <cell r="X54"/>
          <cell r="Y54"/>
          <cell r="Z54"/>
          <cell r="AA54"/>
          <cell r="AB54"/>
          <cell r="AC54"/>
        </row>
        <row r="55">
          <cell r="U55"/>
          <cell r="V55"/>
          <cell r="W55"/>
          <cell r="X55"/>
          <cell r="Y55"/>
          <cell r="Z55"/>
          <cell r="AA55"/>
          <cell r="AB55"/>
          <cell r="AC55"/>
        </row>
        <row r="56">
          <cell r="U56"/>
          <cell r="V56"/>
          <cell r="W56"/>
          <cell r="X56"/>
          <cell r="Y56"/>
          <cell r="Z56"/>
          <cell r="AA56"/>
          <cell r="AB56"/>
          <cell r="AC56"/>
        </row>
        <row r="57">
          <cell r="U57"/>
          <cell r="V57"/>
          <cell r="W57"/>
          <cell r="X57"/>
          <cell r="Y57"/>
          <cell r="Z57"/>
          <cell r="AA57"/>
          <cell r="AB57"/>
          <cell r="AC57"/>
        </row>
        <row r="58">
          <cell r="U58"/>
          <cell r="V58"/>
          <cell r="W58"/>
          <cell r="X58"/>
          <cell r="Y58"/>
          <cell r="Z58"/>
          <cell r="AA58"/>
          <cell r="AB58"/>
          <cell r="AC58"/>
        </row>
        <row r="59">
          <cell r="U59"/>
          <cell r="V59"/>
          <cell r="W59"/>
          <cell r="X59"/>
          <cell r="Y59"/>
          <cell r="Z59"/>
          <cell r="AA59"/>
          <cell r="AB59"/>
          <cell r="AC59"/>
        </row>
        <row r="60">
          <cell r="U60"/>
          <cell r="V60"/>
          <cell r="W60"/>
          <cell r="X60"/>
          <cell r="Y60"/>
          <cell r="Z60"/>
          <cell r="AA60"/>
          <cell r="AB60"/>
          <cell r="AC60"/>
        </row>
        <row r="61">
          <cell r="U61"/>
          <cell r="V61"/>
          <cell r="W61"/>
          <cell r="X61"/>
          <cell r="Y61"/>
          <cell r="Z61"/>
          <cell r="AA61"/>
          <cell r="AB61"/>
          <cell r="AC61"/>
        </row>
        <row r="62">
          <cell r="U62"/>
          <cell r="V62"/>
          <cell r="W62"/>
          <cell r="X62"/>
          <cell r="Y62"/>
          <cell r="Z62"/>
          <cell r="AA62"/>
          <cell r="AB62"/>
          <cell r="AC62"/>
        </row>
        <row r="63">
          <cell r="U63"/>
          <cell r="V63"/>
          <cell r="W63"/>
          <cell r="X63"/>
          <cell r="Y63"/>
          <cell r="Z63"/>
          <cell r="AA63"/>
          <cell r="AB63"/>
          <cell r="AC63"/>
        </row>
        <row r="64">
          <cell r="U64"/>
          <cell r="V64"/>
          <cell r="W64"/>
          <cell r="X64"/>
          <cell r="Y64"/>
          <cell r="Z64"/>
          <cell r="AA64"/>
          <cell r="AB64"/>
          <cell r="AC64"/>
        </row>
        <row r="65">
          <cell r="U65"/>
          <cell r="V65">
            <v>176</v>
          </cell>
          <cell r="W65"/>
          <cell r="X65"/>
          <cell r="Y65"/>
          <cell r="Z65"/>
          <cell r="AA65"/>
          <cell r="AB65"/>
          <cell r="AC65"/>
        </row>
        <row r="66">
          <cell r="U66"/>
          <cell r="V66"/>
          <cell r="W66"/>
          <cell r="X66"/>
          <cell r="Y66"/>
          <cell r="Z66"/>
          <cell r="AA66"/>
          <cell r="AB66"/>
          <cell r="AC66"/>
        </row>
      </sheetData>
      <sheetData sheetId="9">
        <row r="5">
          <cell r="O5">
            <v>50895.432960000006</v>
          </cell>
        </row>
        <row r="6">
          <cell r="O6">
            <v>50895.432960000006</v>
          </cell>
        </row>
        <row r="8">
          <cell r="O8">
            <v>12723.848894999999</v>
          </cell>
        </row>
        <row r="9">
          <cell r="O9">
            <v>46618.203320000001</v>
          </cell>
        </row>
        <row r="12">
          <cell r="O12">
            <v>25447.716480000003</v>
          </cell>
        </row>
        <row r="13">
          <cell r="O13">
            <v>46529.339120000004</v>
          </cell>
        </row>
        <row r="14">
          <cell r="O14">
            <v>24709.492400000003</v>
          </cell>
        </row>
      </sheetData>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1"/>
  <sheetViews>
    <sheetView workbookViewId="0">
      <selection activeCell="C6" sqref="C6"/>
    </sheetView>
  </sheetViews>
  <sheetFormatPr baseColWidth="10" defaultRowHeight="13.2" x14ac:dyDescent="0.25"/>
  <cols>
    <col min="2" max="2" width="43.88671875" bestFit="1" customWidth="1"/>
    <col min="3" max="3" width="12.33203125" customWidth="1"/>
  </cols>
  <sheetData>
    <row r="3" spans="1:3" ht="13.8" thickBot="1" x14ac:dyDescent="0.3"/>
    <row r="4" spans="1:3" ht="16.2" thickBot="1" x14ac:dyDescent="0.3">
      <c r="A4" s="209"/>
      <c r="B4" s="210" t="s">
        <v>331</v>
      </c>
      <c r="C4" s="211"/>
    </row>
    <row r="5" spans="1:3" ht="16.2" thickBot="1" x14ac:dyDescent="0.3">
      <c r="A5" s="320" t="s">
        <v>239</v>
      </c>
      <c r="B5" s="321"/>
      <c r="C5" s="214" t="s">
        <v>132</v>
      </c>
    </row>
    <row r="6" spans="1:3" ht="16.2" thickTop="1" x14ac:dyDescent="0.3">
      <c r="A6" s="215" t="s">
        <v>326</v>
      </c>
      <c r="B6" s="216" t="s">
        <v>295</v>
      </c>
      <c r="C6" s="217" t="e">
        <f>+#REF!</f>
        <v>#REF!</v>
      </c>
    </row>
    <row r="7" spans="1:3" ht="15.6" x14ac:dyDescent="0.3">
      <c r="A7" s="218" t="s">
        <v>327</v>
      </c>
      <c r="B7" s="216" t="s">
        <v>105</v>
      </c>
      <c r="C7" s="217" t="e">
        <f>+#REF!</f>
        <v>#REF!</v>
      </c>
    </row>
    <row r="8" spans="1:3" ht="15.6" x14ac:dyDescent="0.3">
      <c r="A8" s="218" t="s">
        <v>330</v>
      </c>
      <c r="B8" s="216" t="s">
        <v>296</v>
      </c>
      <c r="C8" s="217" t="e">
        <f>+#REF!</f>
        <v>#REF!</v>
      </c>
    </row>
    <row r="9" spans="1:3" ht="15.6" x14ac:dyDescent="0.3">
      <c r="A9" s="218" t="s">
        <v>328</v>
      </c>
      <c r="B9" s="216" t="s">
        <v>231</v>
      </c>
      <c r="C9" s="217" t="e">
        <f>+#REF!</f>
        <v>#REF!</v>
      </c>
    </row>
    <row r="10" spans="1:3" ht="16.2" thickBot="1" x14ac:dyDescent="0.35">
      <c r="A10" s="219" t="s">
        <v>329</v>
      </c>
      <c r="B10" s="216" t="s">
        <v>115</v>
      </c>
      <c r="C10" s="217" t="e">
        <f>+#REF!</f>
        <v>#REF!</v>
      </c>
    </row>
    <row r="11" spans="1:3" ht="16.2" thickBot="1" x14ac:dyDescent="0.3">
      <c r="A11" s="220"/>
      <c r="B11" s="221"/>
      <c r="C11" s="222" t="e">
        <f>SUM(C6:C10)</f>
        <v>#REF!</v>
      </c>
    </row>
  </sheetData>
  <mergeCells count="1">
    <mergeCell ref="A5:B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105"/>
  <sheetViews>
    <sheetView topLeftCell="A37" workbookViewId="0">
      <selection activeCell="D15" sqref="D15"/>
    </sheetView>
  </sheetViews>
  <sheetFormatPr baseColWidth="10" defaultColWidth="11.44140625" defaultRowHeight="15.6" x14ac:dyDescent="0.3"/>
  <cols>
    <col min="1" max="1" width="49" style="73" customWidth="1"/>
    <col min="2" max="2" width="30.88671875" style="73" customWidth="1"/>
    <col min="3" max="3" width="40.44140625" style="73" bestFit="1" customWidth="1"/>
    <col min="4" max="4" width="19" style="81" bestFit="1" customWidth="1"/>
    <col min="5" max="5" width="20.6640625" style="81" bestFit="1" customWidth="1"/>
    <col min="6" max="6" width="18.109375" style="73" customWidth="1"/>
    <col min="7" max="7" width="15.33203125" style="82" customWidth="1"/>
    <col min="8" max="8" width="13" style="76" customWidth="1"/>
    <col min="9" max="9" width="11.33203125" style="76" bestFit="1" customWidth="1"/>
    <col min="10" max="10" width="14.5546875" style="77" customWidth="1"/>
    <col min="11" max="11" width="29.109375" style="78" customWidth="1"/>
    <col min="12" max="12" width="18" style="79" customWidth="1"/>
    <col min="13" max="14" width="18" style="78" customWidth="1"/>
    <col min="15" max="15" width="17.88671875" style="80" customWidth="1"/>
    <col min="16" max="16" width="13.44140625" style="76" bestFit="1" customWidth="1"/>
    <col min="17" max="16384" width="11.44140625" style="76"/>
  </cols>
  <sheetData>
    <row r="1" spans="1:165" x14ac:dyDescent="0.3">
      <c r="D1" s="73"/>
      <c r="E1" s="73"/>
      <c r="F1" s="74"/>
      <c r="G1" s="75"/>
    </row>
    <row r="2" spans="1:165" x14ac:dyDescent="0.3">
      <c r="F2" s="81"/>
      <c r="H2" s="77"/>
      <c r="K2" s="79"/>
    </row>
    <row r="3" spans="1:165" x14ac:dyDescent="0.3">
      <c r="A3" s="83">
        <f ca="1">NOW()</f>
        <v>43392.380290393521</v>
      </c>
      <c r="C3" s="73" t="s">
        <v>241</v>
      </c>
      <c r="D3" s="84">
        <f>+D17+D26+D39+D13+D49</f>
        <v>3918657.2800000003</v>
      </c>
      <c r="E3" s="84">
        <f>+E17+E26+E39+E13+E49</f>
        <v>3874888.34</v>
      </c>
      <c r="F3" s="84"/>
      <c r="G3" s="85">
        <f>+D3-E3</f>
        <v>43768.94000000041</v>
      </c>
      <c r="H3" s="77"/>
      <c r="K3" s="79"/>
    </row>
    <row r="4" spans="1:165" x14ac:dyDescent="0.3">
      <c r="C4" s="86"/>
      <c r="H4" s="77"/>
      <c r="K4" s="79"/>
    </row>
    <row r="5" spans="1:165" s="91" customFormat="1" ht="30" customHeight="1" x14ac:dyDescent="0.3">
      <c r="A5" s="322" t="s">
        <v>242</v>
      </c>
      <c r="B5" s="322"/>
      <c r="C5" s="322"/>
      <c r="D5" s="87">
        <v>2018</v>
      </c>
      <c r="E5" s="87">
        <v>2017</v>
      </c>
      <c r="F5" s="88" t="s">
        <v>243</v>
      </c>
      <c r="G5" s="82"/>
      <c r="H5" s="77"/>
      <c r="I5" s="76"/>
      <c r="J5" s="77"/>
      <c r="K5" s="79"/>
      <c r="L5" s="79"/>
      <c r="M5" s="78"/>
      <c r="N5" s="89"/>
      <c r="O5" s="90"/>
    </row>
    <row r="6" spans="1:165" x14ac:dyDescent="0.3">
      <c r="H6" s="77"/>
      <c r="K6" s="79"/>
    </row>
    <row r="7" spans="1:165" x14ac:dyDescent="0.3">
      <c r="A7" s="92" t="s">
        <v>244</v>
      </c>
      <c r="B7" s="73" t="s">
        <v>9</v>
      </c>
      <c r="C7" s="73" t="s">
        <v>245</v>
      </c>
      <c r="D7" s="93">
        <v>0</v>
      </c>
      <c r="E7" s="93">
        <v>4140</v>
      </c>
      <c r="F7" s="93">
        <f>+D7-E7</f>
        <v>-4140</v>
      </c>
      <c r="H7" s="77"/>
      <c r="K7" s="79"/>
    </row>
    <row r="8" spans="1:165" x14ac:dyDescent="0.3">
      <c r="A8" s="92"/>
      <c r="D8" s="94">
        <f>ROUND(SUM(D7),2)</f>
        <v>0</v>
      </c>
      <c r="E8" s="94">
        <v>4140</v>
      </c>
      <c r="F8" s="94">
        <f>ROUND(SUM(F7),2)</f>
        <v>-4140</v>
      </c>
      <c r="H8" s="77"/>
      <c r="K8" s="79"/>
      <c r="N8" s="79"/>
    </row>
    <row r="9" spans="1:165" x14ac:dyDescent="0.3">
      <c r="A9" s="92"/>
      <c r="F9" s="95"/>
      <c r="H9" s="77"/>
      <c r="K9" s="79"/>
      <c r="N9" s="79"/>
    </row>
    <row r="10" spans="1:165" x14ac:dyDescent="0.3">
      <c r="A10" s="92" t="s">
        <v>246</v>
      </c>
      <c r="B10" s="73" t="s">
        <v>15</v>
      </c>
      <c r="C10" s="73" t="s">
        <v>247</v>
      </c>
      <c r="D10" s="81">
        <v>13172.52</v>
      </c>
      <c r="E10" s="81">
        <v>19064.080000000002</v>
      </c>
      <c r="F10" s="96">
        <f>+D10-E10</f>
        <v>-5891.5600000000013</v>
      </c>
      <c r="H10" s="77"/>
      <c r="K10" s="79"/>
      <c r="N10" s="79"/>
    </row>
    <row r="11" spans="1:165" x14ac:dyDescent="0.3">
      <c r="B11" s="97"/>
      <c r="C11" s="97" t="s">
        <v>248</v>
      </c>
      <c r="D11" s="96">
        <v>4597.34</v>
      </c>
      <c r="E11" s="96">
        <v>3990.84</v>
      </c>
      <c r="F11" s="96">
        <f>+D11-E11</f>
        <v>606.5</v>
      </c>
      <c r="H11" s="77"/>
      <c r="K11" s="79"/>
      <c r="N11" s="98"/>
    </row>
    <row r="12" spans="1:165" x14ac:dyDescent="0.3">
      <c r="A12" s="92" t="s">
        <v>249</v>
      </c>
      <c r="B12" s="97" t="s">
        <v>9</v>
      </c>
      <c r="C12" s="97"/>
      <c r="D12" s="96">
        <v>50703.76</v>
      </c>
      <c r="E12" s="96">
        <v>44182.16</v>
      </c>
      <c r="F12" s="93">
        <f>+D12-E12</f>
        <v>6521.5999999999985</v>
      </c>
      <c r="H12" s="77"/>
      <c r="K12" s="79"/>
      <c r="N12" s="98"/>
    </row>
    <row r="13" spans="1:165" x14ac:dyDescent="0.3">
      <c r="A13" s="97"/>
      <c r="B13" s="97"/>
      <c r="C13" s="99"/>
      <c r="D13" s="100">
        <f>SUM(D10:D12)</f>
        <v>68473.62</v>
      </c>
      <c r="E13" s="100">
        <f>SUM(E10:E12)</f>
        <v>67237.08</v>
      </c>
      <c r="F13" s="100">
        <f>SUM(F10:F12)</f>
        <v>1236.5399999999972</v>
      </c>
      <c r="H13" s="77"/>
      <c r="K13" s="79"/>
      <c r="N13" s="79"/>
    </row>
    <row r="14" spans="1:165" x14ac:dyDescent="0.3">
      <c r="A14" s="92"/>
      <c r="C14" s="81"/>
      <c r="H14" s="77"/>
      <c r="K14" s="79"/>
      <c r="N14" s="79"/>
    </row>
    <row r="15" spans="1:165" x14ac:dyDescent="0.3">
      <c r="A15" s="92" t="s">
        <v>250</v>
      </c>
      <c r="B15" s="73" t="s">
        <v>251</v>
      </c>
      <c r="C15" s="73" t="s">
        <v>252</v>
      </c>
      <c r="D15" s="96">
        <f>1512030.49-D38</f>
        <v>1161665.73</v>
      </c>
      <c r="E15" s="77">
        <v>1160485.68</v>
      </c>
      <c r="F15" s="96">
        <f>+D15-E15</f>
        <v>1180.0500000000466</v>
      </c>
      <c r="H15" s="77"/>
      <c r="K15" s="79"/>
      <c r="N15" s="79"/>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row>
    <row r="16" spans="1:165" x14ac:dyDescent="0.3">
      <c r="A16" s="92"/>
      <c r="B16" s="97"/>
      <c r="C16" s="97" t="s">
        <v>253</v>
      </c>
      <c r="D16" s="96">
        <v>249919.93</v>
      </c>
      <c r="E16" s="96">
        <v>233719.59</v>
      </c>
      <c r="F16" s="93">
        <f>+D16-E16</f>
        <v>16200.339999999997</v>
      </c>
      <c r="H16" s="77">
        <f>+F11+F16</f>
        <v>16806.839999999997</v>
      </c>
      <c r="K16" s="79"/>
      <c r="N16" s="102"/>
    </row>
    <row r="17" spans="1:16" x14ac:dyDescent="0.3">
      <c r="A17" s="97"/>
      <c r="B17" s="97"/>
      <c r="C17" s="99"/>
      <c r="D17" s="100">
        <f>SUM(D15:D16)</f>
        <v>1411585.66</v>
      </c>
      <c r="E17" s="100">
        <f>SUM(E15:E16)</f>
        <v>1394205.27</v>
      </c>
      <c r="F17" s="100">
        <f>SUM(F15:F16)</f>
        <v>17380.390000000043</v>
      </c>
      <c r="H17" s="77"/>
      <c r="K17" s="79"/>
      <c r="N17" s="79"/>
    </row>
    <row r="18" spans="1:16" x14ac:dyDescent="0.3">
      <c r="A18" s="92"/>
      <c r="C18" s="94"/>
      <c r="H18" s="77"/>
      <c r="K18" s="79"/>
      <c r="N18" s="102"/>
    </row>
    <row r="19" spans="1:16" x14ac:dyDescent="0.3">
      <c r="A19" s="92" t="s">
        <v>254</v>
      </c>
      <c r="B19" s="73" t="s">
        <v>255</v>
      </c>
      <c r="C19" s="103" t="s">
        <v>256</v>
      </c>
      <c r="D19" s="96">
        <v>609859.68000000005</v>
      </c>
      <c r="E19" s="81">
        <v>598334.76</v>
      </c>
      <c r="F19" s="96">
        <f t="shared" ref="F19:F25" si="0">+D19-E19</f>
        <v>11524.920000000042</v>
      </c>
      <c r="H19" s="77"/>
      <c r="K19" s="79"/>
      <c r="N19" s="79"/>
    </row>
    <row r="20" spans="1:16" x14ac:dyDescent="0.3">
      <c r="A20" s="92"/>
      <c r="C20" s="103" t="s">
        <v>257</v>
      </c>
      <c r="D20" s="96">
        <v>167855.16</v>
      </c>
      <c r="E20" s="81">
        <v>165237.84</v>
      </c>
      <c r="F20" s="96">
        <f t="shared" si="0"/>
        <v>2617.320000000007</v>
      </c>
      <c r="H20" s="77"/>
      <c r="K20" s="79"/>
      <c r="N20" s="79"/>
    </row>
    <row r="21" spans="1:16" x14ac:dyDescent="0.3">
      <c r="A21" s="92"/>
      <c r="C21" s="103" t="s">
        <v>258</v>
      </c>
      <c r="D21" s="96">
        <v>923269.2</v>
      </c>
      <c r="E21" s="81">
        <v>909037.08</v>
      </c>
      <c r="F21" s="96">
        <f t="shared" si="0"/>
        <v>14232.119999999995</v>
      </c>
      <c r="H21" s="77"/>
      <c r="K21" s="79"/>
      <c r="N21" s="79"/>
    </row>
    <row r="22" spans="1:16" x14ac:dyDescent="0.3">
      <c r="A22" s="92"/>
      <c r="C22" s="73" t="s">
        <v>259</v>
      </c>
      <c r="D22" s="81">
        <v>113967.36</v>
      </c>
      <c r="E22" s="81">
        <v>121008.15</v>
      </c>
      <c r="F22" s="96">
        <f t="shared" si="0"/>
        <v>-7040.7899999999936</v>
      </c>
      <c r="H22" s="77"/>
      <c r="K22" s="79"/>
      <c r="N22" s="79"/>
    </row>
    <row r="23" spans="1:16" x14ac:dyDescent="0.3">
      <c r="A23" s="92"/>
      <c r="C23" s="73" t="s">
        <v>260</v>
      </c>
      <c r="D23" s="96">
        <v>224745.84</v>
      </c>
      <c r="E23" s="81">
        <v>220927.4</v>
      </c>
      <c r="F23" s="96">
        <f t="shared" si="0"/>
        <v>3818.4400000000023</v>
      </c>
      <c r="H23" s="77"/>
      <c r="K23" s="79"/>
      <c r="N23" s="79"/>
    </row>
    <row r="24" spans="1:16" x14ac:dyDescent="0.3">
      <c r="A24" s="92"/>
      <c r="B24" s="81"/>
      <c r="C24" s="73" t="s">
        <v>261</v>
      </c>
      <c r="D24" s="81">
        <v>0</v>
      </c>
      <c r="E24" s="81">
        <v>0</v>
      </c>
      <c r="F24" s="96">
        <f t="shared" si="0"/>
        <v>0</v>
      </c>
      <c r="H24" s="77"/>
      <c r="K24" s="79"/>
      <c r="N24" s="79"/>
    </row>
    <row r="25" spans="1:16" x14ac:dyDescent="0.3">
      <c r="A25" s="92"/>
      <c r="C25" s="73" t="s">
        <v>262</v>
      </c>
      <c r="D25" s="93">
        <v>0</v>
      </c>
      <c r="E25" s="93">
        <v>0</v>
      </c>
      <c r="F25" s="93">
        <f t="shared" si="0"/>
        <v>0</v>
      </c>
      <c r="H25" s="77"/>
      <c r="K25" s="79"/>
    </row>
    <row r="26" spans="1:16" x14ac:dyDescent="0.3">
      <c r="A26" s="92"/>
      <c r="C26" s="104"/>
      <c r="D26" s="94">
        <f>SUM(D19:D25)</f>
        <v>2039697.2400000002</v>
      </c>
      <c r="E26" s="94">
        <f>SUM(E19:E25)</f>
        <v>2014545.2299999997</v>
      </c>
      <c r="F26" s="94">
        <f>SUM(F19:F25)</f>
        <v>25152.010000000053</v>
      </c>
      <c r="H26" s="77">
        <f>+D26+D17+D13</f>
        <v>3519756.5200000005</v>
      </c>
      <c r="K26" s="79"/>
    </row>
    <row r="27" spans="1:16" x14ac:dyDescent="0.3">
      <c r="A27" s="92"/>
      <c r="H27" s="77"/>
      <c r="K27" s="79"/>
    </row>
    <row r="28" spans="1:16" x14ac:dyDescent="0.3">
      <c r="A28" s="92" t="s">
        <v>263</v>
      </c>
      <c r="B28" s="73" t="s">
        <v>264</v>
      </c>
      <c r="C28" s="73" t="s">
        <v>265</v>
      </c>
      <c r="D28" s="93">
        <v>37432.79</v>
      </c>
      <c r="E28" s="93">
        <v>5</v>
      </c>
      <c r="F28" s="93">
        <f>+D28-E28</f>
        <v>37427.79</v>
      </c>
      <c r="H28" s="77"/>
      <c r="K28" s="79"/>
      <c r="O28" s="105"/>
      <c r="P28" s="106"/>
    </row>
    <row r="29" spans="1:16" x14ac:dyDescent="0.3">
      <c r="A29" s="92"/>
      <c r="D29" s="94">
        <f>SUM(D28)</f>
        <v>37432.79</v>
      </c>
      <c r="E29" s="94">
        <v>5</v>
      </c>
      <c r="F29" s="94">
        <f>SUM(F28)</f>
        <v>37427.79</v>
      </c>
      <c r="H29" s="77"/>
      <c r="K29" s="79"/>
      <c r="N29" s="79"/>
      <c r="O29" s="107"/>
      <c r="P29" s="107"/>
    </row>
    <row r="30" spans="1:16" x14ac:dyDescent="0.3">
      <c r="A30" s="92"/>
      <c r="H30" s="77"/>
      <c r="K30" s="79"/>
      <c r="N30" s="79"/>
      <c r="O30" s="105"/>
      <c r="P30" s="106"/>
    </row>
    <row r="31" spans="1:16" x14ac:dyDescent="0.3">
      <c r="A31" s="92" t="s">
        <v>266</v>
      </c>
      <c r="B31" s="73" t="s">
        <v>267</v>
      </c>
      <c r="C31" s="73" t="s">
        <v>268</v>
      </c>
      <c r="D31" s="93">
        <v>0</v>
      </c>
      <c r="E31" s="93">
        <v>0</v>
      </c>
      <c r="F31" s="93">
        <f>+D31-E31</f>
        <v>0</v>
      </c>
      <c r="H31" s="77"/>
      <c r="K31" s="79"/>
      <c r="N31" s="79"/>
      <c r="O31" s="107"/>
      <c r="P31" s="107"/>
    </row>
    <row r="32" spans="1:16" x14ac:dyDescent="0.3">
      <c r="A32" s="92"/>
      <c r="D32" s="94">
        <f>SUM(D31)</f>
        <v>0</v>
      </c>
      <c r="E32" s="94">
        <v>0</v>
      </c>
      <c r="F32" s="94">
        <f>SUM(F31)</f>
        <v>0</v>
      </c>
      <c r="H32" s="77"/>
      <c r="K32" s="79"/>
      <c r="O32" s="105"/>
      <c r="P32" s="106"/>
    </row>
    <row r="33" spans="1:14" x14ac:dyDescent="0.3">
      <c r="A33" s="92"/>
      <c r="C33" s="108"/>
      <c r="D33" s="94"/>
      <c r="E33" s="94"/>
      <c r="F33" s="94"/>
      <c r="H33" s="77"/>
      <c r="K33" s="79"/>
    </row>
    <row r="34" spans="1:14" x14ac:dyDescent="0.3">
      <c r="A34" s="92" t="s">
        <v>269</v>
      </c>
      <c r="B34" s="73" t="s">
        <v>270</v>
      </c>
      <c r="C34" s="73" t="s">
        <v>271</v>
      </c>
      <c r="D34" s="93">
        <v>4504</v>
      </c>
      <c r="E34" s="93">
        <v>4504</v>
      </c>
      <c r="F34" s="93">
        <f>+D34-E34</f>
        <v>0</v>
      </c>
      <c r="H34" s="77"/>
      <c r="K34" s="79"/>
      <c r="N34" s="79"/>
    </row>
    <row r="35" spans="1:14" x14ac:dyDescent="0.3">
      <c r="A35" s="92"/>
      <c r="D35" s="94">
        <f>SUM(D34)</f>
        <v>4504</v>
      </c>
      <c r="E35" s="94">
        <v>4504</v>
      </c>
      <c r="F35" s="94">
        <f>SUM(F34)</f>
        <v>0</v>
      </c>
      <c r="H35" s="77"/>
      <c r="K35" s="79"/>
    </row>
    <row r="36" spans="1:14" x14ac:dyDescent="0.3">
      <c r="A36" s="92"/>
      <c r="C36" s="104"/>
      <c r="D36" s="94"/>
      <c r="E36" s="94"/>
      <c r="F36" s="94"/>
      <c r="H36" s="77"/>
      <c r="K36" s="79"/>
    </row>
    <row r="37" spans="1:14" x14ac:dyDescent="0.3">
      <c r="A37" s="92"/>
      <c r="H37" s="77"/>
      <c r="K37" s="79"/>
      <c r="N37" s="109"/>
    </row>
    <row r="38" spans="1:14" ht="15" customHeight="1" x14ac:dyDescent="0.3">
      <c r="A38" s="92" t="s">
        <v>272</v>
      </c>
      <c r="B38" s="73" t="s">
        <v>210</v>
      </c>
      <c r="C38" s="73" t="s">
        <v>22</v>
      </c>
      <c r="D38" s="93">
        <f>+E38</f>
        <v>350364.76</v>
      </c>
      <c r="E38" s="93">
        <v>350364.76</v>
      </c>
      <c r="F38" s="93">
        <f>+D38-E38</f>
        <v>0</v>
      </c>
      <c r="H38" s="77"/>
      <c r="K38" s="79"/>
      <c r="N38" s="110"/>
    </row>
    <row r="39" spans="1:14" x14ac:dyDescent="0.3">
      <c r="A39" s="92"/>
      <c r="D39" s="94">
        <f>SUM(D38)</f>
        <v>350364.76</v>
      </c>
      <c r="E39" s="94">
        <v>350364.76</v>
      </c>
      <c r="F39" s="94">
        <f>SUM(F38)</f>
        <v>0</v>
      </c>
      <c r="H39" s="77"/>
      <c r="K39" s="79"/>
    </row>
    <row r="40" spans="1:14" x14ac:dyDescent="0.3">
      <c r="A40" s="92"/>
      <c r="H40" s="77"/>
      <c r="K40" s="79"/>
    </row>
    <row r="41" spans="1:14" x14ac:dyDescent="0.3">
      <c r="A41" s="92" t="s">
        <v>273</v>
      </c>
      <c r="B41" s="73" t="s">
        <v>27</v>
      </c>
      <c r="C41" s="73" t="s">
        <v>252</v>
      </c>
      <c r="D41" s="96">
        <v>1136971.1399999999</v>
      </c>
      <c r="E41" s="77">
        <v>1107556.77</v>
      </c>
      <c r="F41" s="96">
        <f>+D41-E41</f>
        <v>29414.369999999879</v>
      </c>
      <c r="H41" s="77"/>
      <c r="K41" s="79"/>
    </row>
    <row r="42" spans="1:14" x14ac:dyDescent="0.3">
      <c r="A42" s="92"/>
      <c r="C42" s="73" t="s">
        <v>247</v>
      </c>
      <c r="D42" s="93">
        <v>14021.99</v>
      </c>
      <c r="E42" s="93">
        <v>13504.54</v>
      </c>
      <c r="F42" s="93">
        <f>+D42-E42</f>
        <v>517.44999999999891</v>
      </c>
      <c r="H42" s="77"/>
      <c r="K42" s="79"/>
    </row>
    <row r="43" spans="1:14" x14ac:dyDescent="0.3">
      <c r="A43" s="92"/>
      <c r="C43" s="94"/>
      <c r="D43" s="94">
        <f>SUM(D41:D42)</f>
        <v>1150993.1299999999</v>
      </c>
      <c r="E43" s="94">
        <f>SUM(E41:E42)</f>
        <v>1121061.31</v>
      </c>
      <c r="F43" s="94">
        <f>SUM(F41:F42)</f>
        <v>29931.819999999876</v>
      </c>
      <c r="H43" s="77">
        <f>+F43</f>
        <v>29931.819999999876</v>
      </c>
      <c r="K43" s="79"/>
    </row>
    <row r="44" spans="1:14" x14ac:dyDescent="0.3">
      <c r="A44" s="92"/>
      <c r="H44" s="77"/>
      <c r="K44" s="79"/>
    </row>
    <row r="45" spans="1:14" x14ac:dyDescent="0.3">
      <c r="A45" s="92" t="s">
        <v>274</v>
      </c>
      <c r="B45" s="73" t="s">
        <v>275</v>
      </c>
      <c r="C45" s="73" t="s">
        <v>276</v>
      </c>
      <c r="D45" s="93">
        <v>5</v>
      </c>
      <c r="E45" s="93">
        <v>5</v>
      </c>
      <c r="F45" s="93">
        <f>+D45-E45</f>
        <v>0</v>
      </c>
      <c r="H45" s="77"/>
      <c r="K45" s="79"/>
    </row>
    <row r="46" spans="1:14" x14ac:dyDescent="0.3">
      <c r="A46" s="92"/>
      <c r="D46" s="94">
        <f>SUM(D45)</f>
        <v>5</v>
      </c>
      <c r="E46" s="94">
        <v>5</v>
      </c>
      <c r="F46" s="94">
        <f>SUM(F45)</f>
        <v>0</v>
      </c>
      <c r="H46" s="77"/>
      <c r="K46" s="79"/>
    </row>
    <row r="47" spans="1:14" x14ac:dyDescent="0.3">
      <c r="A47" s="92"/>
      <c r="F47" s="97"/>
      <c r="H47" s="77"/>
      <c r="K47" s="79"/>
    </row>
    <row r="48" spans="1:14" x14ac:dyDescent="0.3">
      <c r="A48" s="92" t="s">
        <v>277</v>
      </c>
      <c r="B48" s="73" t="s">
        <v>278</v>
      </c>
      <c r="C48" s="73" t="s">
        <v>276</v>
      </c>
      <c r="D48" s="96">
        <v>5</v>
      </c>
      <c r="E48" s="96">
        <v>5</v>
      </c>
      <c r="F48" s="96">
        <f>+D48-E48</f>
        <v>0</v>
      </c>
      <c r="H48" s="77"/>
      <c r="J48" s="111"/>
      <c r="K48" s="112"/>
    </row>
    <row r="49" spans="1:11" x14ac:dyDescent="0.3">
      <c r="A49" s="92" t="s">
        <v>279</v>
      </c>
      <c r="B49" s="73" t="s">
        <v>32</v>
      </c>
      <c r="C49" s="73" t="s">
        <v>276</v>
      </c>
      <c r="D49" s="93">
        <v>48536</v>
      </c>
      <c r="E49" s="93">
        <v>48536</v>
      </c>
      <c r="F49" s="93">
        <f>+D49-E49</f>
        <v>0</v>
      </c>
      <c r="H49" s="77"/>
      <c r="K49" s="81"/>
    </row>
    <row r="50" spans="1:11" x14ac:dyDescent="0.3">
      <c r="A50" s="92"/>
      <c r="D50" s="94">
        <f>SUM(D48:D49)</f>
        <v>48541</v>
      </c>
      <c r="E50" s="94">
        <v>48541</v>
      </c>
      <c r="F50" s="94">
        <f>SUM(F48:F49)</f>
        <v>0</v>
      </c>
      <c r="H50" s="77"/>
      <c r="K50" s="81"/>
    </row>
    <row r="51" spans="1:11" x14ac:dyDescent="0.3">
      <c r="A51" s="92"/>
      <c r="H51" s="77"/>
      <c r="K51" s="81"/>
    </row>
    <row r="52" spans="1:11" x14ac:dyDescent="0.3">
      <c r="A52" s="92" t="s">
        <v>280</v>
      </c>
      <c r="B52" s="73" t="s">
        <v>33</v>
      </c>
      <c r="C52" s="73" t="s">
        <v>276</v>
      </c>
      <c r="D52" s="93">
        <v>17000</v>
      </c>
      <c r="E52" s="93">
        <v>17000</v>
      </c>
      <c r="F52" s="93">
        <f>+D52-E52</f>
        <v>0</v>
      </c>
      <c r="H52" s="77"/>
      <c r="K52" s="113"/>
    </row>
    <row r="53" spans="1:11" x14ac:dyDescent="0.3">
      <c r="A53" s="92"/>
      <c r="D53" s="94">
        <f>SUM(D52)</f>
        <v>17000</v>
      </c>
      <c r="E53" s="94">
        <v>17000</v>
      </c>
      <c r="F53" s="94">
        <f>SUM(F52)</f>
        <v>0</v>
      </c>
      <c r="H53" s="77"/>
      <c r="K53" s="113"/>
    </row>
    <row r="54" spans="1:11" x14ac:dyDescent="0.3">
      <c r="A54" s="92"/>
      <c r="D54" s="94"/>
      <c r="E54" s="94"/>
      <c r="F54" s="94"/>
      <c r="H54" s="77"/>
      <c r="K54" s="113"/>
    </row>
    <row r="55" spans="1:11" x14ac:dyDescent="0.3">
      <c r="A55" s="92" t="s">
        <v>281</v>
      </c>
      <c r="B55" s="114" t="s">
        <v>133</v>
      </c>
      <c r="D55" s="93">
        <v>36964.9</v>
      </c>
      <c r="E55" s="93">
        <v>36964.9</v>
      </c>
      <c r="F55" s="93">
        <f>+D55-E55</f>
        <v>0</v>
      </c>
      <c r="H55" s="77"/>
      <c r="K55" s="113"/>
    </row>
    <row r="56" spans="1:11" x14ac:dyDescent="0.3">
      <c r="A56" s="92"/>
      <c r="D56" s="94">
        <f>SUM(D55)</f>
        <v>36964.9</v>
      </c>
      <c r="E56" s="94">
        <v>36964.9</v>
      </c>
      <c r="F56" s="94">
        <f>SUM(F55)</f>
        <v>0</v>
      </c>
      <c r="H56" s="77"/>
      <c r="K56" s="113"/>
    </row>
    <row r="57" spans="1:11" x14ac:dyDescent="0.3">
      <c r="H57" s="77"/>
      <c r="K57" s="113"/>
    </row>
    <row r="58" spans="1:11" x14ac:dyDescent="0.3">
      <c r="C58" s="73" t="s">
        <v>238</v>
      </c>
      <c r="D58" s="115">
        <f>ROUND(+D8+D17+D26+D35+D29+D32+D39+D43+D46+D50+D53+D56+D13,2)</f>
        <v>5165562.0999999996</v>
      </c>
      <c r="E58" s="115">
        <f>+E8+E17+E26+E35+E29+E32+E39+E43+E46+E50+E53+E56+E13</f>
        <v>5058573.5500000007</v>
      </c>
      <c r="F58" s="115">
        <f>+F8+F17+F26+F35+F29+F32+F39+F43+F46+F50+F53+F56+F13</f>
        <v>106988.54999999996</v>
      </c>
      <c r="H58" s="77"/>
      <c r="K58" s="113"/>
    </row>
    <row r="59" spans="1:11" x14ac:dyDescent="0.3">
      <c r="A59" s="73" t="s">
        <v>7</v>
      </c>
      <c r="G59" s="116"/>
      <c r="H59" s="117">
        <f>+IF(D58=0,"",D58/E58-1)</f>
        <v>2.1149944533276344E-2</v>
      </c>
      <c r="K59" s="113"/>
    </row>
    <row r="60" spans="1:11" x14ac:dyDescent="0.3">
      <c r="G60" s="116"/>
      <c r="H60" s="117"/>
      <c r="K60" s="113"/>
    </row>
    <row r="61" spans="1:11" x14ac:dyDescent="0.3">
      <c r="C61" s="118" t="s">
        <v>236</v>
      </c>
      <c r="E61" s="81">
        <v>90260.61</v>
      </c>
      <c r="F61" s="81"/>
      <c r="G61" s="116"/>
      <c r="H61" s="117"/>
      <c r="K61" s="113"/>
    </row>
    <row r="62" spans="1:11" x14ac:dyDescent="0.3">
      <c r="D62" s="94"/>
      <c r="E62" s="119">
        <v>5148834.160000002</v>
      </c>
      <c r="F62" s="81"/>
      <c r="G62" s="116"/>
      <c r="H62" s="117"/>
      <c r="K62" s="113"/>
    </row>
    <row r="63" spans="1:11" x14ac:dyDescent="0.3">
      <c r="G63" s="116"/>
      <c r="H63" s="117"/>
      <c r="K63" s="113"/>
    </row>
    <row r="64" spans="1:11" x14ac:dyDescent="0.3">
      <c r="G64" s="116"/>
      <c r="H64" s="117"/>
      <c r="K64" s="113"/>
    </row>
    <row r="65" spans="1:15" x14ac:dyDescent="0.3">
      <c r="G65" s="116"/>
      <c r="H65" s="117"/>
      <c r="K65" s="113"/>
    </row>
    <row r="66" spans="1:15" ht="18" x14ac:dyDescent="0.35">
      <c r="D66" s="120"/>
      <c r="E66" s="121"/>
      <c r="H66" s="122"/>
      <c r="K66" s="79"/>
    </row>
    <row r="67" spans="1:15" x14ac:dyDescent="0.3">
      <c r="A67" s="123"/>
      <c r="B67" s="123"/>
      <c r="C67" s="123"/>
      <c r="E67" s="124"/>
      <c r="F67" s="123"/>
      <c r="H67" s="117"/>
      <c r="K67" s="79"/>
    </row>
    <row r="68" spans="1:15" ht="23.4" x14ac:dyDescent="0.45">
      <c r="A68" s="125"/>
      <c r="B68" s="125"/>
      <c r="C68" s="125"/>
      <c r="D68" s="124">
        <f>+D58-D56-D53-D50-D46-D35-D8</f>
        <v>5058547.1999999993</v>
      </c>
      <c r="E68" s="124"/>
      <c r="F68" s="81"/>
      <c r="K68" s="79"/>
    </row>
    <row r="69" spans="1:15" ht="23.4" x14ac:dyDescent="0.45">
      <c r="A69" s="125"/>
      <c r="B69" s="125"/>
      <c r="C69" s="125"/>
      <c r="D69" s="124"/>
    </row>
    <row r="70" spans="1:15" ht="23.4" x14ac:dyDescent="0.45">
      <c r="A70" s="126" t="s">
        <v>282</v>
      </c>
      <c r="B70" s="127">
        <v>5148834.16</v>
      </c>
      <c r="C70" s="125"/>
    </row>
    <row r="71" spans="1:15" s="132" customFormat="1" ht="23.4" x14ac:dyDescent="0.45">
      <c r="A71" s="128"/>
      <c r="B71" s="129"/>
      <c r="C71" s="130"/>
      <c r="D71" s="96"/>
      <c r="E71" s="96"/>
      <c r="F71" s="95"/>
      <c r="G71" s="131"/>
      <c r="J71" s="111"/>
      <c r="K71" s="133"/>
      <c r="L71" s="134"/>
      <c r="M71" s="133"/>
      <c r="N71" s="133"/>
      <c r="O71" s="135"/>
    </row>
    <row r="72" spans="1:15" s="132" customFormat="1" ht="23.4" x14ac:dyDescent="0.45">
      <c r="A72" s="136" t="s">
        <v>283</v>
      </c>
      <c r="B72" s="129">
        <v>-90261.61</v>
      </c>
      <c r="C72" s="130"/>
      <c r="D72" s="96"/>
      <c r="E72" s="96"/>
      <c r="F72" s="95">
        <v>35545.724000000002</v>
      </c>
      <c r="G72" s="131">
        <v>11072.47932</v>
      </c>
      <c r="I72" s="137">
        <f>+G72+F72</f>
        <v>46618.203320000001</v>
      </c>
      <c r="J72" s="111"/>
      <c r="K72" s="133"/>
      <c r="L72" s="134"/>
      <c r="M72" s="133"/>
      <c r="N72" s="133"/>
      <c r="O72" s="135"/>
    </row>
    <row r="73" spans="1:15" s="132" customFormat="1" ht="23.4" x14ac:dyDescent="0.45">
      <c r="A73" s="136"/>
      <c r="B73" s="127">
        <f>+B70+B72</f>
        <v>5058572.55</v>
      </c>
      <c r="C73" s="130"/>
      <c r="D73" s="96"/>
      <c r="E73" s="96"/>
      <c r="F73" s="95"/>
      <c r="G73" s="131"/>
      <c r="J73" s="111"/>
      <c r="K73" s="133"/>
      <c r="L73" s="134"/>
      <c r="M73" s="133"/>
      <c r="N73" s="133"/>
      <c r="O73" s="135"/>
    </row>
    <row r="74" spans="1:15" s="132" customFormat="1" ht="23.4" x14ac:dyDescent="0.45">
      <c r="A74" s="136"/>
      <c r="B74" s="127"/>
      <c r="C74" s="130"/>
      <c r="D74" s="96"/>
      <c r="E74" s="96"/>
      <c r="F74" s="95"/>
      <c r="G74" s="131"/>
      <c r="J74" s="111"/>
      <c r="K74" s="133"/>
      <c r="L74" s="134"/>
      <c r="M74" s="133"/>
      <c r="N74" s="133"/>
      <c r="O74" s="135"/>
    </row>
    <row r="75" spans="1:15" s="132" customFormat="1" ht="23.4" x14ac:dyDescent="0.45">
      <c r="A75" s="128" t="s">
        <v>284</v>
      </c>
      <c r="B75" s="138">
        <f>-'[2]PLAZAS VAC DOT-NODOT'!O5</f>
        <v>-50895.432960000006</v>
      </c>
      <c r="C75" s="139"/>
      <c r="D75" s="96"/>
      <c r="E75" s="96"/>
      <c r="F75" s="95"/>
      <c r="G75" s="131"/>
      <c r="J75" s="111"/>
      <c r="K75" s="133"/>
      <c r="L75" s="134"/>
      <c r="M75" s="133"/>
      <c r="N75" s="133"/>
      <c r="O75" s="135"/>
    </row>
    <row r="76" spans="1:15" s="132" customFormat="1" ht="23.4" x14ac:dyDescent="0.45">
      <c r="A76" s="128" t="s">
        <v>284</v>
      </c>
      <c r="B76" s="138">
        <f>-'[2]PLAZAS VAC DOT-NODOT'!O6</f>
        <v>-50895.432960000006</v>
      </c>
      <c r="C76" s="130"/>
      <c r="D76" s="96"/>
      <c r="E76" s="96"/>
      <c r="F76" s="95"/>
      <c r="G76" s="131"/>
      <c r="J76" s="111"/>
      <c r="K76" s="133"/>
      <c r="L76" s="134"/>
      <c r="M76" s="133"/>
      <c r="N76" s="133"/>
      <c r="O76" s="135"/>
    </row>
    <row r="77" spans="1:15" s="132" customFormat="1" ht="37.200000000000003" x14ac:dyDescent="0.45">
      <c r="A77" s="128" t="s">
        <v>285</v>
      </c>
      <c r="B77" s="138">
        <v>-37563.11</v>
      </c>
      <c r="C77" s="130"/>
      <c r="D77" s="96"/>
      <c r="E77" s="96"/>
      <c r="F77" s="95"/>
      <c r="G77" s="131"/>
      <c r="J77" s="111"/>
      <c r="K77" s="133"/>
      <c r="L77" s="134"/>
      <c r="M77" s="133"/>
      <c r="N77" s="133"/>
      <c r="O77" s="135"/>
    </row>
    <row r="78" spans="1:15" s="132" customFormat="1" ht="23.4" x14ac:dyDescent="0.45">
      <c r="A78" s="128" t="s">
        <v>286</v>
      </c>
      <c r="B78" s="138">
        <f>-'[2]PLAZAS VAC DOT-NODOT'!O9</f>
        <v>-46618.203320000001</v>
      </c>
      <c r="C78" s="130"/>
      <c r="D78" s="96"/>
      <c r="E78" s="96"/>
      <c r="F78" s="95"/>
      <c r="G78" s="131"/>
      <c r="J78" s="111"/>
      <c r="K78" s="133"/>
      <c r="L78" s="134"/>
      <c r="M78" s="133"/>
      <c r="N78" s="133"/>
      <c r="O78" s="135"/>
    </row>
    <row r="79" spans="1:15" s="132" customFormat="1" ht="37.200000000000003" x14ac:dyDescent="0.45">
      <c r="A79" s="128" t="s">
        <v>287</v>
      </c>
      <c r="B79" s="138">
        <f>-'[2]PLAZAS VAC DOT-NODOT'!O8</f>
        <v>-12723.848894999999</v>
      </c>
      <c r="C79" s="139"/>
      <c r="D79" s="96"/>
      <c r="E79" s="96"/>
      <c r="F79" s="95"/>
      <c r="G79" s="131"/>
      <c r="J79" s="111"/>
      <c r="K79" s="133"/>
      <c r="L79" s="134"/>
      <c r="M79" s="133"/>
      <c r="N79" s="133"/>
      <c r="O79" s="135"/>
    </row>
    <row r="80" spans="1:15" s="132" customFormat="1" ht="23.4" x14ac:dyDescent="0.45">
      <c r="A80" s="128"/>
      <c r="B80" s="129"/>
      <c r="C80" s="130"/>
      <c r="D80" s="96"/>
      <c r="E80" s="96"/>
      <c r="F80" s="95"/>
      <c r="G80" s="131"/>
      <c r="J80" s="111"/>
      <c r="K80" s="133"/>
      <c r="L80" s="134"/>
      <c r="M80" s="133"/>
      <c r="N80" s="133"/>
      <c r="O80" s="135"/>
    </row>
    <row r="81" spans="1:15" s="132" customFormat="1" ht="23.4" x14ac:dyDescent="0.45">
      <c r="A81" s="140" t="s">
        <v>288</v>
      </c>
      <c r="B81" s="141">
        <f>SUM(B73:B80)</f>
        <v>4859876.5218649991</v>
      </c>
      <c r="C81" s="130"/>
      <c r="D81" s="96"/>
      <c r="E81" s="96"/>
      <c r="F81" s="95"/>
      <c r="G81" s="131"/>
      <c r="J81" s="111"/>
      <c r="K81" s="133"/>
      <c r="L81" s="134"/>
      <c r="M81" s="133"/>
      <c r="N81" s="133"/>
      <c r="O81" s="135"/>
    </row>
    <row r="82" spans="1:15" s="132" customFormat="1" ht="23.4" x14ac:dyDescent="0.45">
      <c r="A82" s="142"/>
      <c r="B82" s="142"/>
      <c r="C82" s="130"/>
      <c r="D82" s="96"/>
      <c r="E82" s="96"/>
      <c r="F82" s="95"/>
      <c r="G82" s="131"/>
      <c r="J82" s="111"/>
      <c r="K82" s="133"/>
      <c r="L82" s="134"/>
      <c r="M82" s="133"/>
      <c r="N82" s="133"/>
      <c r="O82" s="135"/>
    </row>
    <row r="83" spans="1:15" s="132" customFormat="1" ht="23.4" x14ac:dyDescent="0.45">
      <c r="A83" s="142"/>
      <c r="B83" s="142"/>
      <c r="C83" s="143">
        <f>+B73-B90</f>
        <v>102009.48013500031</v>
      </c>
      <c r="D83" s="96"/>
      <c r="E83" s="96"/>
      <c r="F83" s="95"/>
      <c r="G83" s="131"/>
      <c r="J83" s="111"/>
      <c r="K83" s="133"/>
      <c r="L83" s="134"/>
      <c r="M83" s="133"/>
      <c r="N83" s="133"/>
      <c r="O83" s="135"/>
    </row>
    <row r="84" spans="1:15" ht="23.4" x14ac:dyDescent="0.45">
      <c r="A84" s="144" t="s">
        <v>289</v>
      </c>
      <c r="B84" s="129">
        <f>+'[2]PLAZAS VAC DOT-NODOT'!O13</f>
        <v>46529.339120000004</v>
      </c>
      <c r="C84" s="125"/>
    </row>
    <row r="85" spans="1:15" ht="23.4" x14ac:dyDescent="0.45">
      <c r="A85" s="144" t="s">
        <v>290</v>
      </c>
      <c r="B85" s="129">
        <f>+'[2]PLAZAS VAC DOT-NODOT'!O14</f>
        <v>24709.492400000003</v>
      </c>
      <c r="C85" s="125"/>
    </row>
    <row r="86" spans="1:15" ht="23.4" x14ac:dyDescent="0.45">
      <c r="A86" s="144" t="s">
        <v>291</v>
      </c>
      <c r="B86" s="129">
        <f>+'[2]PLAZAS VAC DOT-NODOT'!O12</f>
        <v>25447.716480000003</v>
      </c>
      <c r="C86" s="125"/>
    </row>
    <row r="87" spans="1:15" ht="23.4" x14ac:dyDescent="0.45">
      <c r="A87" s="145"/>
      <c r="B87" s="127">
        <f>SUM(B84:B86)</f>
        <v>96686.54800000001</v>
      </c>
      <c r="C87" s="146"/>
    </row>
    <row r="88" spans="1:15" ht="23.4" x14ac:dyDescent="0.45">
      <c r="A88" s="142"/>
      <c r="B88" s="147"/>
      <c r="C88" s="146"/>
    </row>
    <row r="89" spans="1:15" ht="23.4" x14ac:dyDescent="0.45">
      <c r="A89" s="142"/>
      <c r="B89" s="142"/>
      <c r="C89" s="125"/>
    </row>
    <row r="90" spans="1:15" ht="23.4" x14ac:dyDescent="0.45">
      <c r="A90" s="148" t="s">
        <v>292</v>
      </c>
      <c r="B90" s="127">
        <f>+B81+B87</f>
        <v>4956563.0698649995</v>
      </c>
      <c r="C90" s="146"/>
    </row>
    <row r="91" spans="1:15" ht="23.4" x14ac:dyDescent="0.45">
      <c r="A91" s="142"/>
      <c r="B91" s="142"/>
      <c r="C91" s="125"/>
    </row>
    <row r="92" spans="1:15" ht="23.4" x14ac:dyDescent="0.45">
      <c r="A92" s="142"/>
      <c r="B92" s="142"/>
      <c r="C92" s="146"/>
    </row>
    <row r="93" spans="1:15" ht="23.4" x14ac:dyDescent="0.45">
      <c r="A93" s="142"/>
      <c r="B93" s="142"/>
      <c r="C93" s="125"/>
    </row>
    <row r="94" spans="1:15" ht="23.4" x14ac:dyDescent="0.45">
      <c r="A94" s="142"/>
      <c r="B94" s="142"/>
      <c r="C94" s="125"/>
      <c r="D94" s="149"/>
      <c r="F94" s="120"/>
      <c r="H94" s="77"/>
      <c r="I94" s="77"/>
    </row>
    <row r="95" spans="1:15" s="145" customFormat="1" ht="18" x14ac:dyDescent="0.35">
      <c r="C95" s="147"/>
      <c r="D95" s="150"/>
      <c r="E95" s="147"/>
      <c r="F95" s="120"/>
      <c r="G95" s="151"/>
      <c r="H95" s="152"/>
      <c r="I95" s="152"/>
      <c r="J95" s="152"/>
      <c r="L95" s="152"/>
      <c r="O95" s="153"/>
    </row>
    <row r="96" spans="1:15" s="145" customFormat="1" ht="18" x14ac:dyDescent="0.35">
      <c r="C96" s="147"/>
      <c r="D96" s="150"/>
      <c r="E96" s="120"/>
      <c r="F96" s="120"/>
      <c r="G96" s="151"/>
      <c r="H96" s="152"/>
      <c r="I96" s="152"/>
      <c r="J96" s="152"/>
      <c r="L96" s="152"/>
      <c r="O96" s="153"/>
    </row>
    <row r="97" spans="1:15" s="145" customFormat="1" ht="18" x14ac:dyDescent="0.35">
      <c r="C97" s="147"/>
      <c r="D97" s="150"/>
      <c r="E97" s="147"/>
      <c r="F97" s="142"/>
      <c r="G97" s="151"/>
      <c r="H97" s="152"/>
      <c r="I97" s="152"/>
      <c r="J97" s="152"/>
      <c r="L97" s="152"/>
      <c r="O97" s="153"/>
    </row>
    <row r="98" spans="1:15" s="145" customFormat="1" ht="18" x14ac:dyDescent="0.35">
      <c r="C98" s="147"/>
      <c r="D98" s="150"/>
      <c r="E98" s="147"/>
      <c r="F98" s="142"/>
      <c r="G98" s="151"/>
      <c r="H98" s="152"/>
      <c r="I98" s="152"/>
      <c r="J98" s="152"/>
      <c r="L98" s="152"/>
      <c r="O98" s="153"/>
    </row>
    <row r="99" spans="1:15" s="145" customFormat="1" ht="18" x14ac:dyDescent="0.35">
      <c r="C99" s="147"/>
      <c r="D99" s="147"/>
      <c r="E99" s="147"/>
      <c r="F99" s="147"/>
      <c r="G99" s="151"/>
      <c r="H99" s="152"/>
      <c r="J99" s="152"/>
      <c r="L99" s="152"/>
      <c r="O99" s="153"/>
    </row>
    <row r="100" spans="1:15" s="145" customFormat="1" ht="18" x14ac:dyDescent="0.35">
      <c r="B100" s="152"/>
      <c r="C100" s="147"/>
      <c r="D100" s="147"/>
      <c r="E100" s="147"/>
      <c r="F100" s="147"/>
      <c r="G100" s="151"/>
      <c r="H100" s="152"/>
      <c r="J100" s="152"/>
      <c r="L100" s="152"/>
      <c r="O100" s="153"/>
    </row>
    <row r="101" spans="1:15" s="145" customFormat="1" ht="18" x14ac:dyDescent="0.35">
      <c r="C101" s="147"/>
      <c r="D101" s="147"/>
      <c r="E101" s="151"/>
      <c r="H101" s="152"/>
      <c r="J101" s="152"/>
      <c r="M101" s="153"/>
    </row>
    <row r="102" spans="1:15" x14ac:dyDescent="0.3">
      <c r="A102" s="76"/>
      <c r="B102" s="76"/>
      <c r="E102" s="82"/>
      <c r="F102" s="76"/>
      <c r="G102" s="76"/>
      <c r="H102" s="77"/>
      <c r="I102" s="78"/>
      <c r="J102" s="79"/>
      <c r="L102" s="78"/>
      <c r="M102" s="80"/>
      <c r="N102" s="76"/>
      <c r="O102" s="76"/>
    </row>
    <row r="103" spans="1:15" x14ac:dyDescent="0.3">
      <c r="A103" s="76"/>
      <c r="B103" s="76"/>
      <c r="E103" s="82"/>
      <c r="F103" s="76"/>
      <c r="G103" s="76"/>
      <c r="H103" s="77"/>
      <c r="I103" s="78"/>
      <c r="J103" s="79"/>
      <c r="L103" s="78"/>
      <c r="M103" s="80"/>
      <c r="N103" s="76"/>
      <c r="O103" s="76"/>
    </row>
    <row r="104" spans="1:15" x14ac:dyDescent="0.3">
      <c r="A104" s="76"/>
      <c r="B104" s="76"/>
    </row>
    <row r="105" spans="1:15" x14ac:dyDescent="0.3">
      <c r="A105" s="76"/>
      <c r="B105" s="76"/>
    </row>
  </sheetData>
  <mergeCells count="1">
    <mergeCell ref="A5:C5"/>
  </mergeCells>
  <printOptions horizontalCentered="1"/>
  <pageMargins left="0.55118110236220474" right="0.35433070866141736" top="0.55118110236220474" bottom="0.39370078740157483" header="0.51181102362204722" footer="0.51181102362204722"/>
  <pageSetup paperSize="9" scale="50" orientation="landscape" horizontalDpi="1200" verticalDpi="1200" copies="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30"/>
  <sheetViews>
    <sheetView workbookViewId="0">
      <selection activeCell="A13" sqref="A13"/>
    </sheetView>
  </sheetViews>
  <sheetFormatPr baseColWidth="10" defaultColWidth="11.5546875" defaultRowHeight="14.4" x14ac:dyDescent="0.3"/>
  <cols>
    <col min="1" max="1" width="2.88671875" style="48" customWidth="1"/>
    <col min="2" max="2" width="35.6640625" style="48" customWidth="1"/>
    <col min="3" max="4" width="14.5546875" style="48" bestFit="1" customWidth="1"/>
    <col min="5" max="5" width="12.88671875" style="48" bestFit="1" customWidth="1"/>
    <col min="6" max="6" width="11.5546875" style="48"/>
    <col min="7" max="7" width="12.6640625" style="48" bestFit="1" customWidth="1"/>
    <col min="8" max="9" width="11.5546875" style="48"/>
    <col min="10" max="10" width="14.33203125" style="48" bestFit="1" customWidth="1"/>
    <col min="11" max="16384" width="11.5546875" style="48"/>
  </cols>
  <sheetData>
    <row r="6" spans="1:13" x14ac:dyDescent="0.3">
      <c r="A6" s="323" t="s">
        <v>233</v>
      </c>
      <c r="B6" s="323"/>
      <c r="C6" s="47">
        <v>2016</v>
      </c>
      <c r="D6" s="47">
        <v>2015</v>
      </c>
      <c r="E6" s="47" t="s">
        <v>234</v>
      </c>
      <c r="F6" s="47" t="s">
        <v>235</v>
      </c>
    </row>
    <row r="7" spans="1:13" x14ac:dyDescent="0.3">
      <c r="A7" s="48" t="s">
        <v>5</v>
      </c>
      <c r="B7" s="48" t="s">
        <v>6</v>
      </c>
      <c r="C7" s="49">
        <v>5148834.16</v>
      </c>
      <c r="D7" s="49">
        <v>5040791.55</v>
      </c>
      <c r="E7" s="50">
        <f>+C7-D7</f>
        <v>108042.61000000034</v>
      </c>
      <c r="F7" s="51">
        <f>+E7/C7</f>
        <v>2.0983897838341006E-2</v>
      </c>
    </row>
    <row r="8" spans="1:13" x14ac:dyDescent="0.3">
      <c r="A8" s="48" t="s">
        <v>34</v>
      </c>
      <c r="B8" s="55" t="s">
        <v>141</v>
      </c>
      <c r="C8" s="56">
        <v>2158953.8000000003</v>
      </c>
      <c r="D8" s="56">
        <v>1840748.37</v>
      </c>
      <c r="E8" s="57">
        <f t="shared" ref="E8:E14" si="0">+C8-D8</f>
        <v>318205.43000000017</v>
      </c>
      <c r="F8" s="51">
        <f t="shared" ref="F8:F14" si="1">+E8/C8</f>
        <v>0.14738871670158024</v>
      </c>
      <c r="G8" s="50">
        <f>+E8-65552-7841.34</f>
        <v>244812.09000000017</v>
      </c>
    </row>
    <row r="9" spans="1:13" x14ac:dyDescent="0.3">
      <c r="A9" s="48" t="s">
        <v>99</v>
      </c>
      <c r="B9" s="55" t="s">
        <v>100</v>
      </c>
      <c r="C9" s="56">
        <v>1200</v>
      </c>
      <c r="D9" s="56">
        <v>700</v>
      </c>
      <c r="E9" s="57">
        <f t="shared" si="0"/>
        <v>500</v>
      </c>
      <c r="F9" s="51">
        <f t="shared" si="1"/>
        <v>0.41666666666666669</v>
      </c>
    </row>
    <row r="10" spans="1:13" x14ac:dyDescent="0.3">
      <c r="A10" s="48" t="s">
        <v>104</v>
      </c>
      <c r="B10" s="48" t="s">
        <v>105</v>
      </c>
      <c r="C10" s="49">
        <v>19400</v>
      </c>
      <c r="D10" s="49">
        <v>19400</v>
      </c>
      <c r="E10" s="50">
        <f t="shared" si="0"/>
        <v>0</v>
      </c>
      <c r="F10" s="51">
        <f t="shared" si="1"/>
        <v>0</v>
      </c>
    </row>
    <row r="11" spans="1:13" x14ac:dyDescent="0.3">
      <c r="A11" s="48" t="s">
        <v>110</v>
      </c>
      <c r="B11" s="48" t="s">
        <v>111</v>
      </c>
      <c r="C11" s="49">
        <v>698560</v>
      </c>
      <c r="D11" s="49">
        <v>677560.08000000007</v>
      </c>
      <c r="E11" s="50">
        <f t="shared" si="0"/>
        <v>20999.919999999925</v>
      </c>
      <c r="F11" s="51">
        <f t="shared" si="1"/>
        <v>3.0061726981218399E-2</v>
      </c>
    </row>
    <row r="12" spans="1:13" x14ac:dyDescent="0.3">
      <c r="A12" s="48" t="s">
        <v>232</v>
      </c>
      <c r="B12" s="48" t="s">
        <v>231</v>
      </c>
      <c r="C12" s="49">
        <v>10000</v>
      </c>
      <c r="D12" s="49">
        <v>20000</v>
      </c>
      <c r="E12" s="50">
        <f>+C12-D12</f>
        <v>-10000</v>
      </c>
      <c r="F12" s="51">
        <f t="shared" si="1"/>
        <v>-1</v>
      </c>
    </row>
    <row r="13" spans="1:13" x14ac:dyDescent="0.3">
      <c r="A13" s="48" t="s">
        <v>114</v>
      </c>
      <c r="B13" s="48" t="s">
        <v>115</v>
      </c>
      <c r="C13" s="49">
        <v>120000</v>
      </c>
      <c r="D13" s="49">
        <v>120000</v>
      </c>
      <c r="E13" s="50">
        <f t="shared" si="0"/>
        <v>0</v>
      </c>
      <c r="F13" s="51">
        <f t="shared" si="1"/>
        <v>0</v>
      </c>
    </row>
    <row r="14" spans="1:13" x14ac:dyDescent="0.3">
      <c r="C14" s="52">
        <f>SUM(C7:C13)</f>
        <v>8156947.9600000009</v>
      </c>
      <c r="D14" s="52">
        <v>7719600</v>
      </c>
      <c r="E14" s="53">
        <f t="shared" si="0"/>
        <v>437347.96000000089</v>
      </c>
      <c r="F14" s="54">
        <f t="shared" si="1"/>
        <v>5.3616617654625914E-2</v>
      </c>
      <c r="H14" s="50"/>
    </row>
    <row r="16" spans="1:13" x14ac:dyDescent="0.3">
      <c r="M16" s="50">
        <f>69471.22/J18</f>
        <v>4.1645708049338565E-2</v>
      </c>
    </row>
    <row r="17" spans="1:11" x14ac:dyDescent="0.3">
      <c r="A17" s="323" t="s">
        <v>233</v>
      </c>
      <c r="B17" s="323"/>
      <c r="C17" s="47">
        <v>2016</v>
      </c>
      <c r="D17" s="47">
        <v>2015</v>
      </c>
      <c r="E17" s="47" t="s">
        <v>234</v>
      </c>
      <c r="F17" s="47" t="s">
        <v>235</v>
      </c>
      <c r="J17" s="59">
        <f>1744960.93-7841.34+500</f>
        <v>1737619.5899999999</v>
      </c>
    </row>
    <row r="18" spans="1:11" x14ac:dyDescent="0.3">
      <c r="A18" s="48" t="s">
        <v>5</v>
      </c>
      <c r="B18" s="48" t="s">
        <v>6</v>
      </c>
      <c r="C18" s="49">
        <v>5148834.16</v>
      </c>
      <c r="D18" s="49">
        <v>5041191.55</v>
      </c>
      <c r="E18" s="50">
        <f>+C18-D18</f>
        <v>107642.61000000034</v>
      </c>
      <c r="F18" s="51">
        <f>+E18/C18</f>
        <v>2.0906210348790946E-2</v>
      </c>
      <c r="J18" s="58">
        <f>1659516.97+8631.4</f>
        <v>1668148.3699999999</v>
      </c>
    </row>
    <row r="19" spans="1:11" x14ac:dyDescent="0.3">
      <c r="A19" s="48" t="s">
        <v>34</v>
      </c>
      <c r="B19" s="48" t="s">
        <v>141</v>
      </c>
      <c r="C19" s="49">
        <f>2158953.8-177000-7841.34-40000-196992.87</f>
        <v>1737119.5899999999</v>
      </c>
      <c r="D19" s="49">
        <f>1840748.37-10000-137000-8631.4-25600</f>
        <v>1659516.9700000002</v>
      </c>
      <c r="E19" s="50">
        <f t="shared" ref="E19:E22" si="2">+C19-D19</f>
        <v>77602.619999999646</v>
      </c>
      <c r="F19" s="51">
        <f t="shared" ref="F19:F25" si="3">+E19/C19</f>
        <v>4.4673159203736601E-2</v>
      </c>
      <c r="G19" s="50"/>
    </row>
    <row r="20" spans="1:11" x14ac:dyDescent="0.3">
      <c r="A20" s="48" t="s">
        <v>99</v>
      </c>
      <c r="B20" s="48" t="s">
        <v>100</v>
      </c>
      <c r="C20" s="49">
        <v>1200</v>
      </c>
      <c r="D20" s="49">
        <v>700</v>
      </c>
      <c r="E20" s="50">
        <f t="shared" si="2"/>
        <v>500</v>
      </c>
      <c r="F20" s="51">
        <f t="shared" si="3"/>
        <v>0.41666666666666669</v>
      </c>
      <c r="J20" s="50">
        <f>+J17-J18</f>
        <v>69471.219999999972</v>
      </c>
      <c r="K20" s="50">
        <f>+J20-65552</f>
        <v>3919.2199999999721</v>
      </c>
    </row>
    <row r="21" spans="1:11" x14ac:dyDescent="0.3">
      <c r="A21" s="48" t="s">
        <v>104</v>
      </c>
      <c r="B21" s="48" t="s">
        <v>105</v>
      </c>
      <c r="C21" s="49">
        <v>19400</v>
      </c>
      <c r="D21" s="49">
        <v>19400</v>
      </c>
      <c r="E21" s="50">
        <f t="shared" si="2"/>
        <v>0</v>
      </c>
      <c r="F21" s="51">
        <f t="shared" si="3"/>
        <v>0</v>
      </c>
      <c r="J21" s="64">
        <f>+J20/J18</f>
        <v>4.1645708049338551E-2</v>
      </c>
    </row>
    <row r="22" spans="1:11" x14ac:dyDescent="0.3">
      <c r="A22" s="48" t="s">
        <v>110</v>
      </c>
      <c r="B22" s="48" t="s">
        <v>111</v>
      </c>
      <c r="C22" s="49">
        <f>673560-25000</f>
        <v>648560</v>
      </c>
      <c r="D22" s="49">
        <v>677560.08000000007</v>
      </c>
      <c r="E22" s="50">
        <f t="shared" si="2"/>
        <v>-29000.080000000075</v>
      </c>
      <c r="F22" s="51">
        <f t="shared" si="3"/>
        <v>-4.4714567657579987E-2</v>
      </c>
    </row>
    <row r="23" spans="1:11" x14ac:dyDescent="0.3">
      <c r="A23" s="48" t="s">
        <v>232</v>
      </c>
      <c r="B23" s="48" t="s">
        <v>231</v>
      </c>
      <c r="C23" s="49">
        <v>10000</v>
      </c>
      <c r="D23" s="49">
        <v>20000</v>
      </c>
      <c r="E23" s="50">
        <f>+C23-D23</f>
        <v>-10000</v>
      </c>
      <c r="F23" s="51">
        <f t="shared" si="3"/>
        <v>-1</v>
      </c>
      <c r="J23" s="50">
        <f>+J20-3919.22-7841.34+500</f>
        <v>58210.659999999974</v>
      </c>
    </row>
    <row r="24" spans="1:11" x14ac:dyDescent="0.3">
      <c r="A24" s="48" t="s">
        <v>114</v>
      </c>
      <c r="B24" s="48" t="s">
        <v>115</v>
      </c>
      <c r="C24" s="49">
        <v>120000</v>
      </c>
      <c r="D24" s="49">
        <v>120000</v>
      </c>
      <c r="E24" s="50">
        <f t="shared" ref="E24:E25" si="4">+C24-D24</f>
        <v>0</v>
      </c>
      <c r="F24" s="51">
        <f t="shared" si="3"/>
        <v>0</v>
      </c>
    </row>
    <row r="25" spans="1:11" x14ac:dyDescent="0.3">
      <c r="C25" s="52">
        <f>SUM(C18:C24)</f>
        <v>7685113.75</v>
      </c>
      <c r="D25" s="52">
        <f>SUM(D17:D24)</f>
        <v>7540383.5999999996</v>
      </c>
      <c r="E25" s="53">
        <f t="shared" si="4"/>
        <v>144730.15000000037</v>
      </c>
      <c r="F25" s="54">
        <f t="shared" si="3"/>
        <v>1.8832531919257586E-2</v>
      </c>
    </row>
    <row r="26" spans="1:11" x14ac:dyDescent="0.3">
      <c r="J26" s="50">
        <f>+J23-65552</f>
        <v>-7341.3400000000256</v>
      </c>
    </row>
    <row r="30" spans="1:11" x14ac:dyDescent="0.3">
      <c r="C30" s="50">
        <f>+C7/C14</f>
        <v>0.6312206704332094</v>
      </c>
      <c r="E30" s="64">
        <f>+C7/C14</f>
        <v>0.6312206704332094</v>
      </c>
    </row>
  </sheetData>
  <mergeCells count="2">
    <mergeCell ref="A6:B6"/>
    <mergeCell ref="A17:B1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68" transitionEvaluation="1"/>
  <dimension ref="A6:H426"/>
  <sheetViews>
    <sheetView tabSelected="1" topLeftCell="A368" zoomScale="75" zoomScaleNormal="75" workbookViewId="0">
      <selection activeCell="I389" sqref="I389"/>
    </sheetView>
  </sheetViews>
  <sheetFormatPr baseColWidth="10" defaultColWidth="9.6640625" defaultRowHeight="15" customHeight="1" x14ac:dyDescent="0.3"/>
  <cols>
    <col min="1" max="1" width="7.6640625" style="1" customWidth="1"/>
    <col min="2" max="2" width="11" style="2" customWidth="1"/>
    <col min="3" max="3" width="61.6640625" style="4" customWidth="1"/>
    <col min="4" max="4" width="16.109375" style="3" customWidth="1"/>
    <col min="5" max="5" width="14.88671875" style="3" bestFit="1" customWidth="1"/>
    <col min="6" max="6" width="13.33203125" style="3" bestFit="1" customWidth="1"/>
    <col min="7" max="7" width="16" style="3" customWidth="1"/>
    <col min="8" max="16384" width="9.6640625" style="1"/>
  </cols>
  <sheetData>
    <row r="6" spans="1:8" ht="12.75" customHeight="1" x14ac:dyDescent="0.3">
      <c r="B6" s="6"/>
      <c r="C6" s="6"/>
      <c r="D6" s="7"/>
      <c r="E6" s="7"/>
      <c r="F6" s="7"/>
      <c r="G6" s="7"/>
      <c r="H6" s="5"/>
    </row>
    <row r="7" spans="1:8" s="13" customFormat="1" ht="31.8" customHeight="1" thickBot="1" x14ac:dyDescent="0.35">
      <c r="A7" s="325" t="s">
        <v>332</v>
      </c>
      <c r="B7" s="326"/>
      <c r="C7" s="326"/>
      <c r="D7" s="326"/>
      <c r="E7" s="326"/>
      <c r="F7" s="326"/>
      <c r="G7" s="327"/>
      <c r="H7" s="12"/>
    </row>
    <row r="8" spans="1:8" s="13" customFormat="1" ht="10.95" customHeight="1" thickTop="1" x14ac:dyDescent="0.3">
      <c r="B8" s="37"/>
      <c r="C8" s="38"/>
      <c r="D8" s="39"/>
      <c r="E8" s="39"/>
      <c r="F8" s="39"/>
      <c r="G8" s="39"/>
      <c r="H8" s="12"/>
    </row>
    <row r="9" spans="1:8" s="15" customFormat="1" ht="42.6" customHeight="1" thickBot="1" x14ac:dyDescent="0.3">
      <c r="A9" s="348" t="s">
        <v>337</v>
      </c>
      <c r="B9" s="349"/>
      <c r="C9" s="350"/>
      <c r="D9" s="247" t="s">
        <v>1</v>
      </c>
      <c r="E9" s="247" t="s">
        <v>2</v>
      </c>
      <c r="F9" s="247" t="s">
        <v>3</v>
      </c>
      <c r="G9" s="247" t="s">
        <v>4</v>
      </c>
      <c r="H9" s="14"/>
    </row>
    <row r="10" spans="1:8" s="13" customFormat="1" ht="19.2" customHeight="1" thickTop="1" x14ac:dyDescent="0.3">
      <c r="A10" s="351" t="s">
        <v>333</v>
      </c>
      <c r="B10" s="351"/>
      <c r="C10" s="246" t="s">
        <v>6</v>
      </c>
      <c r="D10" s="249">
        <v>5343370.9399999995</v>
      </c>
      <c r="E10" s="254"/>
      <c r="F10" s="61" t="s">
        <v>7</v>
      </c>
      <c r="G10" s="61"/>
      <c r="H10" s="12"/>
    </row>
    <row r="11" spans="1:8" s="13" customFormat="1" ht="17.399999999999999" customHeight="1" x14ac:dyDescent="0.3">
      <c r="A11" s="16" t="s">
        <v>216</v>
      </c>
      <c r="B11" s="17" t="s">
        <v>8</v>
      </c>
      <c r="C11" s="18" t="s">
        <v>199</v>
      </c>
      <c r="D11" s="42"/>
      <c r="E11" s="41">
        <v>70527.180000000008</v>
      </c>
      <c r="F11" s="41"/>
      <c r="G11" s="41"/>
      <c r="H11" s="12"/>
    </row>
    <row r="12" spans="1:8" s="13" customFormat="1" ht="7.95" customHeight="1" x14ac:dyDescent="0.3">
      <c r="A12" s="16"/>
      <c r="B12" s="8"/>
      <c r="C12" s="9"/>
      <c r="D12" s="42"/>
      <c r="E12" s="42"/>
      <c r="F12" s="42"/>
      <c r="G12" s="42"/>
      <c r="H12" s="12"/>
    </row>
    <row r="13" spans="1:8" s="13" customFormat="1" ht="28.8" x14ac:dyDescent="0.3">
      <c r="A13" s="16" t="s">
        <v>216</v>
      </c>
      <c r="B13" s="17" t="s">
        <v>206</v>
      </c>
      <c r="C13" s="20" t="s">
        <v>207</v>
      </c>
      <c r="D13" s="42"/>
      <c r="E13" s="41"/>
      <c r="F13" s="41">
        <v>70527.180000000008</v>
      </c>
      <c r="G13" s="43"/>
      <c r="H13" s="12"/>
    </row>
    <row r="14" spans="1:8" s="13" customFormat="1" ht="18.45" customHeight="1" x14ac:dyDescent="0.3">
      <c r="A14" s="16" t="s">
        <v>216</v>
      </c>
      <c r="B14" s="17" t="s">
        <v>299</v>
      </c>
      <c r="C14" s="20" t="s">
        <v>15</v>
      </c>
      <c r="D14" s="42"/>
      <c r="E14" s="41"/>
      <c r="F14" s="41"/>
      <c r="G14" s="43">
        <v>19923.88</v>
      </c>
      <c r="H14" s="12"/>
    </row>
    <row r="15" spans="1:8" s="13" customFormat="1" ht="15.45" customHeight="1" x14ac:dyDescent="0.3">
      <c r="A15" s="16" t="s">
        <v>216</v>
      </c>
      <c r="B15" s="17" t="s">
        <v>208</v>
      </c>
      <c r="C15" s="20" t="s">
        <v>9</v>
      </c>
      <c r="D15" s="42"/>
      <c r="E15" s="42"/>
      <c r="F15" s="42"/>
      <c r="G15" s="44">
        <v>50603.30000000001</v>
      </c>
      <c r="H15" s="12"/>
    </row>
    <row r="16" spans="1:8" s="13" customFormat="1" ht="11.7" customHeight="1" x14ac:dyDescent="0.3">
      <c r="A16" s="16"/>
      <c r="B16" s="8"/>
      <c r="C16" s="20"/>
      <c r="D16" s="42"/>
      <c r="E16" s="42"/>
      <c r="F16" s="42"/>
      <c r="G16" s="44"/>
      <c r="H16" s="12"/>
    </row>
    <row r="17" spans="1:8" s="13" customFormat="1" ht="15" customHeight="1" x14ac:dyDescent="0.3">
      <c r="A17" s="16" t="s">
        <v>216</v>
      </c>
      <c r="B17" s="17" t="s">
        <v>10</v>
      </c>
      <c r="C17" s="20" t="s">
        <v>11</v>
      </c>
      <c r="D17" s="42"/>
      <c r="E17" s="41">
        <v>3625898.3799999994</v>
      </c>
      <c r="F17" s="41"/>
      <c r="G17" s="43"/>
      <c r="H17" s="12"/>
    </row>
    <row r="18" spans="1:8" s="13" customFormat="1" ht="10.95" customHeight="1" x14ac:dyDescent="0.3">
      <c r="A18" s="16"/>
      <c r="B18" s="21"/>
      <c r="C18" s="20"/>
      <c r="D18" s="44"/>
      <c r="E18" s="44"/>
      <c r="F18" s="44"/>
      <c r="G18" s="43"/>
      <c r="H18" s="12"/>
    </row>
    <row r="19" spans="1:8" s="13" customFormat="1" ht="15" customHeight="1" x14ac:dyDescent="0.3">
      <c r="A19" s="16" t="s">
        <v>216</v>
      </c>
      <c r="B19" s="23" t="s">
        <v>12</v>
      </c>
      <c r="C19" s="20" t="s">
        <v>13</v>
      </c>
      <c r="D19" s="44"/>
      <c r="E19" s="43"/>
      <c r="F19" s="43">
        <v>3412619.7799999993</v>
      </c>
      <c r="G19" s="43"/>
      <c r="H19" s="12"/>
    </row>
    <row r="20" spans="1:8" s="13" customFormat="1" ht="15" customHeight="1" x14ac:dyDescent="0.3">
      <c r="A20" s="16" t="s">
        <v>216</v>
      </c>
      <c r="B20" s="23" t="s">
        <v>14</v>
      </c>
      <c r="C20" s="20" t="s">
        <v>15</v>
      </c>
      <c r="D20" s="44"/>
      <c r="E20" s="43"/>
      <c r="F20" s="43"/>
      <c r="G20" s="44">
        <v>1447364.89</v>
      </c>
      <c r="H20" s="12"/>
    </row>
    <row r="21" spans="1:8" s="13" customFormat="1" ht="15" customHeight="1" x14ac:dyDescent="0.3">
      <c r="A21" s="16" t="s">
        <v>216</v>
      </c>
      <c r="B21" s="23" t="s">
        <v>219</v>
      </c>
      <c r="C21" s="20" t="s">
        <v>9</v>
      </c>
      <c r="D21" s="44"/>
      <c r="E21" s="43"/>
      <c r="F21" s="43"/>
      <c r="G21" s="43">
        <v>1965254.8899999997</v>
      </c>
      <c r="H21" s="12"/>
    </row>
    <row r="22" spans="1:8" s="13" customFormat="1" ht="11.25" customHeight="1" x14ac:dyDescent="0.3">
      <c r="A22" s="16"/>
      <c r="B22" s="21"/>
      <c r="C22" s="20"/>
      <c r="D22" s="44"/>
      <c r="E22" s="44"/>
      <c r="F22" s="44"/>
      <c r="G22" s="43"/>
      <c r="H22" s="12"/>
    </row>
    <row r="23" spans="1:8" s="13" customFormat="1" ht="13.2" customHeight="1" x14ac:dyDescent="0.3">
      <c r="A23" s="16" t="s">
        <v>216</v>
      </c>
      <c r="B23" s="23" t="s">
        <v>16</v>
      </c>
      <c r="C23" s="20" t="s">
        <v>17</v>
      </c>
      <c r="D23" s="44"/>
      <c r="E23" s="43"/>
      <c r="F23" s="43">
        <v>208774.6</v>
      </c>
      <c r="G23" s="43"/>
      <c r="H23" s="12"/>
    </row>
    <row r="24" spans="1:8" s="13" customFormat="1" ht="15" customHeight="1" x14ac:dyDescent="0.3">
      <c r="A24" s="16" t="s">
        <v>216</v>
      </c>
      <c r="B24" s="23" t="s">
        <v>18</v>
      </c>
      <c r="C24" s="20" t="s">
        <v>15</v>
      </c>
      <c r="D24" s="44"/>
      <c r="E24" s="43"/>
      <c r="F24" s="43"/>
      <c r="G24" s="43">
        <v>81764.38</v>
      </c>
      <c r="H24" s="12"/>
    </row>
    <row r="25" spans="1:8" s="13" customFormat="1" ht="15" customHeight="1" x14ac:dyDescent="0.3">
      <c r="A25" s="16" t="s">
        <v>216</v>
      </c>
      <c r="B25" s="23" t="s">
        <v>314</v>
      </c>
      <c r="C25" s="20" t="s">
        <v>9</v>
      </c>
      <c r="D25" s="44"/>
      <c r="E25" s="43"/>
      <c r="F25" s="43"/>
      <c r="G25" s="43">
        <v>127010.22</v>
      </c>
      <c r="H25" s="12"/>
    </row>
    <row r="26" spans="1:8" s="13" customFormat="1" ht="11.4" customHeight="1" x14ac:dyDescent="0.3">
      <c r="A26" s="16"/>
      <c r="B26" s="23"/>
      <c r="C26" s="20"/>
      <c r="D26" s="44"/>
      <c r="E26" s="43"/>
      <c r="F26" s="43"/>
      <c r="G26" s="43"/>
      <c r="H26" s="12"/>
    </row>
    <row r="27" spans="1:8" s="13" customFormat="1" ht="19.2" customHeight="1" x14ac:dyDescent="0.3">
      <c r="A27" s="16" t="s">
        <v>216</v>
      </c>
      <c r="B27" s="23" t="s">
        <v>214</v>
      </c>
      <c r="C27" s="25" t="s">
        <v>215</v>
      </c>
      <c r="D27" s="44"/>
      <c r="E27" s="43"/>
      <c r="F27" s="43">
        <v>4504</v>
      </c>
      <c r="G27" s="43"/>
      <c r="H27" s="12"/>
    </row>
    <row r="28" spans="1:8" s="13" customFormat="1" ht="18.600000000000001" customHeight="1" x14ac:dyDescent="0.3">
      <c r="A28" s="16" t="s">
        <v>216</v>
      </c>
      <c r="B28" s="23" t="s">
        <v>213</v>
      </c>
      <c r="C28" s="25" t="s">
        <v>215</v>
      </c>
      <c r="D28" s="44"/>
      <c r="E28" s="43"/>
      <c r="F28" s="43"/>
      <c r="G28" s="43">
        <v>4504</v>
      </c>
      <c r="H28" s="12"/>
    </row>
    <row r="29" spans="1:8" s="13" customFormat="1" ht="12.75" customHeight="1" x14ac:dyDescent="0.3">
      <c r="A29" s="16"/>
      <c r="B29" s="23"/>
      <c r="C29" s="20"/>
      <c r="D29" s="44"/>
      <c r="E29" s="43"/>
      <c r="F29" s="43"/>
      <c r="G29" s="43"/>
      <c r="H29" s="12"/>
    </row>
    <row r="30" spans="1:8" s="13" customFormat="1" ht="15" customHeight="1" x14ac:dyDescent="0.3">
      <c r="A30" s="16" t="s">
        <v>216</v>
      </c>
      <c r="B30" s="23" t="s">
        <v>19</v>
      </c>
      <c r="C30" s="20" t="s">
        <v>20</v>
      </c>
      <c r="D30" s="44"/>
      <c r="E30" s="44">
        <v>361190.97000000003</v>
      </c>
      <c r="F30" s="44"/>
      <c r="G30" s="43"/>
      <c r="H30" s="12"/>
    </row>
    <row r="31" spans="1:8" s="13" customFormat="1" ht="9.6" customHeight="1" x14ac:dyDescent="0.3">
      <c r="A31" s="16"/>
      <c r="B31" s="21"/>
      <c r="C31" s="20"/>
      <c r="D31" s="44"/>
      <c r="E31" s="44"/>
      <c r="F31" s="44"/>
      <c r="G31" s="43"/>
      <c r="H31" s="12"/>
    </row>
    <row r="32" spans="1:8" s="13" customFormat="1" ht="15" customHeight="1" x14ac:dyDescent="0.3">
      <c r="A32" s="16" t="s">
        <v>216</v>
      </c>
      <c r="B32" s="23" t="s">
        <v>21</v>
      </c>
      <c r="C32" s="20" t="s">
        <v>22</v>
      </c>
      <c r="D32" s="44"/>
      <c r="E32" s="44"/>
      <c r="F32" s="44">
        <v>361190.97000000003</v>
      </c>
      <c r="G32" s="43"/>
      <c r="H32" s="12"/>
    </row>
    <row r="33" spans="1:8" s="13" customFormat="1" ht="15" customHeight="1" x14ac:dyDescent="0.3">
      <c r="A33" s="16" t="s">
        <v>216</v>
      </c>
      <c r="B33" s="23" t="s">
        <v>209</v>
      </c>
      <c r="C33" s="20" t="s">
        <v>210</v>
      </c>
      <c r="D33" s="44"/>
      <c r="E33" s="44"/>
      <c r="F33" s="44"/>
      <c r="G33" s="44">
        <v>361190.97000000003</v>
      </c>
      <c r="H33" s="12"/>
    </row>
    <row r="34" spans="1:8" s="13" customFormat="1" ht="10.95" customHeight="1" x14ac:dyDescent="0.3">
      <c r="A34" s="16"/>
      <c r="B34" s="23"/>
      <c r="C34" s="20"/>
      <c r="D34" s="44"/>
      <c r="E34" s="44"/>
      <c r="F34" s="44"/>
      <c r="G34" s="43"/>
      <c r="H34" s="12"/>
    </row>
    <row r="35" spans="1:8" s="13" customFormat="1" ht="24.6" customHeight="1" x14ac:dyDescent="0.3">
      <c r="A35" s="16" t="s">
        <v>216</v>
      </c>
      <c r="B35" s="23" t="s">
        <v>23</v>
      </c>
      <c r="C35" s="20" t="s">
        <v>191</v>
      </c>
      <c r="D35" s="44"/>
      <c r="E35" s="43">
        <v>1285754.4099999999</v>
      </c>
      <c r="F35" s="43"/>
      <c r="G35" s="43"/>
      <c r="H35" s="12"/>
    </row>
    <row r="36" spans="1:8" s="13" customFormat="1" ht="9.6" customHeight="1" x14ac:dyDescent="0.3">
      <c r="A36" s="16"/>
      <c r="B36" s="21"/>
      <c r="C36" s="20"/>
      <c r="D36" s="44"/>
      <c r="E36" s="44"/>
      <c r="F36" s="44"/>
      <c r="G36" s="43"/>
      <c r="H36" s="12"/>
    </row>
    <row r="37" spans="1:8" s="13" customFormat="1" ht="15" customHeight="1" x14ac:dyDescent="0.3">
      <c r="A37" s="16" t="s">
        <v>216</v>
      </c>
      <c r="B37" s="23" t="s">
        <v>24</v>
      </c>
      <c r="C37" s="20" t="s">
        <v>25</v>
      </c>
      <c r="D37" s="44"/>
      <c r="E37" s="43"/>
      <c r="F37" s="43">
        <v>1183243.51</v>
      </c>
      <c r="G37" s="43"/>
      <c r="H37" s="12"/>
    </row>
    <row r="38" spans="1:8" s="13" customFormat="1" ht="15" customHeight="1" x14ac:dyDescent="0.3">
      <c r="A38" s="16" t="s">
        <v>216</v>
      </c>
      <c r="B38" s="23" t="s">
        <v>26</v>
      </c>
      <c r="C38" s="20" t="s">
        <v>27</v>
      </c>
      <c r="D38" s="44"/>
      <c r="E38" s="43"/>
      <c r="F38" s="43"/>
      <c r="G38" s="44">
        <v>1183243.51</v>
      </c>
      <c r="H38" s="22"/>
    </row>
    <row r="39" spans="1:8" s="13" customFormat="1" ht="12" customHeight="1" x14ac:dyDescent="0.3">
      <c r="A39" s="16"/>
      <c r="B39" s="23"/>
      <c r="C39" s="20"/>
      <c r="D39" s="44"/>
      <c r="E39" s="43"/>
      <c r="F39" s="43"/>
      <c r="G39" s="43"/>
      <c r="H39" s="12"/>
    </row>
    <row r="40" spans="1:8" s="13" customFormat="1" ht="15" customHeight="1" x14ac:dyDescent="0.3">
      <c r="A40" s="16" t="s">
        <v>216</v>
      </c>
      <c r="B40" s="21" t="s">
        <v>28</v>
      </c>
      <c r="C40" s="20" t="s">
        <v>29</v>
      </c>
      <c r="D40" s="44"/>
      <c r="E40" s="44"/>
      <c r="F40" s="44">
        <v>5</v>
      </c>
      <c r="G40" s="43"/>
      <c r="H40" s="12"/>
    </row>
    <row r="41" spans="1:8" s="13" customFormat="1" ht="15" customHeight="1" x14ac:dyDescent="0.3">
      <c r="A41" s="16" t="s">
        <v>216</v>
      </c>
      <c r="B41" s="21" t="s">
        <v>30</v>
      </c>
      <c r="C41" s="20" t="s">
        <v>134</v>
      </c>
      <c r="D41" s="44"/>
      <c r="E41" s="44"/>
      <c r="F41" s="44"/>
      <c r="G41" s="43">
        <v>5</v>
      </c>
      <c r="H41" s="12"/>
    </row>
    <row r="42" spans="1:8" s="13" customFormat="1" ht="10.95" customHeight="1" x14ac:dyDescent="0.3">
      <c r="A42" s="16"/>
      <c r="B42" s="21"/>
      <c r="C42" s="20"/>
      <c r="D42" s="44"/>
      <c r="E42" s="44"/>
      <c r="F42" s="44"/>
      <c r="G42" s="41"/>
      <c r="H42" s="12"/>
    </row>
    <row r="43" spans="1:8" s="13" customFormat="1" ht="15" customHeight="1" x14ac:dyDescent="0.3">
      <c r="A43" s="16" t="s">
        <v>216</v>
      </c>
      <c r="B43" s="23" t="s">
        <v>137</v>
      </c>
      <c r="C43" s="20" t="s">
        <v>135</v>
      </c>
      <c r="D43" s="44"/>
      <c r="E43" s="43"/>
      <c r="F43" s="43">
        <v>102505.9</v>
      </c>
      <c r="G43" s="41"/>
      <c r="H43" s="12"/>
    </row>
    <row r="44" spans="1:8" s="13" customFormat="1" ht="15" customHeight="1" x14ac:dyDescent="0.3">
      <c r="A44" s="16" t="s">
        <v>216</v>
      </c>
      <c r="B44" s="23" t="s">
        <v>136</v>
      </c>
      <c r="C44" s="20" t="s">
        <v>31</v>
      </c>
      <c r="D44" s="44"/>
      <c r="E44" s="43"/>
      <c r="F44" s="43"/>
      <c r="G44" s="41">
        <v>5</v>
      </c>
      <c r="H44" s="12"/>
    </row>
    <row r="45" spans="1:8" s="13" customFormat="1" ht="15" customHeight="1" x14ac:dyDescent="0.3">
      <c r="A45" s="16" t="s">
        <v>216</v>
      </c>
      <c r="B45" s="23" t="s">
        <v>138</v>
      </c>
      <c r="C45" s="20" t="s">
        <v>32</v>
      </c>
      <c r="D45" s="44"/>
      <c r="E45" s="43"/>
      <c r="F45" s="43"/>
      <c r="G45" s="41">
        <v>15000</v>
      </c>
      <c r="H45" s="12"/>
    </row>
    <row r="46" spans="1:8" s="13" customFormat="1" ht="15" customHeight="1" x14ac:dyDescent="0.3">
      <c r="A46" s="16" t="s">
        <v>216</v>
      </c>
      <c r="B46" s="23" t="s">
        <v>139</v>
      </c>
      <c r="C46" s="20" t="s">
        <v>33</v>
      </c>
      <c r="D46" s="44"/>
      <c r="E46" s="43"/>
      <c r="F46" s="43"/>
      <c r="G46" s="41">
        <v>50536</v>
      </c>
      <c r="H46" s="12"/>
    </row>
    <row r="47" spans="1:8" s="13" customFormat="1" ht="15" customHeight="1" x14ac:dyDescent="0.3">
      <c r="A47" s="16" t="s">
        <v>216</v>
      </c>
      <c r="B47" s="23" t="s">
        <v>140</v>
      </c>
      <c r="C47" s="20" t="s">
        <v>133</v>
      </c>
      <c r="D47" s="44"/>
      <c r="E47" s="43"/>
      <c r="F47" s="43"/>
      <c r="G47" s="42">
        <v>36964.9</v>
      </c>
      <c r="H47" s="12"/>
    </row>
    <row r="48" spans="1:8" s="13" customFormat="1" ht="10.35" customHeight="1" x14ac:dyDescent="0.3">
      <c r="A48" s="16"/>
      <c r="B48" s="21"/>
      <c r="C48" s="20"/>
      <c r="D48" s="44"/>
      <c r="E48" s="44"/>
      <c r="F48" s="44"/>
      <c r="G48" s="41"/>
      <c r="H48" s="12"/>
    </row>
    <row r="49" spans="1:8" s="13" customFormat="1" ht="15" customHeight="1" x14ac:dyDescent="0.35">
      <c r="A49" s="352" t="s">
        <v>334</v>
      </c>
      <c r="B49" s="352"/>
      <c r="C49" s="250" t="s">
        <v>141</v>
      </c>
      <c r="D49" s="251">
        <v>1929294.2179999999</v>
      </c>
      <c r="E49" s="252"/>
      <c r="F49" s="248"/>
      <c r="G49" s="248"/>
      <c r="H49" s="12"/>
    </row>
    <row r="50" spans="1:8" s="13" customFormat="1" ht="15" customHeight="1" x14ac:dyDescent="0.3">
      <c r="A50" s="16" t="s">
        <v>216</v>
      </c>
      <c r="B50" s="23" t="s">
        <v>35</v>
      </c>
      <c r="C50" s="20" t="s">
        <v>142</v>
      </c>
      <c r="D50" s="44"/>
      <c r="E50" s="43">
        <v>114252.04000000001</v>
      </c>
      <c r="F50" s="43"/>
      <c r="G50" s="41"/>
      <c r="H50" s="12"/>
    </row>
    <row r="51" spans="1:8" s="13" customFormat="1" ht="9.6" customHeight="1" x14ac:dyDescent="0.3">
      <c r="A51" s="16"/>
      <c r="B51" s="21"/>
      <c r="C51" s="20"/>
      <c r="D51" s="44"/>
      <c r="E51" s="44"/>
      <c r="F51" s="44"/>
      <c r="G51" s="41"/>
      <c r="H51" s="12"/>
    </row>
    <row r="52" spans="1:8" s="13" customFormat="1" ht="15" customHeight="1" x14ac:dyDescent="0.3">
      <c r="A52" s="16" t="s">
        <v>216</v>
      </c>
      <c r="B52" s="23" t="s">
        <v>36</v>
      </c>
      <c r="C52" s="20" t="s">
        <v>143</v>
      </c>
      <c r="D52" s="44"/>
      <c r="E52" s="44"/>
      <c r="F52" s="44">
        <v>88700</v>
      </c>
      <c r="G52" s="41"/>
      <c r="H52" s="12"/>
    </row>
    <row r="53" spans="1:8" s="13" customFormat="1" ht="15" customHeight="1" x14ac:dyDescent="0.3">
      <c r="A53" s="16" t="s">
        <v>216</v>
      </c>
      <c r="B53" s="23" t="s">
        <v>38</v>
      </c>
      <c r="C53" s="20" t="s">
        <v>143</v>
      </c>
      <c r="D53" s="44"/>
      <c r="E53" s="43"/>
      <c r="F53" s="43"/>
      <c r="G53" s="41">
        <v>88700</v>
      </c>
      <c r="H53" s="12"/>
    </row>
    <row r="54" spans="1:8" s="13" customFormat="1" ht="15" customHeight="1" x14ac:dyDescent="0.3">
      <c r="A54" s="16"/>
      <c r="B54" s="23"/>
      <c r="C54" s="20"/>
      <c r="D54" s="44"/>
      <c r="E54" s="43"/>
      <c r="F54" s="43"/>
      <c r="G54" s="41"/>
      <c r="H54" s="12"/>
    </row>
    <row r="55" spans="1:8" s="13" customFormat="1" ht="15" customHeight="1" x14ac:dyDescent="0.3">
      <c r="A55" s="16" t="s">
        <v>216</v>
      </c>
      <c r="B55" s="23" t="s">
        <v>344</v>
      </c>
      <c r="C55" s="20" t="s">
        <v>346</v>
      </c>
      <c r="D55" s="44"/>
      <c r="E55" s="43"/>
      <c r="F55" s="43">
        <v>10000</v>
      </c>
      <c r="G55" s="41"/>
      <c r="H55" s="12"/>
    </row>
    <row r="56" spans="1:8" s="13" customFormat="1" ht="13.95" customHeight="1" x14ac:dyDescent="0.3">
      <c r="A56" s="16" t="s">
        <v>216</v>
      </c>
      <c r="B56" s="23" t="s">
        <v>345</v>
      </c>
      <c r="C56" s="20" t="s">
        <v>346</v>
      </c>
      <c r="D56" s="44"/>
      <c r="E56" s="43"/>
      <c r="F56" s="43"/>
      <c r="G56" s="41">
        <v>10000</v>
      </c>
      <c r="H56" s="12"/>
    </row>
    <row r="57" spans="1:8" s="13" customFormat="1" ht="10.95" customHeight="1" x14ac:dyDescent="0.3">
      <c r="A57" s="16"/>
      <c r="B57" s="23"/>
      <c r="C57" s="20"/>
      <c r="D57" s="44"/>
      <c r="E57" s="43"/>
      <c r="F57" s="43"/>
      <c r="G57" s="41"/>
      <c r="H57" s="12"/>
    </row>
    <row r="58" spans="1:8" s="13" customFormat="1" ht="15" customHeight="1" x14ac:dyDescent="0.3">
      <c r="A58" s="16" t="s">
        <v>216</v>
      </c>
      <c r="B58" s="23" t="s">
        <v>144</v>
      </c>
      <c r="C58" s="20" t="s">
        <v>197</v>
      </c>
      <c r="D58" s="44"/>
      <c r="E58" s="43"/>
      <c r="F58" s="43">
        <v>15552.04</v>
      </c>
      <c r="G58" s="41"/>
      <c r="H58" s="12"/>
    </row>
    <row r="59" spans="1:8" s="13" customFormat="1" ht="15" customHeight="1" x14ac:dyDescent="0.3">
      <c r="A59" s="16" t="s">
        <v>216</v>
      </c>
      <c r="B59" s="23" t="s">
        <v>145</v>
      </c>
      <c r="C59" s="20" t="s">
        <v>197</v>
      </c>
      <c r="D59" s="44"/>
      <c r="E59" s="43"/>
      <c r="F59" s="43"/>
      <c r="G59" s="41">
        <v>15552.04</v>
      </c>
      <c r="H59" s="12"/>
    </row>
    <row r="60" spans="1:8" s="13" customFormat="1" ht="7.95" customHeight="1" x14ac:dyDescent="0.3">
      <c r="A60" s="16"/>
      <c r="B60" s="21"/>
      <c r="C60" s="20"/>
      <c r="D60" s="44"/>
      <c r="E60" s="44"/>
      <c r="F60" s="44"/>
      <c r="G60" s="41"/>
      <c r="H60" s="12"/>
    </row>
    <row r="61" spans="1:8" s="13" customFormat="1" ht="15" customHeight="1" x14ac:dyDescent="0.3">
      <c r="A61" s="16" t="s">
        <v>216</v>
      </c>
      <c r="B61" s="23" t="s">
        <v>39</v>
      </c>
      <c r="C61" s="20" t="s">
        <v>146</v>
      </c>
      <c r="D61" s="44"/>
      <c r="E61" s="43">
        <v>311690.71799999999</v>
      </c>
      <c r="F61" s="43"/>
      <c r="G61" s="41"/>
      <c r="H61" s="12"/>
    </row>
    <row r="62" spans="1:8" s="13" customFormat="1" ht="10.35" customHeight="1" x14ac:dyDescent="0.3">
      <c r="A62" s="16"/>
      <c r="B62" s="21"/>
      <c r="C62" s="20"/>
      <c r="D62" s="44"/>
      <c r="E62" s="44"/>
      <c r="F62" s="44"/>
      <c r="G62" s="41"/>
      <c r="H62" s="12"/>
    </row>
    <row r="63" spans="1:8" s="13" customFormat="1" ht="15" customHeight="1" x14ac:dyDescent="0.3">
      <c r="A63" s="16" t="s">
        <v>216</v>
      </c>
      <c r="B63" s="23" t="s">
        <v>40</v>
      </c>
      <c r="C63" s="20" t="s">
        <v>37</v>
      </c>
      <c r="D63" s="44"/>
      <c r="E63" s="43"/>
      <c r="F63" s="43">
        <v>70000</v>
      </c>
      <c r="G63" s="41"/>
      <c r="H63" s="12"/>
    </row>
    <row r="64" spans="1:8" s="13" customFormat="1" ht="15" customHeight="1" x14ac:dyDescent="0.3">
      <c r="A64" s="16" t="s">
        <v>216</v>
      </c>
      <c r="B64" s="23" t="s">
        <v>41</v>
      </c>
      <c r="C64" s="20" t="s">
        <v>37</v>
      </c>
      <c r="D64" s="44"/>
      <c r="E64" s="43"/>
      <c r="F64" s="43"/>
      <c r="G64" s="41">
        <v>70000</v>
      </c>
      <c r="H64" s="12"/>
    </row>
    <row r="65" spans="1:8" s="13" customFormat="1" ht="10.35" customHeight="1" x14ac:dyDescent="0.3">
      <c r="A65" s="16"/>
      <c r="B65" s="21"/>
      <c r="C65" s="20"/>
      <c r="D65" s="44"/>
      <c r="E65" s="44"/>
      <c r="F65" s="44"/>
      <c r="G65" s="41"/>
      <c r="H65" s="12"/>
    </row>
    <row r="66" spans="1:8" s="13" customFormat="1" ht="15" customHeight="1" x14ac:dyDescent="0.3">
      <c r="A66" s="16" t="s">
        <v>216</v>
      </c>
      <c r="B66" s="23" t="s">
        <v>42</v>
      </c>
      <c r="C66" s="20" t="s">
        <v>147</v>
      </c>
      <c r="D66" s="44"/>
      <c r="E66" s="43"/>
      <c r="F66" s="43">
        <v>202974.71799999999</v>
      </c>
      <c r="G66" s="41"/>
      <c r="H66" s="12"/>
    </row>
    <row r="67" spans="1:8" s="13" customFormat="1" ht="15" customHeight="1" x14ac:dyDescent="0.3">
      <c r="A67" s="16" t="s">
        <v>216</v>
      </c>
      <c r="B67" s="23" t="s">
        <v>43</v>
      </c>
      <c r="C67" s="20" t="s">
        <v>147</v>
      </c>
      <c r="D67" s="44"/>
      <c r="E67" s="43"/>
      <c r="F67" s="43"/>
      <c r="G67" s="41">
        <v>132974.71799999999</v>
      </c>
      <c r="H67" s="12"/>
    </row>
    <row r="68" spans="1:8" s="13" customFormat="1" ht="15" customHeight="1" x14ac:dyDescent="0.3">
      <c r="A68" s="16" t="s">
        <v>216</v>
      </c>
      <c r="B68" s="23" t="s">
        <v>44</v>
      </c>
      <c r="C68" s="20" t="s">
        <v>193</v>
      </c>
      <c r="D68" s="44"/>
      <c r="E68" s="43"/>
      <c r="F68" s="43"/>
      <c r="G68" s="41">
        <v>70000</v>
      </c>
      <c r="H68" s="12"/>
    </row>
    <row r="69" spans="1:8" s="13" customFormat="1" ht="9" customHeight="1" x14ac:dyDescent="0.3">
      <c r="A69" s="16"/>
      <c r="B69" s="21"/>
      <c r="C69" s="20"/>
      <c r="D69" s="44"/>
      <c r="E69" s="44"/>
      <c r="F69" s="44"/>
      <c r="G69" s="41"/>
      <c r="H69" s="12"/>
    </row>
    <row r="70" spans="1:8" s="13" customFormat="1" ht="15" customHeight="1" x14ac:dyDescent="0.3">
      <c r="A70" s="16" t="s">
        <v>216</v>
      </c>
      <c r="B70" s="23" t="s">
        <v>46</v>
      </c>
      <c r="C70" s="20" t="s">
        <v>148</v>
      </c>
      <c r="D70" s="44"/>
      <c r="E70" s="43"/>
      <c r="F70" s="43">
        <v>1800</v>
      </c>
      <c r="G70" s="41"/>
      <c r="H70" s="12"/>
    </row>
    <row r="71" spans="1:8" s="13" customFormat="1" ht="15" customHeight="1" x14ac:dyDescent="0.3">
      <c r="A71" s="16" t="s">
        <v>216</v>
      </c>
      <c r="B71" s="23" t="s">
        <v>47</v>
      </c>
      <c r="C71" s="20" t="s">
        <v>148</v>
      </c>
      <c r="D71" s="44"/>
      <c r="E71" s="43"/>
      <c r="F71" s="43"/>
      <c r="G71" s="41">
        <v>1800</v>
      </c>
      <c r="H71" s="12"/>
    </row>
    <row r="72" spans="1:8" s="13" customFormat="1" ht="13.95" customHeight="1" x14ac:dyDescent="0.3">
      <c r="A72" s="16"/>
      <c r="B72" s="21"/>
      <c r="C72" s="20"/>
      <c r="D72" s="44"/>
      <c r="E72" s="44"/>
      <c r="F72" s="44"/>
      <c r="G72" s="41"/>
      <c r="H72" s="12"/>
    </row>
    <row r="73" spans="1:8" s="13" customFormat="1" ht="15" customHeight="1" x14ac:dyDescent="0.3">
      <c r="A73" s="16" t="s">
        <v>216</v>
      </c>
      <c r="B73" s="23" t="s">
        <v>48</v>
      </c>
      <c r="C73" s="20" t="s">
        <v>149</v>
      </c>
      <c r="D73" s="44"/>
      <c r="E73" s="43"/>
      <c r="F73" s="43">
        <v>6000</v>
      </c>
      <c r="G73" s="41"/>
      <c r="H73" s="12"/>
    </row>
    <row r="74" spans="1:8" s="13" customFormat="1" ht="15" customHeight="1" x14ac:dyDescent="0.3">
      <c r="A74" s="16" t="s">
        <v>216</v>
      </c>
      <c r="B74" s="23" t="s">
        <v>49</v>
      </c>
      <c r="C74" s="20" t="s">
        <v>149</v>
      </c>
      <c r="D74" s="44"/>
      <c r="E74" s="43"/>
      <c r="F74" s="43"/>
      <c r="G74" s="41">
        <v>6000</v>
      </c>
      <c r="H74" s="12"/>
    </row>
    <row r="75" spans="1:8" s="13" customFormat="1" ht="12" customHeight="1" x14ac:dyDescent="0.3">
      <c r="A75" s="16"/>
      <c r="B75" s="21"/>
      <c r="C75" s="20"/>
      <c r="D75" s="44"/>
      <c r="E75" s="44"/>
      <c r="F75" s="44"/>
      <c r="G75" s="41"/>
      <c r="H75" s="12"/>
    </row>
    <row r="76" spans="1:8" s="13" customFormat="1" ht="15" customHeight="1" x14ac:dyDescent="0.3">
      <c r="A76" s="16" t="s">
        <v>216</v>
      </c>
      <c r="B76" s="23" t="s">
        <v>50</v>
      </c>
      <c r="C76" s="20" t="s">
        <v>150</v>
      </c>
      <c r="D76" s="44"/>
      <c r="E76" s="43"/>
      <c r="F76" s="43">
        <v>30916</v>
      </c>
      <c r="G76" s="41"/>
      <c r="H76" s="12"/>
    </row>
    <row r="77" spans="1:8" s="13" customFormat="1" ht="15" customHeight="1" x14ac:dyDescent="0.3">
      <c r="A77" s="16" t="s">
        <v>216</v>
      </c>
      <c r="B77" s="23" t="s">
        <v>51</v>
      </c>
      <c r="C77" s="20" t="s">
        <v>150</v>
      </c>
      <c r="D77" s="44"/>
      <c r="E77" s="43"/>
      <c r="F77" s="43"/>
      <c r="G77" s="41">
        <v>30916</v>
      </c>
      <c r="H77" s="12"/>
    </row>
    <row r="78" spans="1:8" s="13" customFormat="1" ht="8.6999999999999993" customHeight="1" x14ac:dyDescent="0.3">
      <c r="A78" s="16"/>
      <c r="B78" s="21"/>
      <c r="C78" s="20"/>
      <c r="D78" s="44"/>
      <c r="E78" s="44"/>
      <c r="F78" s="44"/>
      <c r="G78" s="41"/>
      <c r="H78" s="12"/>
    </row>
    <row r="79" spans="1:8" s="13" customFormat="1" ht="15" customHeight="1" x14ac:dyDescent="0.3">
      <c r="A79" s="16" t="s">
        <v>216</v>
      </c>
      <c r="B79" s="23" t="s">
        <v>52</v>
      </c>
      <c r="C79" s="20" t="s">
        <v>53</v>
      </c>
      <c r="D79" s="44"/>
      <c r="E79" s="43">
        <v>1493211.46</v>
      </c>
      <c r="F79" s="43"/>
      <c r="G79" s="43"/>
      <c r="H79" s="12"/>
    </row>
    <row r="80" spans="1:8" s="13" customFormat="1" ht="8.6999999999999993" customHeight="1" x14ac:dyDescent="0.3">
      <c r="A80" s="16"/>
      <c r="B80" s="21"/>
      <c r="C80" s="20"/>
      <c r="D80" s="44"/>
      <c r="E80" s="44"/>
      <c r="F80" s="44"/>
      <c r="G80" s="44"/>
      <c r="H80" s="12"/>
    </row>
    <row r="81" spans="1:8" s="13" customFormat="1" ht="15" customHeight="1" x14ac:dyDescent="0.3">
      <c r="A81" s="16" t="s">
        <v>216</v>
      </c>
      <c r="B81" s="23" t="s">
        <v>54</v>
      </c>
      <c r="C81" s="20" t="s">
        <v>55</v>
      </c>
      <c r="D81" s="44"/>
      <c r="E81" s="43"/>
      <c r="F81" s="43">
        <v>33000</v>
      </c>
      <c r="G81" s="43"/>
      <c r="H81" s="12"/>
    </row>
    <row r="82" spans="1:8" s="13" customFormat="1" ht="15" customHeight="1" x14ac:dyDescent="0.3">
      <c r="A82" s="16" t="s">
        <v>216</v>
      </c>
      <c r="B82" s="23" t="s">
        <v>56</v>
      </c>
      <c r="C82" s="20" t="s">
        <v>151</v>
      </c>
      <c r="D82" s="44"/>
      <c r="E82" s="43"/>
      <c r="F82" s="43"/>
      <c r="G82" s="43">
        <v>7800</v>
      </c>
      <c r="H82" s="12"/>
    </row>
    <row r="83" spans="1:8" s="13" customFormat="1" ht="15" customHeight="1" x14ac:dyDescent="0.3">
      <c r="A83" s="16" t="s">
        <v>216</v>
      </c>
      <c r="B83" s="23" t="s">
        <v>57</v>
      </c>
      <c r="C83" s="20" t="s">
        <v>152</v>
      </c>
      <c r="D83" s="44"/>
      <c r="E83" s="43"/>
      <c r="F83" s="43"/>
      <c r="G83" s="43">
        <v>1200</v>
      </c>
      <c r="H83" s="12"/>
    </row>
    <row r="84" spans="1:8" s="13" customFormat="1" ht="15" customHeight="1" x14ac:dyDescent="0.3">
      <c r="A84" s="16" t="s">
        <v>216</v>
      </c>
      <c r="B84" s="23" t="s">
        <v>58</v>
      </c>
      <c r="C84" s="20" t="s">
        <v>153</v>
      </c>
      <c r="D84" s="44"/>
      <c r="E84" s="43"/>
      <c r="F84" s="43"/>
      <c r="G84" s="43">
        <v>24000</v>
      </c>
      <c r="H84" s="24"/>
    </row>
    <row r="85" spans="1:8" s="13" customFormat="1" ht="6.6" customHeight="1" x14ac:dyDescent="0.3">
      <c r="A85" s="16"/>
      <c r="B85" s="21"/>
      <c r="C85" s="20"/>
      <c r="D85" s="44"/>
      <c r="E85" s="44"/>
      <c r="F85" s="44"/>
      <c r="G85" s="44"/>
      <c r="H85" s="24"/>
    </row>
    <row r="86" spans="1:8" s="13" customFormat="1" ht="15" customHeight="1" x14ac:dyDescent="0.3">
      <c r="A86" s="16" t="s">
        <v>216</v>
      </c>
      <c r="B86" s="23" t="s">
        <v>59</v>
      </c>
      <c r="C86" s="20" t="s">
        <v>60</v>
      </c>
      <c r="D86" s="44"/>
      <c r="E86" s="43"/>
      <c r="F86" s="43">
        <v>200600</v>
      </c>
      <c r="G86" s="43"/>
      <c r="H86" s="12"/>
    </row>
    <row r="87" spans="1:8" s="13" customFormat="1" ht="15" customHeight="1" x14ac:dyDescent="0.3">
      <c r="A87" s="16" t="s">
        <v>216</v>
      </c>
      <c r="B87" s="23" t="s">
        <v>61</v>
      </c>
      <c r="C87" s="20" t="s">
        <v>62</v>
      </c>
      <c r="D87" s="44"/>
      <c r="E87" s="43"/>
      <c r="F87" s="43"/>
      <c r="G87" s="43">
        <v>160000</v>
      </c>
      <c r="H87" s="12"/>
    </row>
    <row r="88" spans="1:8" s="13" customFormat="1" ht="15" customHeight="1" x14ac:dyDescent="0.3">
      <c r="A88" s="16" t="s">
        <v>216</v>
      </c>
      <c r="B88" s="23" t="s">
        <v>63</v>
      </c>
      <c r="C88" s="20" t="s">
        <v>64</v>
      </c>
      <c r="D88" s="44"/>
      <c r="E88" s="43"/>
      <c r="F88" s="43"/>
      <c r="G88" s="43">
        <v>17000</v>
      </c>
      <c r="H88" s="12"/>
    </row>
    <row r="89" spans="1:8" s="13" customFormat="1" ht="15" customHeight="1" x14ac:dyDescent="0.3">
      <c r="A89" s="16" t="s">
        <v>216</v>
      </c>
      <c r="B89" s="23" t="s">
        <v>65</v>
      </c>
      <c r="C89" s="20" t="s">
        <v>154</v>
      </c>
      <c r="D89" s="44"/>
      <c r="E89" s="43"/>
      <c r="F89" s="43"/>
      <c r="G89" s="43">
        <v>3600</v>
      </c>
      <c r="H89" s="12"/>
    </row>
    <row r="90" spans="1:8" s="13" customFormat="1" ht="15" customHeight="1" x14ac:dyDescent="0.3">
      <c r="A90" s="16" t="s">
        <v>216</v>
      </c>
      <c r="B90" s="23" t="s">
        <v>66</v>
      </c>
      <c r="C90" s="20" t="s">
        <v>67</v>
      </c>
      <c r="D90" s="44"/>
      <c r="E90" s="43"/>
      <c r="F90" s="43"/>
      <c r="G90" s="43">
        <v>20000</v>
      </c>
      <c r="H90" s="12"/>
    </row>
    <row r="91" spans="1:8" s="13" customFormat="1" ht="7.35" customHeight="1" x14ac:dyDescent="0.3">
      <c r="A91" s="16"/>
      <c r="B91" s="21"/>
      <c r="C91" s="20"/>
      <c r="D91" s="44"/>
      <c r="E91" s="44"/>
      <c r="F91" s="44"/>
      <c r="G91" s="44"/>
      <c r="H91" s="12"/>
    </row>
    <row r="92" spans="1:8" s="13" customFormat="1" ht="15" customHeight="1" x14ac:dyDescent="0.3">
      <c r="A92" s="16" t="s">
        <v>216</v>
      </c>
      <c r="B92" s="23" t="s">
        <v>68</v>
      </c>
      <c r="C92" s="20" t="s">
        <v>69</v>
      </c>
      <c r="D92" s="44"/>
      <c r="E92" s="43"/>
      <c r="F92" s="43">
        <v>97406.67</v>
      </c>
      <c r="G92" s="43"/>
      <c r="H92" s="12"/>
    </row>
    <row r="93" spans="1:8" s="13" customFormat="1" ht="15" customHeight="1" x14ac:dyDescent="0.3">
      <c r="A93" s="16" t="s">
        <v>216</v>
      </c>
      <c r="B93" s="23" t="s">
        <v>70</v>
      </c>
      <c r="C93" s="20" t="s">
        <v>155</v>
      </c>
      <c r="D93" s="44"/>
      <c r="E93" s="43"/>
      <c r="F93" s="43"/>
      <c r="G93" s="43">
        <v>95666.67</v>
      </c>
      <c r="H93" s="12"/>
    </row>
    <row r="94" spans="1:8" s="13" customFormat="1" ht="15" customHeight="1" x14ac:dyDescent="0.3">
      <c r="A94" s="16" t="s">
        <v>216</v>
      </c>
      <c r="B94" s="23" t="s">
        <v>71</v>
      </c>
      <c r="C94" s="20" t="s">
        <v>156</v>
      </c>
      <c r="D94" s="44"/>
      <c r="E94" s="43"/>
      <c r="F94" s="43"/>
      <c r="G94" s="43">
        <v>1740</v>
      </c>
      <c r="H94" s="12"/>
    </row>
    <row r="95" spans="1:8" s="13" customFormat="1" ht="8.6999999999999993" customHeight="1" x14ac:dyDescent="0.3">
      <c r="A95" s="16"/>
      <c r="B95" s="21"/>
      <c r="C95" s="20"/>
      <c r="D95" s="44"/>
      <c r="E95" s="44"/>
      <c r="F95" s="44"/>
      <c r="G95" s="43"/>
      <c r="H95" s="12"/>
    </row>
    <row r="96" spans="1:8" s="13" customFormat="1" ht="15" customHeight="1" x14ac:dyDescent="0.3">
      <c r="A96" s="16" t="s">
        <v>216</v>
      </c>
      <c r="B96" s="23" t="s">
        <v>72</v>
      </c>
      <c r="C96" s="20" t="s">
        <v>73</v>
      </c>
      <c r="D96" s="44"/>
      <c r="E96" s="43"/>
      <c r="F96" s="43">
        <v>5</v>
      </c>
      <c r="G96" s="43"/>
      <c r="H96" s="12"/>
    </row>
    <row r="97" spans="1:8" s="13" customFormat="1" ht="15" customHeight="1" x14ac:dyDescent="0.3">
      <c r="A97" s="16" t="s">
        <v>216</v>
      </c>
      <c r="B97" s="23" t="s">
        <v>157</v>
      </c>
      <c r="C97" s="20" t="s">
        <v>73</v>
      </c>
      <c r="D97" s="44"/>
      <c r="E97" s="43"/>
      <c r="F97" s="43"/>
      <c r="G97" s="43">
        <v>5</v>
      </c>
      <c r="H97" s="12"/>
    </row>
    <row r="98" spans="1:8" s="13" customFormat="1" ht="6.6" customHeight="1" x14ac:dyDescent="0.3">
      <c r="A98" s="16"/>
      <c r="B98" s="21"/>
      <c r="C98" s="20"/>
      <c r="D98" s="44"/>
      <c r="E98" s="44"/>
      <c r="F98" s="44"/>
      <c r="G98" s="44"/>
      <c r="H98" s="12"/>
    </row>
    <row r="99" spans="1:8" s="13" customFormat="1" ht="15" customHeight="1" x14ac:dyDescent="0.3">
      <c r="A99" s="16" t="s">
        <v>216</v>
      </c>
      <c r="B99" s="23" t="s">
        <v>74</v>
      </c>
      <c r="C99" s="20" t="s">
        <v>75</v>
      </c>
      <c r="D99" s="44"/>
      <c r="E99" s="43"/>
      <c r="F99" s="43">
        <v>3500</v>
      </c>
      <c r="G99" s="43"/>
      <c r="H99" s="12"/>
    </row>
    <row r="100" spans="1:8" s="13" customFormat="1" ht="13.95" customHeight="1" x14ac:dyDescent="0.3">
      <c r="A100" s="16" t="s">
        <v>216</v>
      </c>
      <c r="B100" s="23" t="s">
        <v>76</v>
      </c>
      <c r="C100" s="20" t="s">
        <v>75</v>
      </c>
      <c r="D100" s="44"/>
      <c r="E100" s="43"/>
      <c r="F100" s="43"/>
      <c r="G100" s="43">
        <v>3500</v>
      </c>
      <c r="H100" s="12"/>
    </row>
    <row r="101" spans="1:8" s="13" customFormat="1" ht="7.95" customHeight="1" x14ac:dyDescent="0.3">
      <c r="A101" s="16"/>
      <c r="B101" s="21"/>
      <c r="C101" s="20"/>
      <c r="D101" s="44"/>
      <c r="E101" s="44"/>
      <c r="F101" s="44"/>
      <c r="G101" s="44"/>
      <c r="H101" s="12"/>
    </row>
    <row r="102" spans="1:8" s="13" customFormat="1" ht="15" customHeight="1" x14ac:dyDescent="0.3">
      <c r="A102" s="16" t="s">
        <v>216</v>
      </c>
      <c r="B102" s="23" t="s">
        <v>77</v>
      </c>
      <c r="C102" s="20" t="s">
        <v>78</v>
      </c>
      <c r="D102" s="44"/>
      <c r="E102" s="43"/>
      <c r="F102" s="43">
        <v>10249.23</v>
      </c>
      <c r="G102" s="43"/>
      <c r="H102" s="12"/>
    </row>
    <row r="103" spans="1:8" s="13" customFormat="1" ht="15" customHeight="1" x14ac:dyDescent="0.3">
      <c r="A103" s="16" t="s">
        <v>216</v>
      </c>
      <c r="B103" s="23" t="s">
        <v>158</v>
      </c>
      <c r="C103" s="20" t="s">
        <v>159</v>
      </c>
      <c r="D103" s="44"/>
      <c r="E103" s="43"/>
      <c r="F103" s="43"/>
      <c r="G103" s="43">
        <v>10249.23</v>
      </c>
      <c r="H103" s="12"/>
    </row>
    <row r="104" spans="1:8" s="13" customFormat="1" ht="6.6" customHeight="1" x14ac:dyDescent="0.3">
      <c r="A104" s="16"/>
      <c r="B104" s="21"/>
      <c r="C104" s="20"/>
      <c r="D104" s="44"/>
      <c r="E104" s="44"/>
      <c r="F104" s="44"/>
      <c r="G104" s="44"/>
      <c r="H104" s="12"/>
    </row>
    <row r="105" spans="1:8" s="13" customFormat="1" ht="15" customHeight="1" x14ac:dyDescent="0.3">
      <c r="A105" s="16" t="s">
        <v>216</v>
      </c>
      <c r="B105" s="23" t="s">
        <v>79</v>
      </c>
      <c r="C105" s="20" t="s">
        <v>80</v>
      </c>
      <c r="D105" s="44"/>
      <c r="E105" s="43"/>
      <c r="F105" s="43">
        <v>279950.56</v>
      </c>
      <c r="G105" s="43"/>
      <c r="H105" s="12"/>
    </row>
    <row r="106" spans="1:8" s="13" customFormat="1" ht="15" customHeight="1" x14ac:dyDescent="0.3">
      <c r="A106" s="16" t="s">
        <v>216</v>
      </c>
      <c r="B106" s="23" t="s">
        <v>228</v>
      </c>
      <c r="C106" s="20" t="s">
        <v>229</v>
      </c>
      <c r="D106" s="44"/>
      <c r="E106" s="43"/>
      <c r="F106" s="43"/>
      <c r="G106" s="43">
        <v>5540</v>
      </c>
      <c r="H106" s="12"/>
    </row>
    <row r="107" spans="1:8" s="13" customFormat="1" ht="15" customHeight="1" x14ac:dyDescent="0.3">
      <c r="A107" s="16" t="s">
        <v>216</v>
      </c>
      <c r="B107" s="23" t="s">
        <v>81</v>
      </c>
      <c r="C107" s="20" t="s">
        <v>160</v>
      </c>
      <c r="D107" s="44"/>
      <c r="E107" s="43"/>
      <c r="F107" s="43"/>
      <c r="G107" s="187">
        <v>129260</v>
      </c>
      <c r="H107" s="12"/>
    </row>
    <row r="108" spans="1:8" s="13" customFormat="1" ht="15" customHeight="1" x14ac:dyDescent="0.3">
      <c r="A108" s="16" t="s">
        <v>216</v>
      </c>
      <c r="B108" s="23" t="s">
        <v>297</v>
      </c>
      <c r="C108" s="20" t="s">
        <v>293</v>
      </c>
      <c r="D108" s="44"/>
      <c r="E108" s="43"/>
      <c r="F108" s="43"/>
      <c r="G108" s="43">
        <v>4000</v>
      </c>
      <c r="H108" s="12"/>
    </row>
    <row r="109" spans="1:8" s="13" customFormat="1" ht="15" customHeight="1" x14ac:dyDescent="0.3">
      <c r="A109" s="16" t="s">
        <v>216</v>
      </c>
      <c r="B109" s="23" t="s">
        <v>82</v>
      </c>
      <c r="C109" s="20" t="s">
        <v>83</v>
      </c>
      <c r="D109" s="44"/>
      <c r="E109" s="43"/>
      <c r="F109" s="43"/>
      <c r="G109" s="187">
        <v>114150.56</v>
      </c>
      <c r="H109" s="12"/>
    </row>
    <row r="110" spans="1:8" s="13" customFormat="1" ht="15" customHeight="1" x14ac:dyDescent="0.3">
      <c r="A110" s="16" t="s">
        <v>216</v>
      </c>
      <c r="B110" s="23" t="s">
        <v>84</v>
      </c>
      <c r="C110" s="20" t="s">
        <v>204</v>
      </c>
      <c r="D110" s="44"/>
      <c r="E110" s="43"/>
      <c r="F110" s="43"/>
      <c r="G110" s="187">
        <v>11000</v>
      </c>
      <c r="H110" s="12"/>
    </row>
    <row r="111" spans="1:8" s="13" customFormat="1" ht="15" customHeight="1" x14ac:dyDescent="0.3">
      <c r="A111" s="16" t="s">
        <v>216</v>
      </c>
      <c r="B111" s="23" t="s">
        <v>196</v>
      </c>
      <c r="C111" s="20" t="s">
        <v>85</v>
      </c>
      <c r="D111" s="44"/>
      <c r="E111" s="43"/>
      <c r="F111" s="43"/>
      <c r="G111" s="43">
        <v>16000</v>
      </c>
      <c r="H111" s="12"/>
    </row>
    <row r="112" spans="1:8" s="13" customFormat="1" ht="9" customHeight="1" x14ac:dyDescent="0.3">
      <c r="A112" s="16"/>
      <c r="B112" s="21"/>
      <c r="C112" s="20"/>
      <c r="D112" s="44"/>
      <c r="E112" s="44"/>
      <c r="F112" s="44"/>
      <c r="G112" s="44"/>
      <c r="H112" s="12"/>
    </row>
    <row r="113" spans="1:8" s="13" customFormat="1" ht="15" customHeight="1" x14ac:dyDescent="0.3">
      <c r="A113" s="16" t="s">
        <v>216</v>
      </c>
      <c r="B113" s="23" t="s">
        <v>86</v>
      </c>
      <c r="C113" s="20" t="s">
        <v>178</v>
      </c>
      <c r="D113" s="44"/>
      <c r="E113" s="43"/>
      <c r="F113" s="43">
        <v>868500</v>
      </c>
      <c r="G113" s="43"/>
      <c r="H113" s="12"/>
    </row>
    <row r="114" spans="1:8" s="13" customFormat="1" ht="15" customHeight="1" x14ac:dyDescent="0.3">
      <c r="A114" s="16" t="s">
        <v>216</v>
      </c>
      <c r="B114" s="23" t="s">
        <v>87</v>
      </c>
      <c r="C114" s="20" t="s">
        <v>161</v>
      </c>
      <c r="D114" s="44"/>
      <c r="E114" s="43"/>
      <c r="F114" s="43"/>
      <c r="G114" s="43">
        <v>233800</v>
      </c>
      <c r="H114" s="12"/>
    </row>
    <row r="115" spans="1:8" s="13" customFormat="1" ht="15" customHeight="1" x14ac:dyDescent="0.3">
      <c r="A115" s="16" t="s">
        <v>216</v>
      </c>
      <c r="B115" s="23" t="s">
        <v>88</v>
      </c>
      <c r="C115" s="20" t="s">
        <v>162</v>
      </c>
      <c r="D115" s="44"/>
      <c r="E115" s="43"/>
      <c r="F115" s="43"/>
      <c r="G115" s="43">
        <v>444000</v>
      </c>
      <c r="H115" s="12"/>
    </row>
    <row r="116" spans="1:8" s="13" customFormat="1" ht="15" customHeight="1" x14ac:dyDescent="0.3">
      <c r="A116" s="16" t="s">
        <v>216</v>
      </c>
      <c r="B116" s="23" t="s">
        <v>169</v>
      </c>
      <c r="C116" s="20" t="s">
        <v>198</v>
      </c>
      <c r="D116" s="44"/>
      <c r="E116" s="43"/>
      <c r="F116" s="43"/>
      <c r="G116" s="43">
        <v>125500</v>
      </c>
      <c r="H116" s="12"/>
    </row>
    <row r="117" spans="1:8" s="13" customFormat="1" ht="15" customHeight="1" x14ac:dyDescent="0.3">
      <c r="A117" s="16" t="s">
        <v>216</v>
      </c>
      <c r="B117" s="23" t="s">
        <v>211</v>
      </c>
      <c r="C117" s="20" t="s">
        <v>212</v>
      </c>
      <c r="D117" s="44"/>
      <c r="E117" s="43"/>
      <c r="F117" s="43"/>
      <c r="G117" s="43">
        <v>7000</v>
      </c>
      <c r="H117" s="12"/>
    </row>
    <row r="118" spans="1:8" s="13" customFormat="1" ht="15" customHeight="1" x14ac:dyDescent="0.3">
      <c r="A118" s="16" t="s">
        <v>216</v>
      </c>
      <c r="B118" s="23" t="s">
        <v>89</v>
      </c>
      <c r="C118" s="20" t="s">
        <v>90</v>
      </c>
      <c r="D118" s="44"/>
      <c r="E118" s="43"/>
      <c r="F118" s="43"/>
      <c r="G118" s="43">
        <v>14000</v>
      </c>
      <c r="H118" s="12"/>
    </row>
    <row r="119" spans="1:8" s="13" customFormat="1" ht="30.6" customHeight="1" x14ac:dyDescent="0.3">
      <c r="A119" s="16" t="s">
        <v>216</v>
      </c>
      <c r="B119" s="23" t="s">
        <v>163</v>
      </c>
      <c r="C119" s="20" t="s">
        <v>164</v>
      </c>
      <c r="D119" s="44"/>
      <c r="E119" s="43"/>
      <c r="F119" s="43"/>
      <c r="G119" s="43">
        <v>44200</v>
      </c>
      <c r="H119" s="12"/>
    </row>
    <row r="120" spans="1:8" s="13" customFormat="1" ht="6" customHeight="1" x14ac:dyDescent="0.3">
      <c r="A120" s="16"/>
      <c r="B120" s="21"/>
      <c r="C120" s="20"/>
      <c r="D120" s="44"/>
      <c r="E120" s="44"/>
      <c r="F120" s="44"/>
      <c r="G120" s="44"/>
      <c r="H120" s="12"/>
    </row>
    <row r="121" spans="1:8" s="13" customFormat="1" ht="15" customHeight="1" x14ac:dyDescent="0.3">
      <c r="A121" s="16" t="s">
        <v>216</v>
      </c>
      <c r="B121" s="23" t="s">
        <v>91</v>
      </c>
      <c r="C121" s="20" t="s">
        <v>92</v>
      </c>
      <c r="D121" s="44"/>
      <c r="E121" s="43">
        <v>10140</v>
      </c>
      <c r="F121" s="43"/>
      <c r="G121" s="43"/>
      <c r="H121" s="12"/>
    </row>
    <row r="122" spans="1:8" s="13" customFormat="1" ht="10.95" customHeight="1" x14ac:dyDescent="0.3">
      <c r="A122" s="16"/>
      <c r="B122" s="21"/>
      <c r="C122" s="20"/>
      <c r="D122" s="44"/>
      <c r="E122" s="44"/>
      <c r="F122" s="44"/>
      <c r="G122" s="44"/>
      <c r="H122" s="12"/>
    </row>
    <row r="123" spans="1:8" s="13" customFormat="1" ht="15" customHeight="1" x14ac:dyDescent="0.3">
      <c r="A123" s="16" t="s">
        <v>216</v>
      </c>
      <c r="B123" s="23" t="s">
        <v>93</v>
      </c>
      <c r="C123" s="20" t="s">
        <v>94</v>
      </c>
      <c r="D123" s="44"/>
      <c r="E123" s="43"/>
      <c r="F123" s="43">
        <v>5140</v>
      </c>
      <c r="G123" s="43"/>
      <c r="H123" s="12"/>
    </row>
    <row r="124" spans="1:8" s="13" customFormat="1" ht="15" customHeight="1" x14ac:dyDescent="0.3">
      <c r="A124" s="16" t="s">
        <v>216</v>
      </c>
      <c r="B124" s="23" t="s">
        <v>95</v>
      </c>
      <c r="C124" s="20" t="s">
        <v>165</v>
      </c>
      <c r="D124" s="44"/>
      <c r="E124" s="43"/>
      <c r="F124" s="43"/>
      <c r="G124" s="43">
        <v>1000</v>
      </c>
      <c r="H124" s="12"/>
    </row>
    <row r="125" spans="1:8" s="13" customFormat="1" ht="15" customHeight="1" x14ac:dyDescent="0.3">
      <c r="A125" s="16" t="s">
        <v>216</v>
      </c>
      <c r="B125" s="23" t="s">
        <v>166</v>
      </c>
      <c r="C125" s="20" t="s">
        <v>167</v>
      </c>
      <c r="D125" s="44"/>
      <c r="E125" s="43"/>
      <c r="F125" s="43"/>
      <c r="G125" s="43">
        <v>4140</v>
      </c>
      <c r="H125" s="12"/>
    </row>
    <row r="126" spans="1:8" s="13" customFormat="1" ht="10.95" customHeight="1" x14ac:dyDescent="0.3">
      <c r="A126" s="16"/>
      <c r="B126" s="21"/>
      <c r="C126" s="20"/>
      <c r="D126" s="44"/>
      <c r="E126" s="44"/>
      <c r="F126" s="44"/>
      <c r="G126" s="44"/>
      <c r="H126" s="12"/>
    </row>
    <row r="127" spans="1:8" s="13" customFormat="1" ht="15" customHeight="1" x14ac:dyDescent="0.3">
      <c r="A127" s="16" t="s">
        <v>216</v>
      </c>
      <c r="B127" s="23" t="s">
        <v>96</v>
      </c>
      <c r="C127" s="20" t="s">
        <v>97</v>
      </c>
      <c r="D127" s="44"/>
      <c r="E127" s="43"/>
      <c r="F127" s="43">
        <v>5000</v>
      </c>
      <c r="G127" s="43"/>
      <c r="H127" s="12"/>
    </row>
    <row r="128" spans="1:8" s="13" customFormat="1" ht="15" customHeight="1" x14ac:dyDescent="0.3">
      <c r="A128" s="16" t="s">
        <v>216</v>
      </c>
      <c r="B128" s="23" t="s">
        <v>98</v>
      </c>
      <c r="C128" s="20" t="s">
        <v>165</v>
      </c>
      <c r="D128" s="44"/>
      <c r="E128" s="43"/>
      <c r="F128" s="43"/>
      <c r="G128" s="43">
        <v>1500</v>
      </c>
      <c r="H128" s="12"/>
    </row>
    <row r="129" spans="1:8" s="13" customFormat="1" ht="15" customHeight="1" x14ac:dyDescent="0.3">
      <c r="A129" s="16" t="s">
        <v>216</v>
      </c>
      <c r="B129" s="23" t="s">
        <v>168</v>
      </c>
      <c r="C129" s="20" t="s">
        <v>167</v>
      </c>
      <c r="D129" s="44"/>
      <c r="E129" s="43"/>
      <c r="F129" s="43"/>
      <c r="G129" s="43">
        <v>3500</v>
      </c>
      <c r="H129" s="12"/>
    </row>
    <row r="130" spans="1:8" s="13" customFormat="1" ht="15" customHeight="1" x14ac:dyDescent="0.3">
      <c r="B130" s="21"/>
      <c r="C130" s="20"/>
      <c r="D130" s="44"/>
      <c r="E130" s="44"/>
      <c r="F130" s="44"/>
      <c r="G130" s="44"/>
      <c r="H130" s="12"/>
    </row>
    <row r="131" spans="1:8" s="13" customFormat="1" ht="15" customHeight="1" x14ac:dyDescent="0.35">
      <c r="A131" s="352" t="s">
        <v>326</v>
      </c>
      <c r="B131" s="352"/>
      <c r="C131" s="250" t="s">
        <v>100</v>
      </c>
      <c r="D131" s="251">
        <v>1200</v>
      </c>
      <c r="E131" s="248"/>
      <c r="F131" s="248"/>
      <c r="G131" s="248"/>
      <c r="H131" s="12"/>
    </row>
    <row r="132" spans="1:8" s="13" customFormat="1" ht="15" customHeight="1" x14ac:dyDescent="0.3">
      <c r="A132" s="16" t="s">
        <v>216</v>
      </c>
      <c r="B132" s="23" t="s">
        <v>200</v>
      </c>
      <c r="C132" s="20" t="s">
        <v>203</v>
      </c>
      <c r="D132" s="44"/>
      <c r="E132" s="43">
        <v>1200</v>
      </c>
      <c r="F132" s="43"/>
      <c r="G132" s="43"/>
      <c r="H132" s="12"/>
    </row>
    <row r="133" spans="1:8" s="13" customFormat="1" ht="8.4" customHeight="1" x14ac:dyDescent="0.3">
      <c r="A133" s="16"/>
      <c r="B133" s="21"/>
      <c r="C133" s="20"/>
      <c r="D133" s="44"/>
      <c r="E133" s="44"/>
      <c r="F133" s="44"/>
      <c r="G133" s="44"/>
      <c r="H133" s="12"/>
    </row>
    <row r="134" spans="1:8" s="13" customFormat="1" ht="15" customHeight="1" x14ac:dyDescent="0.3">
      <c r="A134" s="16" t="s">
        <v>216</v>
      </c>
      <c r="B134" s="23" t="s">
        <v>201</v>
      </c>
      <c r="C134" s="20" t="s">
        <v>103</v>
      </c>
      <c r="D134" s="44"/>
      <c r="E134" s="43"/>
      <c r="F134" s="43">
        <v>1200</v>
      </c>
      <c r="G134" s="43"/>
      <c r="H134" s="12"/>
    </row>
    <row r="135" spans="1:8" s="13" customFormat="1" ht="15" customHeight="1" x14ac:dyDescent="0.3">
      <c r="A135" s="16" t="s">
        <v>216</v>
      </c>
      <c r="B135" s="23" t="s">
        <v>202</v>
      </c>
      <c r="C135" s="20" t="s">
        <v>103</v>
      </c>
      <c r="D135" s="44"/>
      <c r="E135" s="43"/>
      <c r="F135" s="43"/>
      <c r="G135" s="43">
        <v>1200</v>
      </c>
      <c r="H135" s="12"/>
    </row>
    <row r="136" spans="1:8" s="13" customFormat="1" ht="10.95" customHeight="1" x14ac:dyDescent="0.3">
      <c r="A136" s="16"/>
      <c r="B136" s="21"/>
      <c r="C136" s="20"/>
      <c r="D136" s="44"/>
      <c r="E136" s="44"/>
      <c r="F136" s="44"/>
      <c r="G136" s="44"/>
      <c r="H136" s="12"/>
    </row>
    <row r="137" spans="1:8" s="13" customFormat="1" ht="15" customHeight="1" x14ac:dyDescent="0.35">
      <c r="A137" s="352" t="s">
        <v>327</v>
      </c>
      <c r="B137" s="352"/>
      <c r="C137" s="250" t="s">
        <v>105</v>
      </c>
      <c r="D137" s="251">
        <v>21400</v>
      </c>
      <c r="E137" s="60"/>
      <c r="F137" s="60"/>
      <c r="G137" s="60"/>
      <c r="H137" s="12"/>
    </row>
    <row r="138" spans="1:8" s="13" customFormat="1" ht="15" customHeight="1" x14ac:dyDescent="0.3">
      <c r="A138" s="16" t="s">
        <v>216</v>
      </c>
      <c r="B138" s="23" t="s">
        <v>106</v>
      </c>
      <c r="C138" s="20" t="s">
        <v>170</v>
      </c>
      <c r="D138" s="44"/>
      <c r="E138" s="43">
        <v>21400</v>
      </c>
      <c r="F138" s="43"/>
      <c r="G138" s="43"/>
      <c r="H138" s="12"/>
    </row>
    <row r="139" spans="1:8" s="13" customFormat="1" ht="9.6" customHeight="1" x14ac:dyDescent="0.3">
      <c r="A139" s="16"/>
      <c r="B139" s="21"/>
      <c r="C139" s="20"/>
      <c r="D139" s="44"/>
      <c r="E139" s="44"/>
      <c r="F139" s="44"/>
      <c r="G139" s="44"/>
      <c r="H139" s="12"/>
    </row>
    <row r="140" spans="1:8" s="13" customFormat="1" ht="15" customHeight="1" x14ac:dyDescent="0.3">
      <c r="A140" s="16" t="s">
        <v>216</v>
      </c>
      <c r="B140" s="23" t="s">
        <v>107</v>
      </c>
      <c r="C140" s="20" t="s">
        <v>108</v>
      </c>
      <c r="D140" s="44"/>
      <c r="E140" s="43"/>
      <c r="F140" s="43">
        <v>21400</v>
      </c>
      <c r="G140" s="43"/>
      <c r="H140" s="12"/>
    </row>
    <row r="141" spans="1:8" s="13" customFormat="1" ht="15" customHeight="1" x14ac:dyDescent="0.3">
      <c r="A141" s="16" t="s">
        <v>216</v>
      </c>
      <c r="B141" s="23" t="s">
        <v>109</v>
      </c>
      <c r="C141" s="20" t="s">
        <v>108</v>
      </c>
      <c r="D141" s="44"/>
      <c r="E141" s="43"/>
      <c r="F141" s="43"/>
      <c r="G141" s="43">
        <v>21400</v>
      </c>
      <c r="H141" s="12"/>
    </row>
    <row r="142" spans="1:8" s="13" customFormat="1" ht="8.4" customHeight="1" x14ac:dyDescent="0.3">
      <c r="A142" s="16"/>
      <c r="B142" s="23"/>
      <c r="C142" s="20"/>
      <c r="D142" s="44"/>
      <c r="E142" s="43"/>
      <c r="F142" s="43"/>
      <c r="G142" s="43"/>
      <c r="H142" s="12"/>
    </row>
    <row r="143" spans="1:8" s="13" customFormat="1" ht="15" customHeight="1" x14ac:dyDescent="0.35">
      <c r="A143" s="358" t="s">
        <v>335</v>
      </c>
      <c r="B143" s="358"/>
      <c r="C143" s="255" t="s">
        <v>111</v>
      </c>
      <c r="D143" s="253">
        <v>633989.71</v>
      </c>
      <c r="E143" s="72"/>
      <c r="F143" s="72"/>
      <c r="G143" s="72"/>
      <c r="H143" s="12"/>
    </row>
    <row r="144" spans="1:8" s="13" customFormat="1" ht="27" customHeight="1" x14ac:dyDescent="0.3">
      <c r="A144" s="16" t="s">
        <v>216</v>
      </c>
      <c r="B144" s="159" t="s">
        <v>112</v>
      </c>
      <c r="C144" s="160" t="s">
        <v>171</v>
      </c>
      <c r="D144" s="162"/>
      <c r="E144" s="163">
        <v>480000</v>
      </c>
      <c r="F144" s="163"/>
      <c r="G144" s="163"/>
      <c r="H144" s="12"/>
    </row>
    <row r="145" spans="1:8" s="13" customFormat="1" ht="6" customHeight="1" x14ac:dyDescent="0.3">
      <c r="A145" s="16"/>
      <c r="B145" s="161"/>
      <c r="C145" s="160"/>
      <c r="D145" s="162"/>
      <c r="E145" s="162"/>
      <c r="F145" s="162"/>
      <c r="G145" s="162"/>
      <c r="H145" s="12"/>
    </row>
    <row r="146" spans="1:8" s="13" customFormat="1" ht="15" customHeight="1" x14ac:dyDescent="0.3">
      <c r="A146" s="231" t="s">
        <v>216</v>
      </c>
      <c r="B146" s="229">
        <v>622</v>
      </c>
      <c r="C146" s="230" t="s">
        <v>37</v>
      </c>
      <c r="D146" s="232"/>
      <c r="E146" s="232"/>
      <c r="F146" s="232">
        <v>200000</v>
      </c>
      <c r="G146" s="232"/>
      <c r="H146" s="12"/>
    </row>
    <row r="147" spans="1:8" s="13" customFormat="1" ht="15" customHeight="1" x14ac:dyDescent="0.3">
      <c r="A147" s="233" t="s">
        <v>216</v>
      </c>
      <c r="B147" s="228" t="s">
        <v>129</v>
      </c>
      <c r="C147" s="230" t="s">
        <v>37</v>
      </c>
      <c r="D147" s="232"/>
      <c r="E147" s="232"/>
      <c r="F147" s="232"/>
      <c r="G147" s="232">
        <v>200000</v>
      </c>
      <c r="H147" s="12"/>
    </row>
    <row r="148" spans="1:8" s="13" customFormat="1" ht="6" customHeight="1" x14ac:dyDescent="0.3">
      <c r="A148" s="234"/>
      <c r="B148" s="234"/>
      <c r="C148" s="235"/>
      <c r="D148" s="236"/>
      <c r="E148" s="237"/>
      <c r="F148" s="237"/>
      <c r="G148" s="237"/>
      <c r="H148" s="12"/>
    </row>
    <row r="149" spans="1:8" s="13" customFormat="1" ht="15" customHeight="1" x14ac:dyDescent="0.3">
      <c r="A149" s="233" t="s">
        <v>216</v>
      </c>
      <c r="B149" s="228">
        <v>623</v>
      </c>
      <c r="C149" s="230" t="s">
        <v>147</v>
      </c>
      <c r="D149" s="232"/>
      <c r="E149" s="232"/>
      <c r="F149" s="232">
        <v>210000</v>
      </c>
      <c r="G149" s="232"/>
      <c r="H149" s="12"/>
    </row>
    <row r="150" spans="1:8" s="13" customFormat="1" ht="15" customHeight="1" x14ac:dyDescent="0.3">
      <c r="A150" s="233" t="s">
        <v>216</v>
      </c>
      <c r="B150" s="228" t="s">
        <v>117</v>
      </c>
      <c r="C150" s="230" t="s">
        <v>348</v>
      </c>
      <c r="D150" s="232"/>
      <c r="E150" s="232"/>
      <c r="F150" s="232"/>
      <c r="G150" s="232">
        <v>60000</v>
      </c>
      <c r="H150" s="12"/>
    </row>
    <row r="151" spans="1:8" s="13" customFormat="1" ht="15" customHeight="1" x14ac:dyDescent="0.3">
      <c r="A151" s="233" t="s">
        <v>216</v>
      </c>
      <c r="B151" s="228" t="s">
        <v>218</v>
      </c>
      <c r="C151" s="230" t="s">
        <v>45</v>
      </c>
      <c r="D151" s="232"/>
      <c r="E151" s="232"/>
      <c r="F151" s="232"/>
      <c r="G151" s="232">
        <v>150000</v>
      </c>
      <c r="H151" s="12"/>
    </row>
    <row r="152" spans="1:8" s="13" customFormat="1" ht="8.25" customHeight="1" x14ac:dyDescent="0.3">
      <c r="A152" s="234"/>
      <c r="B152" s="234"/>
      <c r="C152" s="235"/>
      <c r="D152" s="236"/>
      <c r="E152" s="237"/>
      <c r="F152" s="237"/>
      <c r="G152" s="237"/>
      <c r="H152" s="12"/>
    </row>
    <row r="153" spans="1:8" s="13" customFormat="1" ht="15" customHeight="1" x14ac:dyDescent="0.3">
      <c r="A153" s="231" t="s">
        <v>216</v>
      </c>
      <c r="B153" s="229">
        <v>625</v>
      </c>
      <c r="C153" s="238" t="s">
        <v>230</v>
      </c>
      <c r="D153" s="232"/>
      <c r="E153" s="232"/>
      <c r="F153" s="232">
        <v>20000</v>
      </c>
      <c r="G153" s="232"/>
    </row>
    <row r="154" spans="1:8" s="13" customFormat="1" ht="15" customHeight="1" x14ac:dyDescent="0.3">
      <c r="A154" s="231" t="s">
        <v>216</v>
      </c>
      <c r="B154" s="229" t="s">
        <v>192</v>
      </c>
      <c r="C154" s="238" t="s">
        <v>230</v>
      </c>
      <c r="D154" s="232"/>
      <c r="E154" s="232"/>
      <c r="F154" s="232"/>
      <c r="G154" s="232">
        <v>20000</v>
      </c>
      <c r="H154" s="12"/>
    </row>
    <row r="155" spans="1:8" s="13" customFormat="1" ht="9" customHeight="1" x14ac:dyDescent="0.3">
      <c r="A155" s="231"/>
      <c r="B155" s="229"/>
      <c r="C155" s="238"/>
      <c r="D155" s="232"/>
      <c r="E155" s="232"/>
      <c r="F155" s="232"/>
      <c r="G155" s="232"/>
      <c r="H155" s="12"/>
    </row>
    <row r="156" spans="1:8" s="13" customFormat="1" ht="15" customHeight="1" x14ac:dyDescent="0.3">
      <c r="A156" s="231" t="s">
        <v>216</v>
      </c>
      <c r="B156" s="239">
        <v>626</v>
      </c>
      <c r="C156" s="240" t="s">
        <v>173</v>
      </c>
      <c r="D156" s="241"/>
      <c r="E156" s="242"/>
      <c r="F156" s="232">
        <v>50000</v>
      </c>
      <c r="G156" s="232"/>
      <c r="H156" s="12"/>
    </row>
    <row r="157" spans="1:8" s="13" customFormat="1" ht="14.4" x14ac:dyDescent="0.3">
      <c r="A157" s="231" t="s">
        <v>216</v>
      </c>
      <c r="B157" s="229" t="s">
        <v>130</v>
      </c>
      <c r="C157" s="240" t="s">
        <v>173</v>
      </c>
      <c r="D157" s="241"/>
      <c r="E157" s="242"/>
      <c r="F157" s="232"/>
      <c r="G157" s="232">
        <v>50000</v>
      </c>
      <c r="H157" s="12"/>
    </row>
    <row r="158" spans="1:8" s="13" customFormat="1" ht="9" customHeight="1" x14ac:dyDescent="0.3">
      <c r="A158" s="231"/>
      <c r="B158" s="229"/>
      <c r="C158" s="238"/>
      <c r="D158" s="232"/>
      <c r="E158" s="232"/>
      <c r="F158" s="232"/>
      <c r="G158" s="232"/>
      <c r="H158" s="12"/>
    </row>
    <row r="159" spans="1:8" s="13" customFormat="1" ht="28.8" x14ac:dyDescent="0.3">
      <c r="A159" s="231" t="s">
        <v>216</v>
      </c>
      <c r="B159" s="239">
        <v>63</v>
      </c>
      <c r="C159" s="243" t="s">
        <v>172</v>
      </c>
      <c r="D159" s="241"/>
      <c r="E159" s="242">
        <v>153989.71</v>
      </c>
      <c r="F159" s="242"/>
      <c r="G159" s="242"/>
      <c r="H159" s="12"/>
    </row>
    <row r="160" spans="1:8" s="13" customFormat="1" ht="9" customHeight="1" x14ac:dyDescent="0.3">
      <c r="A160" s="231"/>
      <c r="B160" s="239"/>
      <c r="C160" s="243"/>
      <c r="D160" s="241"/>
      <c r="E160" s="242"/>
      <c r="F160" s="242"/>
      <c r="G160" s="242"/>
      <c r="H160" s="12"/>
    </row>
    <row r="161" spans="1:8" s="13" customFormat="1" ht="14.4" x14ac:dyDescent="0.3">
      <c r="A161" s="231" t="s">
        <v>216</v>
      </c>
      <c r="B161" s="239">
        <v>632</v>
      </c>
      <c r="C161" s="240" t="s">
        <v>37</v>
      </c>
      <c r="D161" s="241"/>
      <c r="E161" s="242"/>
      <c r="F161" s="232">
        <v>100000</v>
      </c>
      <c r="G161" s="232"/>
      <c r="H161" s="12"/>
    </row>
    <row r="162" spans="1:8" s="13" customFormat="1" ht="14.4" x14ac:dyDescent="0.3">
      <c r="A162" s="231" t="s">
        <v>216</v>
      </c>
      <c r="B162" s="239" t="s">
        <v>113</v>
      </c>
      <c r="C162" s="240" t="s">
        <v>349</v>
      </c>
      <c r="D162" s="241"/>
      <c r="E162" s="242"/>
      <c r="F162" s="232"/>
      <c r="G162" s="232">
        <v>100000</v>
      </c>
      <c r="H162" s="12"/>
    </row>
    <row r="163" spans="1:8" s="13" customFormat="1" ht="9" customHeight="1" x14ac:dyDescent="0.3">
      <c r="A163" s="231"/>
      <c r="B163" s="229"/>
      <c r="C163" s="238"/>
      <c r="D163" s="232"/>
      <c r="E163" s="232"/>
      <c r="F163" s="232"/>
      <c r="G163" s="232"/>
      <c r="H163" s="12"/>
    </row>
    <row r="164" spans="1:8" s="13" customFormat="1" ht="15" customHeight="1" x14ac:dyDescent="0.3">
      <c r="A164" s="231" t="s">
        <v>216</v>
      </c>
      <c r="B164" s="239">
        <v>633</v>
      </c>
      <c r="C164" s="238" t="s">
        <v>237</v>
      </c>
      <c r="D164" s="241"/>
      <c r="E164" s="242"/>
      <c r="F164" s="232">
        <v>53989.71</v>
      </c>
      <c r="G164" s="232"/>
      <c r="H164" s="12"/>
    </row>
    <row r="165" spans="1:8" s="13" customFormat="1" ht="14.4" x14ac:dyDescent="0.3">
      <c r="A165" s="231" t="s">
        <v>216</v>
      </c>
      <c r="B165" s="239" t="s">
        <v>217</v>
      </c>
      <c r="C165" s="244" t="s">
        <v>45</v>
      </c>
      <c r="D165" s="241"/>
      <c r="E165" s="242"/>
      <c r="F165" s="232"/>
      <c r="G165" s="232">
        <v>53989.71</v>
      </c>
      <c r="H165" s="12"/>
    </row>
    <row r="166" spans="1:8" s="13" customFormat="1" ht="12" customHeight="1" x14ac:dyDescent="0.3">
      <c r="A166" s="231"/>
      <c r="B166" s="239"/>
      <c r="C166" s="240"/>
      <c r="D166" s="241"/>
      <c r="E166" s="242"/>
      <c r="F166" s="242"/>
      <c r="G166" s="242"/>
      <c r="H166" s="12"/>
    </row>
    <row r="167" spans="1:8" s="13" customFormat="1" ht="15" customHeight="1" x14ac:dyDescent="0.35">
      <c r="A167" s="359" t="s">
        <v>328</v>
      </c>
      <c r="B167" s="359"/>
      <c r="C167" s="256" t="s">
        <v>231</v>
      </c>
      <c r="D167" s="257">
        <v>70792.7</v>
      </c>
      <c r="E167" s="174"/>
      <c r="F167" s="174"/>
      <c r="G167" s="175"/>
      <c r="H167" s="12"/>
    </row>
    <row r="168" spans="1:8" s="13" customFormat="1" ht="15" customHeight="1" x14ac:dyDescent="0.3">
      <c r="A168" s="16" t="s">
        <v>216</v>
      </c>
      <c r="B168" s="176">
        <v>76</v>
      </c>
      <c r="C168" s="177" t="s">
        <v>240</v>
      </c>
      <c r="D168" s="178"/>
      <c r="E168" s="178">
        <v>70792.7</v>
      </c>
      <c r="F168" s="178"/>
      <c r="G168" s="179"/>
      <c r="H168" s="12"/>
    </row>
    <row r="169" spans="1:8" s="13" customFormat="1" ht="8.4" customHeight="1" x14ac:dyDescent="0.3">
      <c r="A169" s="16"/>
      <c r="B169" s="176"/>
      <c r="C169" s="177"/>
      <c r="D169" s="178"/>
      <c r="E169" s="178"/>
      <c r="F169" s="178"/>
      <c r="G169" s="179"/>
      <c r="H169" s="12"/>
    </row>
    <row r="170" spans="1:8" s="13" customFormat="1" ht="15" customHeight="1" x14ac:dyDescent="0.3">
      <c r="A170" s="16" t="s">
        <v>216</v>
      </c>
      <c r="B170" s="176">
        <v>762</v>
      </c>
      <c r="C170" s="177" t="s">
        <v>220</v>
      </c>
      <c r="D170" s="178"/>
      <c r="E170" s="178"/>
      <c r="F170" s="178">
        <v>70792.7</v>
      </c>
      <c r="G170" s="179"/>
      <c r="H170" s="12"/>
    </row>
    <row r="171" spans="1:8" s="13" customFormat="1" ht="18.75" customHeight="1" x14ac:dyDescent="0.3">
      <c r="A171" s="16" t="s">
        <v>216</v>
      </c>
      <c r="B171" s="180" t="s">
        <v>131</v>
      </c>
      <c r="C171" s="181" t="s">
        <v>220</v>
      </c>
      <c r="D171" s="178"/>
      <c r="E171" s="178"/>
      <c r="F171" s="178"/>
      <c r="G171" s="182">
        <v>70792.7</v>
      </c>
      <c r="H171" s="12"/>
    </row>
    <row r="172" spans="1:8" s="26" customFormat="1" ht="13.2" customHeight="1" x14ac:dyDescent="0.25">
      <c r="A172" s="16"/>
      <c r="B172" s="45"/>
      <c r="C172" s="46"/>
      <c r="D172" s="44"/>
      <c r="E172" s="44"/>
      <c r="F172" s="44"/>
      <c r="G172" s="43"/>
      <c r="H172" s="25"/>
    </row>
    <row r="173" spans="1:8" s="13" customFormat="1" ht="15" customHeight="1" x14ac:dyDescent="0.35">
      <c r="A173" s="352" t="s">
        <v>329</v>
      </c>
      <c r="B173" s="352"/>
      <c r="C173" s="250" t="s">
        <v>115</v>
      </c>
      <c r="D173" s="251">
        <v>120000</v>
      </c>
      <c r="E173" s="60"/>
      <c r="F173" s="60"/>
      <c r="G173" s="60"/>
    </row>
    <row r="174" spans="1:8" s="28" customFormat="1" ht="19.2" customHeight="1" x14ac:dyDescent="0.3">
      <c r="A174" s="16" t="s">
        <v>216</v>
      </c>
      <c r="B174" s="23" t="s">
        <v>116</v>
      </c>
      <c r="C174" s="20" t="s">
        <v>174</v>
      </c>
      <c r="D174" s="44"/>
      <c r="E174" s="43">
        <v>120000</v>
      </c>
      <c r="F174" s="43"/>
      <c r="G174" s="43"/>
    </row>
    <row r="175" spans="1:8" s="13" customFormat="1" ht="5.4" customHeight="1" x14ac:dyDescent="0.3">
      <c r="A175" s="16"/>
      <c r="B175" s="21"/>
      <c r="C175" s="20"/>
      <c r="D175" s="44"/>
      <c r="E175" s="44"/>
      <c r="F175" s="44"/>
      <c r="G175" s="44"/>
    </row>
    <row r="176" spans="1:8" s="13" customFormat="1" ht="15" customHeight="1" x14ac:dyDescent="0.3">
      <c r="A176" s="16" t="s">
        <v>216</v>
      </c>
      <c r="B176" s="23" t="s">
        <v>175</v>
      </c>
      <c r="C176" s="20" t="s">
        <v>177</v>
      </c>
      <c r="D176" s="44"/>
      <c r="E176" s="43"/>
      <c r="F176" s="43">
        <v>120000</v>
      </c>
      <c r="G176" s="43"/>
      <c r="H176" s="28"/>
    </row>
    <row r="177" spans="1:8" s="28" customFormat="1" ht="15" customHeight="1" x14ac:dyDescent="0.3">
      <c r="A177" s="16" t="s">
        <v>216</v>
      </c>
      <c r="B177" s="23" t="s">
        <v>176</v>
      </c>
      <c r="C177" s="20" t="s">
        <v>324</v>
      </c>
      <c r="D177" s="44"/>
      <c r="E177" s="43"/>
      <c r="F177" s="43"/>
      <c r="G177" s="43">
        <v>120000</v>
      </c>
    </row>
    <row r="178" spans="1:8" s="28" customFormat="1" ht="18.600000000000001" customHeight="1" x14ac:dyDescent="0.3">
      <c r="A178" s="333" t="s">
        <v>336</v>
      </c>
      <c r="B178" s="333"/>
      <c r="C178" s="334"/>
      <c r="D178" s="258">
        <v>8120047.568</v>
      </c>
      <c r="E178" s="333"/>
      <c r="F178" s="333"/>
      <c r="G178" s="334"/>
    </row>
    <row r="179" spans="1:8" s="13" customFormat="1" ht="12" customHeight="1" x14ac:dyDescent="0.3">
      <c r="B179" s="62"/>
      <c r="C179" s="62"/>
      <c r="D179" s="63"/>
      <c r="E179" s="71"/>
      <c r="F179" s="71"/>
      <c r="G179" s="71"/>
    </row>
    <row r="180" spans="1:8" s="13" customFormat="1" ht="11.4" customHeight="1" x14ac:dyDescent="0.3">
      <c r="B180" s="62"/>
      <c r="C180" s="62"/>
      <c r="D180" s="63"/>
      <c r="E180" s="63"/>
      <c r="F180" s="63"/>
      <c r="G180" s="63"/>
    </row>
    <row r="181" spans="1:8" s="13" customFormat="1" ht="20.399999999999999" customHeight="1" thickBot="1" x14ac:dyDescent="0.35">
      <c r="A181" s="353" t="s">
        <v>0</v>
      </c>
      <c r="B181" s="354"/>
      <c r="C181" s="355"/>
      <c r="D181" s="247" t="s">
        <v>1</v>
      </c>
      <c r="E181" s="247" t="s">
        <v>2</v>
      </c>
      <c r="F181" s="247" t="s">
        <v>3</v>
      </c>
      <c r="G181" s="247" t="s">
        <v>4</v>
      </c>
    </row>
    <row r="182" spans="1:8" s="13" customFormat="1" ht="18.600000000000001" customHeight="1" thickTop="1" x14ac:dyDescent="0.3">
      <c r="A182" s="16" t="s">
        <v>216</v>
      </c>
      <c r="B182" s="164" t="s">
        <v>34</v>
      </c>
      <c r="C182" s="165" t="s">
        <v>141</v>
      </c>
      <c r="D182" s="166">
        <v>177000</v>
      </c>
      <c r="E182" s="166"/>
      <c r="F182" s="166"/>
      <c r="G182" s="166"/>
    </row>
    <row r="183" spans="1:8" s="13" customFormat="1" ht="9.6" customHeight="1" x14ac:dyDescent="0.3">
      <c r="A183" s="12"/>
      <c r="B183" s="167"/>
      <c r="C183" s="168"/>
      <c r="D183" s="169"/>
      <c r="E183" s="170"/>
      <c r="F183" s="169"/>
      <c r="G183" s="169"/>
    </row>
    <row r="184" spans="1:8" s="13" customFormat="1" ht="16.95" customHeight="1" x14ac:dyDescent="0.3">
      <c r="A184" s="12" t="s">
        <v>338</v>
      </c>
      <c r="B184" s="164" t="s">
        <v>52</v>
      </c>
      <c r="C184" s="165" t="s">
        <v>53</v>
      </c>
      <c r="D184" s="171"/>
      <c r="E184" s="166">
        <v>177000</v>
      </c>
      <c r="F184" s="166"/>
      <c r="G184" s="166"/>
    </row>
    <row r="185" spans="1:8" s="13" customFormat="1" ht="8.4" customHeight="1" x14ac:dyDescent="0.3">
      <c r="A185" s="12"/>
      <c r="B185" s="167"/>
      <c r="C185" s="168"/>
      <c r="D185" s="171"/>
      <c r="E185" s="171"/>
      <c r="F185" s="171"/>
      <c r="G185" s="171"/>
    </row>
    <row r="186" spans="1:8" s="13" customFormat="1" ht="19.95" customHeight="1" x14ac:dyDescent="0.3">
      <c r="A186" s="12" t="s">
        <v>338</v>
      </c>
      <c r="B186" s="164" t="s">
        <v>79</v>
      </c>
      <c r="C186" s="165" t="s">
        <v>80</v>
      </c>
      <c r="D186" s="171"/>
      <c r="E186" s="166"/>
      <c r="F186" s="166">
        <v>20000</v>
      </c>
      <c r="G186" s="166"/>
    </row>
    <row r="187" spans="1:8" s="13" customFormat="1" ht="15" customHeight="1" x14ac:dyDescent="0.3">
      <c r="A187" s="12" t="s">
        <v>338</v>
      </c>
      <c r="B187" s="164" t="s">
        <v>82</v>
      </c>
      <c r="C187" s="165" t="s">
        <v>224</v>
      </c>
      <c r="D187" s="171"/>
      <c r="E187" s="166"/>
      <c r="F187" s="166"/>
      <c r="G187" s="166">
        <v>20000</v>
      </c>
      <c r="H187" s="28"/>
    </row>
    <row r="188" spans="1:8" s="13" customFormat="1" ht="6.6" customHeight="1" x14ac:dyDescent="0.3">
      <c r="A188" s="12"/>
      <c r="B188" s="167"/>
      <c r="C188" s="168"/>
      <c r="D188" s="171"/>
      <c r="E188" s="171"/>
      <c r="F188" s="171"/>
      <c r="G188" s="171"/>
      <c r="H188" s="28"/>
    </row>
    <row r="189" spans="1:8" s="13" customFormat="1" ht="21" customHeight="1" x14ac:dyDescent="0.3">
      <c r="A189" s="12" t="s">
        <v>338</v>
      </c>
      <c r="B189" s="164" t="s">
        <v>86</v>
      </c>
      <c r="C189" s="165" t="s">
        <v>178</v>
      </c>
      <c r="D189" s="171"/>
      <c r="E189" s="166"/>
      <c r="F189" s="166">
        <v>157000</v>
      </c>
      <c r="G189" s="166"/>
      <c r="H189" s="28"/>
    </row>
    <row r="190" spans="1:8" s="13" customFormat="1" ht="16.2" customHeight="1" x14ac:dyDescent="0.3">
      <c r="A190" s="12" t="s">
        <v>338</v>
      </c>
      <c r="B190" s="164" t="s">
        <v>169</v>
      </c>
      <c r="C190" s="169" t="s">
        <v>225</v>
      </c>
      <c r="D190" s="172"/>
      <c r="E190" s="166"/>
      <c r="F190" s="166"/>
      <c r="G190" s="166">
        <v>147000</v>
      </c>
    </row>
    <row r="191" spans="1:8" s="13" customFormat="1" ht="15.6" customHeight="1" x14ac:dyDescent="0.3">
      <c r="A191" s="12" t="s">
        <v>338</v>
      </c>
      <c r="B191" s="164" t="s">
        <v>226</v>
      </c>
      <c r="C191" s="173" t="s">
        <v>227</v>
      </c>
      <c r="D191" s="171"/>
      <c r="E191" s="166"/>
      <c r="F191" s="166"/>
      <c r="G191" s="166">
        <v>10000</v>
      </c>
    </row>
    <row r="192" spans="1:8" s="261" customFormat="1" ht="17.399999999999999" customHeight="1" x14ac:dyDescent="0.25">
      <c r="A192" s="333" t="s">
        <v>325</v>
      </c>
      <c r="B192" s="333"/>
      <c r="C192" s="334"/>
      <c r="D192" s="258">
        <v>177000</v>
      </c>
      <c r="E192" s="333"/>
      <c r="F192" s="333"/>
      <c r="G192" s="334"/>
    </row>
    <row r="193" spans="1:8" s="13" customFormat="1" ht="17.399999999999999" customHeight="1" x14ac:dyDescent="0.3">
      <c r="B193" s="62"/>
      <c r="C193" s="62"/>
      <c r="D193" s="27"/>
      <c r="E193" s="67"/>
      <c r="F193" s="67"/>
      <c r="G193" s="67"/>
      <c r="H193" s="28"/>
    </row>
    <row r="194" spans="1:8" s="213" customFormat="1" ht="24" customHeight="1" thickBot="1" x14ac:dyDescent="0.35">
      <c r="A194" s="340" t="s">
        <v>0</v>
      </c>
      <c r="B194" s="340"/>
      <c r="C194" s="340"/>
      <c r="D194" s="247" t="s">
        <v>1</v>
      </c>
      <c r="E194" s="247" t="s">
        <v>2</v>
      </c>
      <c r="F194" s="247" t="s">
        <v>3</v>
      </c>
      <c r="G194" s="247" t="s">
        <v>4</v>
      </c>
    </row>
    <row r="195" spans="1:8" s="13" customFormat="1" ht="18.600000000000001" customHeight="1" thickTop="1" x14ac:dyDescent="0.3">
      <c r="A195" s="12" t="s">
        <v>216</v>
      </c>
      <c r="B195" s="17" t="s">
        <v>34</v>
      </c>
      <c r="C195" s="18" t="s">
        <v>141</v>
      </c>
      <c r="D195" s="41">
        <v>272930</v>
      </c>
      <c r="E195" s="66"/>
      <c r="F195" s="66"/>
      <c r="G195" s="66"/>
    </row>
    <row r="196" spans="1:8" s="13" customFormat="1" ht="9.6" customHeight="1" x14ac:dyDescent="0.3">
      <c r="A196" s="12"/>
      <c r="B196" s="8"/>
      <c r="C196" s="9"/>
      <c r="D196" s="11"/>
      <c r="E196" s="10"/>
      <c r="F196" s="11"/>
      <c r="G196" s="11"/>
    </row>
    <row r="197" spans="1:8" s="28" customFormat="1" ht="15" customHeight="1" x14ac:dyDescent="0.3">
      <c r="A197" s="223" t="s">
        <v>216</v>
      </c>
      <c r="B197" s="17" t="s">
        <v>52</v>
      </c>
      <c r="C197" s="18" t="s">
        <v>53</v>
      </c>
      <c r="D197" s="19"/>
      <c r="E197" s="41">
        <v>272930</v>
      </c>
      <c r="F197" s="66"/>
      <c r="G197" s="66"/>
    </row>
    <row r="198" spans="1:8" s="28" customFormat="1" ht="6" customHeight="1" x14ac:dyDescent="0.3">
      <c r="A198" s="223"/>
      <c r="B198" s="8"/>
      <c r="C198" s="9"/>
      <c r="D198" s="19"/>
      <c r="E198" s="19"/>
      <c r="F198" s="19"/>
      <c r="G198" s="19"/>
    </row>
    <row r="199" spans="1:8" s="28" customFormat="1" ht="15" customHeight="1" x14ac:dyDescent="0.3">
      <c r="A199" s="223" t="s">
        <v>216</v>
      </c>
      <c r="B199" s="17" t="s">
        <v>79</v>
      </c>
      <c r="C199" s="18" t="s">
        <v>80</v>
      </c>
      <c r="D199" s="19"/>
      <c r="E199" s="66"/>
      <c r="F199" s="41">
        <v>272930</v>
      </c>
      <c r="G199" s="66"/>
    </row>
    <row r="200" spans="1:8" s="28" customFormat="1" ht="19.2" customHeight="1" x14ac:dyDescent="0.3">
      <c r="A200" s="223" t="s">
        <v>216</v>
      </c>
      <c r="B200" s="23" t="s">
        <v>196</v>
      </c>
      <c r="C200" s="20" t="s">
        <v>85</v>
      </c>
      <c r="D200" s="183"/>
      <c r="E200" s="31"/>
      <c r="F200" s="31"/>
      <c r="G200" s="41">
        <v>272930</v>
      </c>
    </row>
    <row r="201" spans="1:8" s="28" customFormat="1" ht="31.2" customHeight="1" x14ac:dyDescent="0.3">
      <c r="A201" s="356" t="s">
        <v>339</v>
      </c>
      <c r="B201" s="356"/>
      <c r="C201" s="357"/>
      <c r="D201" s="262">
        <v>272930</v>
      </c>
      <c r="E201" s="69"/>
      <c r="F201" s="65"/>
      <c r="G201" s="70"/>
    </row>
    <row r="202" spans="1:8" s="28" customFormat="1" ht="15" customHeight="1" x14ac:dyDescent="0.3">
      <c r="B202" s="62"/>
      <c r="C202" s="62"/>
      <c r="D202" s="27"/>
      <c r="E202" s="27"/>
      <c r="F202" s="27"/>
      <c r="G202" s="27"/>
    </row>
    <row r="203" spans="1:8" s="263" customFormat="1" ht="19.95" customHeight="1" thickBot="1" x14ac:dyDescent="0.35">
      <c r="A203" s="340" t="s">
        <v>0</v>
      </c>
      <c r="B203" s="340"/>
      <c r="C203" s="340"/>
      <c r="D203" s="247" t="s">
        <v>1</v>
      </c>
      <c r="E203" s="247" t="s">
        <v>2</v>
      </c>
      <c r="F203" s="247" t="s">
        <v>3</v>
      </c>
      <c r="G203" s="247" t="s">
        <v>4</v>
      </c>
    </row>
    <row r="204" spans="1:8" s="28" customFormat="1" ht="17.399999999999999" customHeight="1" thickTop="1" x14ac:dyDescent="0.3">
      <c r="A204" s="223" t="s">
        <v>216</v>
      </c>
      <c r="B204" s="17" t="s">
        <v>34</v>
      </c>
      <c r="C204" s="18" t="s">
        <v>141</v>
      </c>
      <c r="D204" s="41">
        <v>50000</v>
      </c>
      <c r="E204" s="66"/>
      <c r="F204" s="66"/>
      <c r="G204" s="66"/>
    </row>
    <row r="205" spans="1:8" s="28" customFormat="1" ht="10.95" customHeight="1" x14ac:dyDescent="0.3">
      <c r="A205" s="223"/>
      <c r="B205" s="8"/>
      <c r="C205" s="9"/>
      <c r="D205" s="11"/>
      <c r="E205" s="10"/>
      <c r="F205" s="11"/>
      <c r="G205" s="11"/>
    </row>
    <row r="206" spans="1:8" s="28" customFormat="1" ht="15" customHeight="1" x14ac:dyDescent="0.3">
      <c r="A206" s="223" t="s">
        <v>216</v>
      </c>
      <c r="B206" s="17" t="s">
        <v>52</v>
      </c>
      <c r="C206" s="18" t="s">
        <v>53</v>
      </c>
      <c r="D206" s="19"/>
      <c r="E206" s="41">
        <v>50000</v>
      </c>
      <c r="F206" s="66"/>
      <c r="G206" s="66"/>
    </row>
    <row r="207" spans="1:8" s="28" customFormat="1" ht="9.6" customHeight="1" x14ac:dyDescent="0.3">
      <c r="A207" s="223"/>
      <c r="B207" s="17"/>
      <c r="C207" s="18"/>
      <c r="D207" s="19"/>
      <c r="E207" s="41"/>
      <c r="F207" s="66"/>
      <c r="G207" s="66"/>
    </row>
    <row r="208" spans="1:8" s="28" customFormat="1" ht="15" customHeight="1" x14ac:dyDescent="0.3">
      <c r="A208" s="223" t="s">
        <v>216</v>
      </c>
      <c r="B208" s="164" t="s">
        <v>79</v>
      </c>
      <c r="C208" s="165" t="s">
        <v>80</v>
      </c>
      <c r="D208" s="171"/>
      <c r="E208" s="166"/>
      <c r="F208" s="166">
        <v>25000</v>
      </c>
      <c r="G208" s="166"/>
    </row>
    <row r="209" spans="1:8" s="28" customFormat="1" ht="15" customHeight="1" x14ac:dyDescent="0.3">
      <c r="A209" s="223" t="s">
        <v>216</v>
      </c>
      <c r="B209" s="164" t="s">
        <v>82</v>
      </c>
      <c r="C209" s="165" t="s">
        <v>224</v>
      </c>
      <c r="D209" s="171"/>
      <c r="E209" s="166"/>
      <c r="F209" s="166"/>
      <c r="G209" s="188">
        <v>25000</v>
      </c>
    </row>
    <row r="210" spans="1:8" s="13" customFormat="1" ht="10.199999999999999" customHeight="1" x14ac:dyDescent="0.3">
      <c r="A210" s="12"/>
      <c r="B210" s="167"/>
      <c r="C210" s="168"/>
      <c r="D210" s="171"/>
      <c r="E210" s="171"/>
      <c r="F210" s="171"/>
      <c r="G210" s="171"/>
    </row>
    <row r="211" spans="1:8" s="13" customFormat="1" ht="15" customHeight="1" x14ac:dyDescent="0.3">
      <c r="A211" s="12" t="s">
        <v>216</v>
      </c>
      <c r="B211" s="17" t="s">
        <v>86</v>
      </c>
      <c r="C211" s="18" t="s">
        <v>178</v>
      </c>
      <c r="D211" s="19"/>
      <c r="E211" s="66"/>
      <c r="F211" s="41">
        <v>25000</v>
      </c>
      <c r="G211" s="66"/>
    </row>
    <row r="212" spans="1:8" s="13" customFormat="1" ht="15" customHeight="1" x14ac:dyDescent="0.3">
      <c r="A212" s="12" t="s">
        <v>216</v>
      </c>
      <c r="B212" s="23" t="s">
        <v>169</v>
      </c>
      <c r="C212" s="20" t="s">
        <v>227</v>
      </c>
      <c r="D212" s="19"/>
      <c r="E212" s="66"/>
      <c r="F212" s="66"/>
      <c r="G212" s="188">
        <v>25000</v>
      </c>
    </row>
    <row r="213" spans="1:8" s="261" customFormat="1" ht="17.399999999999999" customHeight="1" x14ac:dyDescent="0.25">
      <c r="A213" s="333" t="s">
        <v>340</v>
      </c>
      <c r="B213" s="333"/>
      <c r="C213" s="334"/>
      <c r="D213" s="262">
        <v>50000</v>
      </c>
      <c r="E213" s="262"/>
      <c r="F213" s="258"/>
      <c r="G213" s="264"/>
    </row>
    <row r="214" spans="1:8" s="13" customFormat="1" ht="17.399999999999999" customHeight="1" x14ac:dyDescent="0.3">
      <c r="B214" s="62"/>
      <c r="C214" s="62"/>
      <c r="D214" s="27"/>
      <c r="E214" s="27"/>
      <c r="F214" s="27"/>
      <c r="G214" s="27"/>
      <c r="H214" s="28"/>
    </row>
    <row r="215" spans="1:8" s="213" customFormat="1" ht="19.2" customHeight="1" thickBot="1" x14ac:dyDescent="0.35">
      <c r="A215" s="340" t="s">
        <v>0</v>
      </c>
      <c r="B215" s="340"/>
      <c r="C215" s="340"/>
      <c r="D215" s="247" t="s">
        <v>1</v>
      </c>
      <c r="E215" s="247" t="s">
        <v>2</v>
      </c>
      <c r="F215" s="247" t="s">
        <v>3</v>
      </c>
      <c r="G215" s="247" t="s">
        <v>4</v>
      </c>
    </row>
    <row r="216" spans="1:8" s="13" customFormat="1" ht="18.600000000000001" customHeight="1" thickTop="1" x14ac:dyDescent="0.3">
      <c r="A216" s="12" t="s">
        <v>216</v>
      </c>
      <c r="B216" s="155" t="s">
        <v>34</v>
      </c>
      <c r="C216" s="156" t="s">
        <v>141</v>
      </c>
      <c r="D216" s="166">
        <v>140000</v>
      </c>
      <c r="E216" s="166"/>
      <c r="F216" s="166"/>
      <c r="G216" s="166"/>
    </row>
    <row r="217" spans="1:8" s="13" customFormat="1" ht="12" customHeight="1" x14ac:dyDescent="0.3">
      <c r="A217" s="12"/>
      <c r="B217" s="157"/>
      <c r="C217" s="158"/>
      <c r="D217" s="166"/>
      <c r="E217" s="166"/>
      <c r="F217" s="166"/>
      <c r="G217" s="166"/>
    </row>
    <row r="218" spans="1:8" s="13" customFormat="1" ht="15" customHeight="1" x14ac:dyDescent="0.3">
      <c r="A218" s="12" t="s">
        <v>216</v>
      </c>
      <c r="B218" s="155" t="s">
        <v>52</v>
      </c>
      <c r="C218" s="156" t="s">
        <v>53</v>
      </c>
      <c r="D218" s="166"/>
      <c r="E218" s="166">
        <v>140000</v>
      </c>
      <c r="F218" s="166"/>
      <c r="G218" s="166"/>
    </row>
    <row r="219" spans="1:8" s="13" customFormat="1" ht="14.4" customHeight="1" x14ac:dyDescent="0.3">
      <c r="A219" s="12"/>
      <c r="B219" s="155"/>
      <c r="C219" s="156"/>
      <c r="D219" s="166"/>
      <c r="E219" s="166"/>
      <c r="F219" s="166"/>
      <c r="G219" s="166"/>
    </row>
    <row r="220" spans="1:8" s="13" customFormat="1" ht="13.95" customHeight="1" x14ac:dyDescent="0.3">
      <c r="A220" s="12" t="s">
        <v>216</v>
      </c>
      <c r="B220" s="155" t="s">
        <v>79</v>
      </c>
      <c r="C220" s="156" t="s">
        <v>80</v>
      </c>
      <c r="D220" s="166"/>
      <c r="E220" s="166"/>
      <c r="F220" s="166">
        <v>50000</v>
      </c>
      <c r="G220" s="166"/>
    </row>
    <row r="221" spans="1:8" s="13" customFormat="1" ht="15" customHeight="1" x14ac:dyDescent="0.3">
      <c r="A221" s="12" t="s">
        <v>216</v>
      </c>
      <c r="B221" s="155" t="s">
        <v>82</v>
      </c>
      <c r="C221" s="156" t="s">
        <v>224</v>
      </c>
      <c r="D221" s="166"/>
      <c r="E221" s="166"/>
      <c r="F221" s="166"/>
      <c r="G221" s="166">
        <v>50000</v>
      </c>
    </row>
    <row r="222" spans="1:8" s="13" customFormat="1" ht="9" customHeight="1" x14ac:dyDescent="0.3">
      <c r="A222" s="12"/>
      <c r="B222" s="157"/>
      <c r="C222" s="158"/>
      <c r="D222" s="166"/>
      <c r="E222" s="166"/>
      <c r="F222" s="166"/>
      <c r="G222" s="166"/>
      <c r="H222" s="12"/>
    </row>
    <row r="223" spans="1:8" s="13" customFormat="1" ht="15" customHeight="1" x14ac:dyDescent="0.3">
      <c r="A223" s="12" t="s">
        <v>216</v>
      </c>
      <c r="B223" s="155" t="s">
        <v>86</v>
      </c>
      <c r="C223" s="156" t="s">
        <v>178</v>
      </c>
      <c r="D223" s="166"/>
      <c r="E223" s="166"/>
      <c r="F223" s="166">
        <v>90000</v>
      </c>
      <c r="G223" s="166"/>
    </row>
    <row r="224" spans="1:8" s="13" customFormat="1" ht="18.600000000000001" customHeight="1" x14ac:dyDescent="0.3">
      <c r="A224" s="12" t="s">
        <v>216</v>
      </c>
      <c r="B224" s="155" t="s">
        <v>169</v>
      </c>
      <c r="C224" s="156" t="s">
        <v>227</v>
      </c>
      <c r="D224" s="166"/>
      <c r="E224" s="166"/>
      <c r="F224" s="166"/>
      <c r="G224" s="166">
        <v>90000</v>
      </c>
    </row>
    <row r="225" spans="1:8" s="259" customFormat="1" ht="35.4" customHeight="1" x14ac:dyDescent="0.35">
      <c r="A225" s="356" t="s">
        <v>341</v>
      </c>
      <c r="B225" s="356"/>
      <c r="C225" s="357"/>
      <c r="D225" s="258">
        <v>140000</v>
      </c>
      <c r="E225" s="330"/>
      <c r="F225" s="331"/>
      <c r="G225" s="332"/>
    </row>
    <row r="226" spans="1:8" s="319" customFormat="1" ht="35.4" customHeight="1" x14ac:dyDescent="0.35">
      <c r="A226" s="316"/>
      <c r="B226" s="316"/>
      <c r="C226" s="316"/>
      <c r="D226" s="317"/>
      <c r="E226" s="318"/>
      <c r="F226" s="318"/>
      <c r="G226" s="318"/>
    </row>
    <row r="227" spans="1:8" s="319" customFormat="1" ht="35.4" customHeight="1" x14ac:dyDescent="0.35">
      <c r="A227" s="316"/>
      <c r="B227" s="316"/>
      <c r="C227" s="316"/>
      <c r="D227" s="317"/>
      <c r="E227" s="318"/>
      <c r="F227" s="318"/>
      <c r="G227" s="318"/>
    </row>
    <row r="228" spans="1:8" s="319" customFormat="1" ht="35.4" customHeight="1" x14ac:dyDescent="0.35">
      <c r="A228" s="316"/>
      <c r="B228" s="316"/>
      <c r="C228" s="316"/>
      <c r="D228" s="317"/>
      <c r="E228" s="318"/>
      <c r="F228" s="318"/>
      <c r="G228" s="318"/>
    </row>
    <row r="229" spans="1:8" s="28" customFormat="1" ht="14.4" x14ac:dyDescent="0.3">
      <c r="B229" s="62"/>
      <c r="C229" s="62"/>
      <c r="D229" s="27"/>
      <c r="E229" s="27"/>
      <c r="F229" s="27"/>
      <c r="G229" s="27"/>
    </row>
    <row r="230" spans="1:8" s="28" customFormat="1" ht="8.4" customHeight="1" x14ac:dyDescent="0.3">
      <c r="B230" s="62"/>
      <c r="C230" s="62"/>
      <c r="D230" s="27"/>
      <c r="E230" s="27"/>
      <c r="F230" s="27"/>
      <c r="G230" s="27"/>
    </row>
    <row r="231" spans="1:8" s="213" customFormat="1" ht="19.2" customHeight="1" thickBot="1" x14ac:dyDescent="0.35">
      <c r="A231" s="340" t="s">
        <v>0</v>
      </c>
      <c r="B231" s="340"/>
      <c r="C231" s="340"/>
      <c r="D231" s="247" t="s">
        <v>1</v>
      </c>
      <c r="E231" s="247" t="s">
        <v>2</v>
      </c>
      <c r="F231" s="247" t="s">
        <v>3</v>
      </c>
      <c r="G231" s="247" t="s">
        <v>4</v>
      </c>
    </row>
    <row r="232" spans="1:8" s="13" customFormat="1" ht="18.600000000000001" customHeight="1" thickTop="1" x14ac:dyDescent="0.3">
      <c r="A232" s="12" t="s">
        <v>216</v>
      </c>
      <c r="B232" s="155" t="s">
        <v>34</v>
      </c>
      <c r="C232" s="156" t="s">
        <v>141</v>
      </c>
      <c r="D232" s="166">
        <v>90000</v>
      </c>
      <c r="E232" s="166"/>
      <c r="F232" s="166"/>
      <c r="G232" s="166"/>
    </row>
    <row r="233" spans="1:8" s="13" customFormat="1" ht="7.8" customHeight="1" x14ac:dyDescent="0.3">
      <c r="A233" s="12"/>
      <c r="B233" s="157"/>
      <c r="C233" s="158"/>
      <c r="D233" s="166"/>
      <c r="E233" s="166"/>
      <c r="F233" s="166"/>
      <c r="G233" s="166"/>
    </row>
    <row r="234" spans="1:8" s="13" customFormat="1" ht="15" customHeight="1" x14ac:dyDescent="0.3">
      <c r="A234" s="12" t="s">
        <v>216</v>
      </c>
      <c r="B234" s="155" t="s">
        <v>52</v>
      </c>
      <c r="C234" s="156" t="s">
        <v>53</v>
      </c>
      <c r="D234" s="166"/>
      <c r="E234" s="166">
        <v>90000</v>
      </c>
      <c r="F234" s="166"/>
      <c r="G234" s="166"/>
    </row>
    <row r="235" spans="1:8" s="13" customFormat="1" ht="13.95" customHeight="1" x14ac:dyDescent="0.3">
      <c r="A235" s="12" t="s">
        <v>216</v>
      </c>
      <c r="B235" s="155" t="s">
        <v>79</v>
      </c>
      <c r="C235" s="156" t="s">
        <v>80</v>
      </c>
      <c r="D235" s="166"/>
      <c r="E235" s="166"/>
      <c r="F235" s="166">
        <v>42000</v>
      </c>
      <c r="G235" s="166"/>
    </row>
    <row r="236" spans="1:8" s="13" customFormat="1" ht="8.4" customHeight="1" x14ac:dyDescent="0.3">
      <c r="A236" s="12"/>
      <c r="B236" s="157"/>
      <c r="C236" s="158"/>
      <c r="D236" s="166"/>
      <c r="E236" s="166"/>
      <c r="F236" s="166"/>
      <c r="G236" s="166"/>
    </row>
    <row r="237" spans="1:8" s="13" customFormat="1" ht="15" customHeight="1" x14ac:dyDescent="0.3">
      <c r="A237" s="12" t="s">
        <v>216</v>
      </c>
      <c r="B237" s="159" t="s">
        <v>228</v>
      </c>
      <c r="C237" s="160" t="s">
        <v>229</v>
      </c>
      <c r="D237" s="166"/>
      <c r="E237" s="166"/>
      <c r="F237" s="166"/>
      <c r="G237" s="166">
        <v>2000</v>
      </c>
    </row>
    <row r="238" spans="1:8" s="13" customFormat="1" ht="15" customHeight="1" x14ac:dyDescent="0.3">
      <c r="A238" s="12" t="s">
        <v>216</v>
      </c>
      <c r="B238" s="155" t="s">
        <v>82</v>
      </c>
      <c r="C238" s="156" t="s">
        <v>224</v>
      </c>
      <c r="D238" s="166"/>
      <c r="E238" s="166"/>
      <c r="F238" s="166"/>
      <c r="G238" s="166">
        <v>40000</v>
      </c>
    </row>
    <row r="239" spans="1:8" s="13" customFormat="1" ht="10.8" customHeight="1" x14ac:dyDescent="0.3">
      <c r="A239" s="12"/>
      <c r="B239" s="157"/>
      <c r="C239" s="158"/>
      <c r="D239" s="166"/>
      <c r="E239" s="166"/>
      <c r="F239" s="166"/>
      <c r="G239" s="166"/>
      <c r="H239" s="12"/>
    </row>
    <row r="240" spans="1:8" s="13" customFormat="1" ht="15" customHeight="1" x14ac:dyDescent="0.3">
      <c r="A240" s="12" t="s">
        <v>216</v>
      </c>
      <c r="B240" s="155" t="s">
        <v>86</v>
      </c>
      <c r="C240" s="156" t="s">
        <v>178</v>
      </c>
      <c r="D240" s="166"/>
      <c r="E240" s="166"/>
      <c r="F240" s="166">
        <v>48000</v>
      </c>
      <c r="G240" s="166"/>
    </row>
    <row r="241" spans="1:7" s="13" customFormat="1" ht="18.600000000000001" customHeight="1" x14ac:dyDescent="0.3">
      <c r="A241" s="12" t="s">
        <v>216</v>
      </c>
      <c r="B241" s="155" t="s">
        <v>169</v>
      </c>
      <c r="C241" s="156" t="s">
        <v>227</v>
      </c>
      <c r="D241" s="166"/>
      <c r="E241" s="166"/>
      <c r="F241" s="166"/>
      <c r="G241" s="166">
        <v>48000</v>
      </c>
    </row>
    <row r="242" spans="1:7" s="259" customFormat="1" ht="19.95" customHeight="1" x14ac:dyDescent="0.35">
      <c r="A242" s="333" t="s">
        <v>342</v>
      </c>
      <c r="B242" s="333"/>
      <c r="C242" s="334"/>
      <c r="D242" s="258">
        <v>90000</v>
      </c>
      <c r="E242" s="330"/>
      <c r="F242" s="331"/>
      <c r="G242" s="332"/>
    </row>
    <row r="243" spans="1:7" s="13" customFormat="1" ht="10.95" customHeight="1" x14ac:dyDescent="0.3">
      <c r="B243" s="62"/>
      <c r="C243" s="62"/>
      <c r="D243" s="27"/>
      <c r="E243" s="67"/>
      <c r="F243" s="67"/>
      <c r="G243" s="67"/>
    </row>
    <row r="244" spans="1:7" s="213" customFormat="1" ht="21.6" customHeight="1" thickBot="1" x14ac:dyDescent="0.35">
      <c r="A244" s="340" t="s">
        <v>0</v>
      </c>
      <c r="B244" s="340"/>
      <c r="C244" s="340"/>
      <c r="D244" s="247" t="s">
        <v>1</v>
      </c>
      <c r="E244" s="247" t="s">
        <v>2</v>
      </c>
      <c r="F244" s="247" t="s">
        <v>3</v>
      </c>
      <c r="G244" s="247" t="s">
        <v>4</v>
      </c>
    </row>
    <row r="245" spans="1:7" s="13" customFormat="1" ht="15" customHeight="1" thickTop="1" x14ac:dyDescent="0.3">
      <c r="A245" s="12" t="s">
        <v>216</v>
      </c>
      <c r="B245" s="155" t="s">
        <v>34</v>
      </c>
      <c r="C245" s="156" t="s">
        <v>141</v>
      </c>
      <c r="D245" s="166">
        <v>67272.5</v>
      </c>
      <c r="E245" s="166"/>
      <c r="F245" s="166"/>
      <c r="G245" s="166"/>
    </row>
    <row r="246" spans="1:7" s="13" customFormat="1" ht="10.199999999999999" customHeight="1" x14ac:dyDescent="0.3">
      <c r="A246" s="12"/>
      <c r="B246" s="157"/>
      <c r="C246" s="158"/>
      <c r="D246" s="166"/>
      <c r="E246" s="166"/>
      <c r="F246" s="166"/>
      <c r="G246" s="166"/>
    </row>
    <row r="247" spans="1:7" s="13" customFormat="1" ht="15" customHeight="1" x14ac:dyDescent="0.3">
      <c r="A247" s="12" t="s">
        <v>216</v>
      </c>
      <c r="B247" s="155" t="s">
        <v>52</v>
      </c>
      <c r="C247" s="156" t="s">
        <v>53</v>
      </c>
      <c r="D247" s="166"/>
      <c r="E247" s="166">
        <v>67272.5</v>
      </c>
      <c r="F247" s="166"/>
      <c r="G247" s="166"/>
    </row>
    <row r="248" spans="1:7" s="13" customFormat="1" ht="15" customHeight="1" x14ac:dyDescent="0.3">
      <c r="A248" s="12" t="s">
        <v>216</v>
      </c>
      <c r="B248" s="155" t="s">
        <v>79</v>
      </c>
      <c r="C248" s="156" t="s">
        <v>80</v>
      </c>
      <c r="D248" s="166"/>
      <c r="E248" s="166"/>
      <c r="F248" s="166">
        <v>27272.5</v>
      </c>
      <c r="G248" s="166"/>
    </row>
    <row r="249" spans="1:7" s="13" customFormat="1" ht="10.8" customHeight="1" x14ac:dyDescent="0.3">
      <c r="A249" s="12"/>
      <c r="B249" s="157"/>
      <c r="C249" s="158"/>
      <c r="D249" s="166"/>
      <c r="E249" s="166"/>
      <c r="F249" s="166"/>
      <c r="G249" s="166"/>
    </row>
    <row r="250" spans="1:7" s="13" customFormat="1" ht="15" customHeight="1" x14ac:dyDescent="0.3">
      <c r="A250" s="12" t="s">
        <v>216</v>
      </c>
      <c r="B250" s="159" t="s">
        <v>228</v>
      </c>
      <c r="C250" s="160" t="s">
        <v>229</v>
      </c>
      <c r="D250" s="166"/>
      <c r="E250" s="166"/>
      <c r="F250" s="166"/>
      <c r="G250" s="166">
        <v>2272.5</v>
      </c>
    </row>
    <row r="251" spans="1:7" s="13" customFormat="1" ht="15" customHeight="1" x14ac:dyDescent="0.3">
      <c r="A251" s="12" t="s">
        <v>216</v>
      </c>
      <c r="B251" s="155" t="s">
        <v>82</v>
      </c>
      <c r="C251" s="156" t="s">
        <v>224</v>
      </c>
      <c r="D251" s="166"/>
      <c r="E251" s="166"/>
      <c r="F251" s="166"/>
      <c r="G251" s="166">
        <v>25000</v>
      </c>
    </row>
    <row r="252" spans="1:7" s="13" customFormat="1" ht="10.199999999999999" customHeight="1" x14ac:dyDescent="0.3">
      <c r="A252" s="12"/>
      <c r="B252" s="157"/>
      <c r="C252" s="158"/>
      <c r="D252" s="166"/>
      <c r="E252" s="166"/>
      <c r="F252" s="166"/>
      <c r="G252" s="166"/>
    </row>
    <row r="253" spans="1:7" s="13" customFormat="1" ht="15" customHeight="1" x14ac:dyDescent="0.3">
      <c r="A253" s="12" t="s">
        <v>216</v>
      </c>
      <c r="B253" s="155" t="s">
        <v>86</v>
      </c>
      <c r="C253" s="156" t="s">
        <v>178</v>
      </c>
      <c r="D253" s="166"/>
      <c r="E253" s="166"/>
      <c r="F253" s="166">
        <v>40000</v>
      </c>
      <c r="G253" s="166"/>
    </row>
    <row r="254" spans="1:7" s="13" customFormat="1" ht="15" customHeight="1" x14ac:dyDescent="0.3">
      <c r="A254" s="12" t="s">
        <v>216</v>
      </c>
      <c r="B254" s="155" t="s">
        <v>169</v>
      </c>
      <c r="C254" s="156" t="s">
        <v>227</v>
      </c>
      <c r="D254" s="166"/>
      <c r="E254" s="166"/>
      <c r="F254" s="166"/>
      <c r="G254" s="166">
        <v>40000</v>
      </c>
    </row>
    <row r="255" spans="1:7" s="259" customFormat="1" ht="21.6" customHeight="1" x14ac:dyDescent="0.35">
      <c r="A255" s="333" t="s">
        <v>343</v>
      </c>
      <c r="B255" s="333"/>
      <c r="C255" s="334"/>
      <c r="D255" s="258">
        <v>67272.5</v>
      </c>
      <c r="E255" s="330"/>
      <c r="F255" s="331"/>
      <c r="G255" s="332"/>
    </row>
    <row r="256" spans="1:7" s="13" customFormat="1" ht="15" customHeight="1" x14ac:dyDescent="0.3">
      <c r="B256" s="8"/>
      <c r="C256" s="9"/>
      <c r="D256" s="11"/>
      <c r="E256" s="10"/>
      <c r="F256" s="11"/>
      <c r="G256" s="11"/>
    </row>
    <row r="257" spans="1:7" s="266" customFormat="1" ht="25.2" customHeight="1" x14ac:dyDescent="0.35">
      <c r="A257" s="324" t="s">
        <v>350</v>
      </c>
      <c r="B257" s="324"/>
      <c r="C257" s="324"/>
      <c r="D257" s="267">
        <v>8917250.068</v>
      </c>
      <c r="E257" s="265"/>
      <c r="F257" s="335"/>
      <c r="G257" s="336"/>
    </row>
    <row r="258" spans="1:7" s="283" customFormat="1" ht="25.2" customHeight="1" x14ac:dyDescent="0.35">
      <c r="A258" s="280"/>
      <c r="B258" s="280"/>
      <c r="C258" s="280"/>
      <c r="D258" s="281"/>
      <c r="E258" s="281"/>
      <c r="F258" s="282"/>
      <c r="G258" s="282"/>
    </row>
    <row r="259" spans="1:7" s="13" customFormat="1" ht="15" customHeight="1" thickBot="1" x14ac:dyDescent="0.35">
      <c r="B259" s="8"/>
      <c r="C259" s="9"/>
      <c r="D259" s="11"/>
      <c r="E259" s="10"/>
      <c r="F259" s="11"/>
      <c r="G259" s="11"/>
    </row>
    <row r="260" spans="1:7" s="13" customFormat="1" ht="22.8" customHeight="1" thickBot="1" x14ac:dyDescent="0.35">
      <c r="B260" s="341" t="s">
        <v>347</v>
      </c>
      <c r="C260" s="342"/>
      <c r="D260" s="343"/>
      <c r="E260" s="10"/>
      <c r="F260" s="11"/>
      <c r="G260" s="11"/>
    </row>
    <row r="261" spans="1:7" s="13" customFormat="1" ht="25.8" customHeight="1" thickBot="1" x14ac:dyDescent="0.35">
      <c r="A261" s="225"/>
      <c r="B261" s="268"/>
      <c r="C261" s="269" t="s">
        <v>239</v>
      </c>
      <c r="D261" s="270" t="s">
        <v>132</v>
      </c>
      <c r="E261" s="226"/>
      <c r="F261" s="66"/>
      <c r="G261" s="11"/>
    </row>
    <row r="262" spans="1:7" s="13" customFormat="1" ht="25.8" customHeight="1" thickTop="1" x14ac:dyDescent="0.3">
      <c r="A262" s="225"/>
      <c r="B262" s="271" t="s">
        <v>333</v>
      </c>
      <c r="C262" s="272" t="str">
        <f>+C10</f>
        <v>GASTOS DE PERSONAL</v>
      </c>
      <c r="D262" s="278">
        <v>5343370.9399999995</v>
      </c>
      <c r="E262" s="36"/>
      <c r="F262" s="154"/>
      <c r="G262" s="11"/>
    </row>
    <row r="263" spans="1:7" s="13" customFormat="1" ht="25.8" customHeight="1" x14ac:dyDescent="0.3">
      <c r="A263" s="225"/>
      <c r="B263" s="273" t="s">
        <v>334</v>
      </c>
      <c r="C263" s="272" t="str">
        <f>+C49</f>
        <v>GASTOS CORRIENTES EN BIENES Y SERVICIOS</v>
      </c>
      <c r="D263" s="279">
        <v>2726496.7179999999</v>
      </c>
      <c r="E263" s="40"/>
      <c r="F263" s="227"/>
      <c r="G263" s="66"/>
    </row>
    <row r="264" spans="1:7" s="13" customFormat="1" ht="25.8" customHeight="1" x14ac:dyDescent="0.3">
      <c r="A264" s="225"/>
      <c r="B264" s="273" t="s">
        <v>326</v>
      </c>
      <c r="C264" s="272" t="str">
        <f>+C131</f>
        <v>GASTOS FINANCIEROS</v>
      </c>
      <c r="D264" s="279">
        <v>1200</v>
      </c>
      <c r="E264" s="36"/>
      <c r="F264" s="11"/>
      <c r="G264" s="11"/>
    </row>
    <row r="265" spans="1:7" s="13" customFormat="1" ht="25.8" customHeight="1" x14ac:dyDescent="0.3">
      <c r="A265" s="225"/>
      <c r="B265" s="273" t="s">
        <v>327</v>
      </c>
      <c r="C265" s="272" t="str">
        <f>+C137</f>
        <v>TRANSFERENCIAS CORRIENTES</v>
      </c>
      <c r="D265" s="279">
        <v>21400</v>
      </c>
      <c r="E265" s="36"/>
      <c r="F265" s="66"/>
      <c r="G265" s="11"/>
    </row>
    <row r="266" spans="1:7" s="13" customFormat="1" ht="25.8" customHeight="1" x14ac:dyDescent="0.3">
      <c r="A266" s="225"/>
      <c r="B266" s="273" t="s">
        <v>335</v>
      </c>
      <c r="C266" s="272" t="str">
        <f>+C143</f>
        <v>INVERSIONES REALES</v>
      </c>
      <c r="D266" s="279">
        <v>633989.71</v>
      </c>
      <c r="E266" s="36"/>
      <c r="F266" s="66"/>
      <c r="G266" s="189"/>
    </row>
    <row r="267" spans="1:7" s="13" customFormat="1" ht="25.8" customHeight="1" x14ac:dyDescent="0.3">
      <c r="A267" s="225"/>
      <c r="B267" s="273" t="s">
        <v>328</v>
      </c>
      <c r="C267" s="272" t="str">
        <f>+C167</f>
        <v>TRANSFERENCIAS DE CAPITAL</v>
      </c>
      <c r="D267" s="279">
        <v>70792.7</v>
      </c>
      <c r="E267" s="36"/>
      <c r="F267" s="66"/>
      <c r="G267" s="29"/>
    </row>
    <row r="268" spans="1:7" s="13" customFormat="1" ht="25.8" customHeight="1" thickBot="1" x14ac:dyDescent="0.35">
      <c r="A268" s="225"/>
      <c r="B268" s="274" t="s">
        <v>329</v>
      </c>
      <c r="C268" s="272" t="str">
        <f>+C173</f>
        <v>ACTIVOS FINANCIEROS</v>
      </c>
      <c r="D268" s="279">
        <v>120000</v>
      </c>
      <c r="E268" s="36"/>
      <c r="F268" s="66"/>
      <c r="G268" s="11"/>
    </row>
    <row r="269" spans="1:7" s="13" customFormat="1" ht="25.8" customHeight="1" thickBot="1" x14ac:dyDescent="0.35">
      <c r="A269" s="225"/>
      <c r="B269" s="275"/>
      <c r="C269" s="276"/>
      <c r="D269" s="277">
        <v>8917250.068</v>
      </c>
      <c r="E269" s="36"/>
      <c r="F269" s="66"/>
      <c r="G269" s="11"/>
    </row>
    <row r="270" spans="1:7" s="13" customFormat="1" ht="15" customHeight="1" x14ac:dyDescent="0.3">
      <c r="B270" s="8"/>
      <c r="C270" s="9"/>
      <c r="D270" s="11"/>
      <c r="E270" s="10"/>
      <c r="F270" s="30"/>
      <c r="G270" s="11"/>
    </row>
    <row r="271" spans="1:7" s="13" customFormat="1" ht="15" customHeight="1" x14ac:dyDescent="0.3">
      <c r="B271" s="8"/>
      <c r="C271" s="9"/>
      <c r="D271" s="66"/>
      <c r="E271" s="10"/>
      <c r="F271" s="30"/>
      <c r="G271" s="11"/>
    </row>
    <row r="272" spans="1:7" s="13" customFormat="1" ht="15" customHeight="1" x14ac:dyDescent="0.3">
      <c r="B272" s="8"/>
      <c r="C272" s="9"/>
      <c r="D272" s="11"/>
      <c r="E272" s="10"/>
      <c r="F272" s="30"/>
      <c r="G272" s="11"/>
    </row>
    <row r="273" spans="2:7" s="13" customFormat="1" ht="15" customHeight="1" x14ac:dyDescent="0.3">
      <c r="B273" s="8"/>
      <c r="C273" s="9"/>
      <c r="D273" s="11"/>
      <c r="E273" s="10"/>
      <c r="F273" s="30"/>
      <c r="G273" s="11"/>
    </row>
    <row r="274" spans="2:7" s="13" customFormat="1" ht="15" customHeight="1" x14ac:dyDescent="0.3">
      <c r="B274" s="8"/>
      <c r="C274" s="9"/>
      <c r="D274" s="66"/>
      <c r="E274" s="10"/>
      <c r="F274" s="30"/>
      <c r="G274" s="11"/>
    </row>
    <row r="275" spans="2:7" s="13" customFormat="1" ht="15" customHeight="1" x14ac:dyDescent="0.3">
      <c r="B275" s="8"/>
      <c r="C275" s="9"/>
      <c r="D275" s="11"/>
      <c r="E275" s="10"/>
      <c r="F275" s="30"/>
      <c r="G275" s="11"/>
    </row>
    <row r="276" spans="2:7" s="13" customFormat="1" ht="15" customHeight="1" x14ac:dyDescent="0.3">
      <c r="B276" s="8"/>
      <c r="C276" s="9"/>
      <c r="D276" s="11"/>
      <c r="E276" s="10"/>
      <c r="F276" s="30"/>
      <c r="G276" s="11"/>
    </row>
    <row r="277" spans="2:7" s="13" customFormat="1" ht="24" customHeight="1" x14ac:dyDescent="0.3">
      <c r="B277" s="8"/>
      <c r="C277" s="9"/>
      <c r="D277" s="11"/>
      <c r="E277" s="10"/>
      <c r="F277" s="30"/>
      <c r="G277" s="11"/>
    </row>
    <row r="278" spans="2:7" s="13" customFormat="1" ht="15" customHeight="1" x14ac:dyDescent="0.3">
      <c r="B278" s="8"/>
      <c r="C278" s="9"/>
      <c r="D278" s="11"/>
      <c r="E278" s="10"/>
      <c r="F278" s="30"/>
      <c r="G278" s="11"/>
    </row>
    <row r="279" spans="2:7" s="13" customFormat="1" ht="15" customHeight="1" x14ac:dyDescent="0.3">
      <c r="B279" s="8"/>
      <c r="C279" s="9"/>
      <c r="D279" s="11"/>
      <c r="E279" s="10"/>
      <c r="F279" s="30"/>
      <c r="G279" s="11"/>
    </row>
    <row r="280" spans="2:7" s="13" customFormat="1" ht="15" customHeight="1" x14ac:dyDescent="0.3">
      <c r="B280" s="8"/>
      <c r="C280" s="9"/>
      <c r="D280" s="11"/>
      <c r="E280" s="10"/>
      <c r="F280" s="30"/>
      <c r="G280" s="11"/>
    </row>
    <row r="281" spans="2:7" s="13" customFormat="1" ht="15" customHeight="1" x14ac:dyDescent="0.3">
      <c r="B281" s="8"/>
      <c r="C281" s="9"/>
      <c r="D281" s="11"/>
      <c r="E281" s="10"/>
      <c r="F281" s="30"/>
      <c r="G281" s="11"/>
    </row>
    <row r="282" spans="2:7" s="13" customFormat="1" ht="15" customHeight="1" x14ac:dyDescent="0.3">
      <c r="B282" s="8"/>
      <c r="C282" s="9"/>
      <c r="D282" s="11"/>
      <c r="E282" s="10"/>
      <c r="F282" s="30"/>
      <c r="G282" s="11"/>
    </row>
    <row r="283" spans="2:7" s="13" customFormat="1" ht="15" customHeight="1" x14ac:dyDescent="0.3">
      <c r="B283" s="8"/>
      <c r="C283" s="9"/>
      <c r="D283" s="11"/>
      <c r="E283" s="10"/>
      <c r="F283" s="30"/>
      <c r="G283" s="11"/>
    </row>
    <row r="284" spans="2:7" s="13" customFormat="1" ht="15" customHeight="1" x14ac:dyDescent="0.3">
      <c r="B284" s="8"/>
      <c r="C284" s="9"/>
      <c r="D284" s="11"/>
      <c r="E284" s="10"/>
      <c r="F284" s="30"/>
      <c r="G284" s="11"/>
    </row>
    <row r="285" spans="2:7" s="13" customFormat="1" ht="15" customHeight="1" x14ac:dyDescent="0.3">
      <c r="B285" s="8"/>
      <c r="C285" s="9"/>
      <c r="D285" s="11"/>
      <c r="E285" s="10"/>
      <c r="F285" s="30"/>
      <c r="G285" s="11"/>
    </row>
    <row r="286" spans="2:7" s="13" customFormat="1" ht="15" customHeight="1" x14ac:dyDescent="0.3">
      <c r="B286" s="8"/>
      <c r="C286" s="9"/>
      <c r="D286" s="11"/>
      <c r="E286" s="10"/>
      <c r="F286" s="30"/>
      <c r="G286" s="11"/>
    </row>
    <row r="287" spans="2:7" s="13" customFormat="1" ht="15" customHeight="1" x14ac:dyDescent="0.3">
      <c r="B287" s="8"/>
      <c r="C287" s="9"/>
      <c r="D287" s="11"/>
      <c r="E287" s="10"/>
      <c r="F287" s="30"/>
      <c r="G287" s="11"/>
    </row>
    <row r="288" spans="2:7" s="13" customFormat="1" ht="15" customHeight="1" x14ac:dyDescent="0.3">
      <c r="B288" s="8"/>
      <c r="C288" s="9"/>
      <c r="D288" s="11"/>
      <c r="E288" s="10"/>
      <c r="F288" s="30"/>
      <c r="G288" s="11"/>
    </row>
    <row r="289" spans="1:7" s="13" customFormat="1" ht="15" customHeight="1" x14ac:dyDescent="0.3">
      <c r="B289" s="8"/>
      <c r="C289" s="9"/>
      <c r="D289" s="11"/>
      <c r="E289" s="10"/>
      <c r="F289" s="30"/>
      <c r="G289" s="11"/>
    </row>
    <row r="290" spans="1:7" s="13" customFormat="1" ht="15" customHeight="1" x14ac:dyDescent="0.3">
      <c r="B290" s="8"/>
      <c r="C290" s="9"/>
      <c r="D290" s="11"/>
      <c r="E290" s="10"/>
      <c r="F290" s="30"/>
      <c r="G290" s="11"/>
    </row>
    <row r="291" spans="1:7" s="13" customFormat="1" ht="15" customHeight="1" x14ac:dyDescent="0.3">
      <c r="B291" s="8"/>
      <c r="C291" s="9"/>
      <c r="D291" s="11"/>
      <c r="E291" s="10"/>
      <c r="F291" s="30"/>
      <c r="G291" s="11"/>
    </row>
    <row r="292" spans="1:7" s="13" customFormat="1" ht="15" customHeight="1" x14ac:dyDescent="0.3">
      <c r="B292" s="8"/>
      <c r="C292" s="9"/>
      <c r="D292" s="11"/>
      <c r="E292" s="10"/>
      <c r="F292" s="30"/>
      <c r="G292" s="11"/>
    </row>
    <row r="293" spans="1:7" s="13" customFormat="1" ht="15" customHeight="1" x14ac:dyDescent="0.3">
      <c r="B293" s="8"/>
      <c r="C293" s="9"/>
      <c r="D293" s="11"/>
      <c r="E293" s="10"/>
      <c r="F293" s="30"/>
      <c r="G293" s="11"/>
    </row>
    <row r="294" spans="1:7" s="13" customFormat="1" ht="14.4" x14ac:dyDescent="0.3">
      <c r="B294" s="8"/>
      <c r="C294" s="9"/>
      <c r="D294" s="11"/>
      <c r="E294" s="10"/>
      <c r="F294" s="30"/>
      <c r="G294" s="11"/>
    </row>
    <row r="295" spans="1:7" s="13" customFormat="1" ht="28.2" customHeight="1" x14ac:dyDescent="0.3">
      <c r="B295" s="8"/>
      <c r="C295" s="9"/>
      <c r="D295" s="11"/>
      <c r="E295" s="10"/>
      <c r="F295" s="30"/>
      <c r="G295" s="11"/>
    </row>
    <row r="296" spans="1:7" s="13" customFormat="1" ht="12" customHeight="1" x14ac:dyDescent="0.3">
      <c r="A296" s="1"/>
      <c r="B296" s="8"/>
      <c r="C296" s="9"/>
      <c r="D296" s="11"/>
      <c r="E296" s="10"/>
      <c r="F296" s="11"/>
      <c r="G296" s="11"/>
    </row>
    <row r="297" spans="1:7" s="13" customFormat="1" ht="12" customHeight="1" x14ac:dyDescent="0.3">
      <c r="B297" s="17"/>
      <c r="C297" s="35"/>
      <c r="D297" s="32"/>
      <c r="E297" s="32"/>
      <c r="F297" s="32"/>
      <c r="G297" s="11"/>
    </row>
    <row r="298" spans="1:7" s="13" customFormat="1" ht="12" customHeight="1" x14ac:dyDescent="0.3">
      <c r="B298" s="17"/>
      <c r="C298" s="35"/>
      <c r="D298" s="32"/>
      <c r="E298" s="32"/>
      <c r="F298" s="32"/>
      <c r="G298" s="11"/>
    </row>
    <row r="299" spans="1:7" s="13" customFormat="1" ht="12" customHeight="1" x14ac:dyDescent="0.3">
      <c r="B299" s="8"/>
      <c r="C299" s="9"/>
      <c r="D299" s="33"/>
      <c r="E299" s="33"/>
      <c r="F299" s="33"/>
      <c r="G299" s="11"/>
    </row>
    <row r="300" spans="1:7" s="13" customFormat="1" ht="19.2" customHeight="1" x14ac:dyDescent="0.3">
      <c r="B300" s="17"/>
      <c r="C300" s="18"/>
      <c r="D300" s="32"/>
      <c r="E300" s="32"/>
      <c r="F300" s="32"/>
      <c r="G300" s="11"/>
    </row>
    <row r="301" spans="1:7" s="284" customFormat="1" ht="31.2" customHeight="1" thickBot="1" x14ac:dyDescent="0.45">
      <c r="B301" s="325" t="s">
        <v>316</v>
      </c>
      <c r="C301" s="326"/>
      <c r="D301" s="326"/>
      <c r="E301" s="326"/>
      <c r="F301" s="326"/>
      <c r="G301" s="326"/>
    </row>
    <row r="302" spans="1:7" s="213" customFormat="1" ht="18.600000000000001" customHeight="1" thickTop="1" thickBot="1" x14ac:dyDescent="0.35">
      <c r="B302" s="337" t="s">
        <v>118</v>
      </c>
      <c r="C302" s="338"/>
      <c r="D302" s="285" t="s">
        <v>1</v>
      </c>
      <c r="E302" s="285" t="s">
        <v>2</v>
      </c>
      <c r="F302" s="286" t="s">
        <v>3</v>
      </c>
      <c r="G302" s="286" t="s">
        <v>4</v>
      </c>
    </row>
    <row r="303" spans="1:7" s="261" customFormat="1" ht="26.4" customHeight="1" thickTop="1" x14ac:dyDescent="0.25">
      <c r="B303" s="346" t="s">
        <v>319</v>
      </c>
      <c r="C303" s="346"/>
      <c r="D303" s="287">
        <v>713401.13</v>
      </c>
      <c r="E303" s="288"/>
      <c r="F303" s="288"/>
      <c r="G303" s="288"/>
    </row>
    <row r="304" spans="1:7" s="13" customFormat="1" ht="15" customHeight="1" x14ac:dyDescent="0.3">
      <c r="B304" s="17" t="s">
        <v>181</v>
      </c>
      <c r="C304" s="20" t="s">
        <v>182</v>
      </c>
      <c r="D304" s="197"/>
      <c r="E304" s="200">
        <v>500</v>
      </c>
      <c r="F304" s="199"/>
      <c r="G304" s="199"/>
    </row>
    <row r="305" spans="2:7" s="13" customFormat="1" ht="9" customHeight="1" x14ac:dyDescent="0.3">
      <c r="B305" s="17"/>
      <c r="C305" s="20"/>
      <c r="D305" s="197"/>
      <c r="E305" s="198"/>
      <c r="F305" s="199"/>
      <c r="G305" s="199"/>
    </row>
    <row r="306" spans="2:7" s="13" customFormat="1" ht="17.399999999999999" customHeight="1" x14ac:dyDescent="0.3">
      <c r="B306" s="17" t="s">
        <v>183</v>
      </c>
      <c r="C306" s="20" t="s">
        <v>182</v>
      </c>
      <c r="D306" s="197"/>
      <c r="E306" s="201"/>
      <c r="F306" s="199">
        <v>500</v>
      </c>
      <c r="G306" s="199"/>
    </row>
    <row r="307" spans="2:7" s="13" customFormat="1" ht="12" customHeight="1" x14ac:dyDescent="0.3">
      <c r="B307" s="17" t="s">
        <v>300</v>
      </c>
      <c r="C307" s="20" t="s">
        <v>298</v>
      </c>
      <c r="D307" s="197"/>
      <c r="E307" s="200"/>
      <c r="F307" s="199"/>
      <c r="G307" s="200">
        <v>500</v>
      </c>
    </row>
    <row r="308" spans="2:7" s="13" customFormat="1" ht="14.4" customHeight="1" x14ac:dyDescent="0.3">
      <c r="B308" s="35"/>
      <c r="C308" s="184"/>
      <c r="D308" s="197"/>
      <c r="E308" s="201"/>
      <c r="F308" s="195"/>
      <c r="G308" s="201"/>
    </row>
    <row r="309" spans="2:7" s="13" customFormat="1" ht="15" customHeight="1" x14ac:dyDescent="0.3">
      <c r="B309" s="17" t="s">
        <v>101</v>
      </c>
      <c r="C309" s="20" t="s">
        <v>180</v>
      </c>
      <c r="D309" s="197"/>
      <c r="E309" s="201">
        <v>686891.13</v>
      </c>
      <c r="F309" s="199"/>
      <c r="G309" s="201"/>
    </row>
    <row r="310" spans="2:7" s="13" customFormat="1" ht="12" customHeight="1" x14ac:dyDescent="0.3">
      <c r="B310" s="17"/>
      <c r="C310" s="20"/>
      <c r="D310" s="197"/>
      <c r="E310" s="198"/>
      <c r="F310" s="199"/>
      <c r="G310" s="201"/>
    </row>
    <row r="311" spans="2:7" s="13" customFormat="1" ht="12" customHeight="1" x14ac:dyDescent="0.3">
      <c r="B311" s="17" t="s">
        <v>179</v>
      </c>
      <c r="C311" s="20" t="s">
        <v>180</v>
      </c>
      <c r="D311" s="197"/>
      <c r="E311" s="198"/>
      <c r="F311" s="199">
        <v>212000</v>
      </c>
      <c r="G311" s="201"/>
    </row>
    <row r="312" spans="2:7" s="13" customFormat="1" ht="12" customHeight="1" x14ac:dyDescent="0.3">
      <c r="B312" s="17" t="s">
        <v>301</v>
      </c>
      <c r="C312" s="20" t="s">
        <v>315</v>
      </c>
      <c r="D312" s="197"/>
      <c r="E312" s="201"/>
      <c r="F312" s="199"/>
      <c r="G312" s="201">
        <v>212000</v>
      </c>
    </row>
    <row r="313" spans="2:7" s="13" customFormat="1" ht="12" customHeight="1" x14ac:dyDescent="0.3">
      <c r="B313" s="17"/>
      <c r="C313" s="20"/>
      <c r="D313" s="197"/>
      <c r="E313" s="201"/>
      <c r="F313" s="199"/>
      <c r="G313" s="201"/>
    </row>
    <row r="314" spans="2:7" s="13" customFormat="1" ht="12" customHeight="1" x14ac:dyDescent="0.3">
      <c r="B314" s="17" t="s">
        <v>121</v>
      </c>
      <c r="C314" s="68" t="s">
        <v>185</v>
      </c>
      <c r="D314" s="197"/>
      <c r="E314" s="198"/>
      <c r="F314" s="199">
        <v>9961.1299999999992</v>
      </c>
      <c r="G314" s="201"/>
    </row>
    <row r="315" spans="2:7" s="13" customFormat="1" ht="12" customHeight="1" x14ac:dyDescent="0.3">
      <c r="B315" s="17" t="s">
        <v>302</v>
      </c>
      <c r="C315" s="68" t="s">
        <v>185</v>
      </c>
      <c r="D315" s="197"/>
      <c r="E315" s="198"/>
      <c r="F315" s="199"/>
      <c r="G315" s="201">
        <v>9961.1299999999992</v>
      </c>
    </row>
    <row r="316" spans="2:7" s="13" customFormat="1" ht="12" customHeight="1" x14ac:dyDescent="0.3">
      <c r="B316" s="17"/>
      <c r="C316" s="68"/>
      <c r="D316" s="197"/>
      <c r="E316" s="198"/>
      <c r="F316" s="199"/>
      <c r="G316" s="201"/>
    </row>
    <row r="317" spans="2:7" s="13" customFormat="1" ht="15" customHeight="1" x14ac:dyDescent="0.3">
      <c r="B317" s="17" t="s">
        <v>222</v>
      </c>
      <c r="C317" s="68" t="s">
        <v>223</v>
      </c>
      <c r="D317" s="197"/>
      <c r="E317" s="198"/>
      <c r="F317" s="199">
        <v>157000</v>
      </c>
      <c r="G317" s="201"/>
    </row>
    <row r="318" spans="2:7" s="13" customFormat="1" ht="12" customHeight="1" x14ac:dyDescent="0.3">
      <c r="B318" s="17" t="s">
        <v>303</v>
      </c>
      <c r="C318" s="68" t="s">
        <v>223</v>
      </c>
      <c r="D318" s="197"/>
      <c r="E318" s="198"/>
      <c r="F318" s="199"/>
      <c r="G318" s="201">
        <v>157000</v>
      </c>
    </row>
    <row r="319" spans="2:7" s="13" customFormat="1" ht="12" customHeight="1" x14ac:dyDescent="0.3">
      <c r="B319" s="17"/>
      <c r="C319" s="68"/>
      <c r="D319" s="197"/>
      <c r="E319" s="198"/>
      <c r="F319" s="199"/>
      <c r="G319" s="201"/>
    </row>
    <row r="320" spans="2:7" s="13" customFormat="1" ht="12" customHeight="1" x14ac:dyDescent="0.3">
      <c r="B320" s="17" t="s">
        <v>122</v>
      </c>
      <c r="C320" s="35" t="s">
        <v>184</v>
      </c>
      <c r="D320" s="197"/>
      <c r="E320" s="198"/>
      <c r="F320" s="199">
        <v>35000</v>
      </c>
      <c r="G320" s="201"/>
    </row>
    <row r="321" spans="2:7" s="13" customFormat="1" ht="16.95" customHeight="1" x14ac:dyDescent="0.3">
      <c r="B321" s="17" t="s">
        <v>304</v>
      </c>
      <c r="C321" s="35" t="s">
        <v>184</v>
      </c>
      <c r="D321" s="197"/>
      <c r="E321" s="198"/>
      <c r="F321" s="199"/>
      <c r="G321" s="201">
        <v>35000</v>
      </c>
    </row>
    <row r="322" spans="2:7" s="13" customFormat="1" ht="12.6" customHeight="1" x14ac:dyDescent="0.3">
      <c r="B322" s="17"/>
      <c r="C322" s="35"/>
      <c r="D322" s="197"/>
      <c r="E322" s="198"/>
      <c r="F322" s="197"/>
      <c r="G322" s="201"/>
    </row>
    <row r="323" spans="2:7" s="13" customFormat="1" ht="15" customHeight="1" x14ac:dyDescent="0.3">
      <c r="B323" s="17" t="s">
        <v>102</v>
      </c>
      <c r="C323" s="35" t="s">
        <v>205</v>
      </c>
      <c r="D323" s="197"/>
      <c r="E323" s="198"/>
      <c r="F323" s="199">
        <v>272930</v>
      </c>
      <c r="G323" s="201"/>
    </row>
    <row r="324" spans="2:7" s="13" customFormat="1" ht="13.8" customHeight="1" x14ac:dyDescent="0.3">
      <c r="B324" s="17" t="s">
        <v>305</v>
      </c>
      <c r="C324" s="35" t="s">
        <v>205</v>
      </c>
      <c r="D324" s="197"/>
      <c r="E324" s="198"/>
      <c r="F324" s="199"/>
      <c r="G324" s="202">
        <v>272930</v>
      </c>
    </row>
    <row r="325" spans="2:7" s="13" customFormat="1" ht="12" customHeight="1" x14ac:dyDescent="0.3">
      <c r="B325" s="185"/>
      <c r="C325" s="184"/>
      <c r="D325" s="197"/>
      <c r="E325" s="201"/>
      <c r="F325" s="199"/>
      <c r="G325" s="201"/>
    </row>
    <row r="326" spans="2:7" s="13" customFormat="1" ht="16.2" customHeight="1" x14ac:dyDescent="0.3">
      <c r="B326" s="185">
        <v>36</v>
      </c>
      <c r="C326" s="184" t="s">
        <v>119</v>
      </c>
      <c r="D326" s="197"/>
      <c r="E326" s="201">
        <v>20000</v>
      </c>
      <c r="F326" s="199"/>
      <c r="G326" s="201"/>
    </row>
    <row r="327" spans="2:7" s="13" customFormat="1" ht="13.95" customHeight="1" x14ac:dyDescent="0.3">
      <c r="B327" s="185"/>
      <c r="C327" s="184"/>
      <c r="D327" s="197"/>
      <c r="E327" s="198"/>
      <c r="F327" s="199"/>
      <c r="G327" s="201"/>
    </row>
    <row r="328" spans="2:7" s="13" customFormat="1" ht="16.2" customHeight="1" x14ac:dyDescent="0.3">
      <c r="B328" s="185">
        <v>360</v>
      </c>
      <c r="C328" s="184" t="s">
        <v>119</v>
      </c>
      <c r="D328" s="197"/>
      <c r="E328" s="198"/>
      <c r="F328" s="199">
        <v>20000</v>
      </c>
      <c r="G328" s="201"/>
    </row>
    <row r="329" spans="2:7" s="13" customFormat="1" ht="16.95" customHeight="1" x14ac:dyDescent="0.3">
      <c r="B329" s="17" t="s">
        <v>306</v>
      </c>
      <c r="C329" s="20" t="s">
        <v>120</v>
      </c>
      <c r="D329" s="197"/>
      <c r="E329" s="201"/>
      <c r="F329" s="199"/>
      <c r="G329" s="201">
        <v>20000</v>
      </c>
    </row>
    <row r="330" spans="2:7" s="13" customFormat="1" ht="10.199999999999999" customHeight="1" x14ac:dyDescent="0.3">
      <c r="B330" s="17"/>
      <c r="C330" s="20"/>
      <c r="D330" s="197"/>
      <c r="E330" s="201"/>
      <c r="F330" s="195"/>
      <c r="G330" s="201"/>
    </row>
    <row r="331" spans="2:7" s="13" customFormat="1" ht="15" customHeight="1" x14ac:dyDescent="0.3">
      <c r="B331" s="17" t="s">
        <v>123</v>
      </c>
      <c r="C331" s="20" t="s">
        <v>186</v>
      </c>
      <c r="D331" s="197"/>
      <c r="E331" s="201">
        <v>10</v>
      </c>
      <c r="F331" s="199"/>
      <c r="G331" s="201"/>
    </row>
    <row r="332" spans="2:7" s="13" customFormat="1" ht="12.6" customHeight="1" x14ac:dyDescent="0.3">
      <c r="B332" s="17"/>
      <c r="C332" s="20"/>
      <c r="D332" s="197"/>
      <c r="E332" s="201"/>
      <c r="F332" s="199"/>
      <c r="G332" s="201"/>
    </row>
    <row r="333" spans="2:7" s="13" customFormat="1" ht="16.8" customHeight="1" x14ac:dyDescent="0.3">
      <c r="B333" s="17" t="s">
        <v>187</v>
      </c>
      <c r="C333" s="20" t="s">
        <v>188</v>
      </c>
      <c r="D333" s="197"/>
      <c r="E333" s="201"/>
      <c r="F333" s="199">
        <v>10</v>
      </c>
      <c r="G333" s="201"/>
    </row>
    <row r="334" spans="2:7" s="13" customFormat="1" ht="16.8" customHeight="1" x14ac:dyDescent="0.3">
      <c r="B334" s="17" t="s">
        <v>307</v>
      </c>
      <c r="C334" s="20" t="s">
        <v>188</v>
      </c>
      <c r="D334" s="197"/>
      <c r="E334" s="201"/>
      <c r="F334" s="199"/>
      <c r="G334" s="201">
        <v>10</v>
      </c>
    </row>
    <row r="335" spans="2:7" s="13" customFormat="1" ht="13.95" customHeight="1" x14ac:dyDescent="0.3">
      <c r="B335" s="17"/>
      <c r="C335" s="20"/>
      <c r="D335" s="197"/>
      <c r="E335" s="201"/>
      <c r="F335" s="199"/>
      <c r="G335" s="201"/>
    </row>
    <row r="336" spans="2:7" s="13" customFormat="1" ht="12.6" customHeight="1" x14ac:dyDescent="0.3">
      <c r="B336" s="17" t="s">
        <v>124</v>
      </c>
      <c r="C336" s="20" t="s">
        <v>125</v>
      </c>
      <c r="D336" s="197"/>
      <c r="E336" s="201">
        <v>6000</v>
      </c>
      <c r="F336" s="199"/>
      <c r="G336" s="201"/>
    </row>
    <row r="337" spans="2:7" s="13" customFormat="1" ht="12" customHeight="1" x14ac:dyDescent="0.3">
      <c r="B337" s="17"/>
      <c r="C337" s="20"/>
      <c r="D337" s="197"/>
      <c r="E337" s="198"/>
      <c r="F337" s="199"/>
      <c r="G337" s="201"/>
    </row>
    <row r="338" spans="2:7" s="13" customFormat="1" ht="18.600000000000001" customHeight="1" x14ac:dyDescent="0.3">
      <c r="B338" s="17" t="s">
        <v>126</v>
      </c>
      <c r="C338" s="20" t="s">
        <v>127</v>
      </c>
      <c r="D338" s="197"/>
      <c r="E338" s="198"/>
      <c r="F338" s="199">
        <v>6000</v>
      </c>
      <c r="G338" s="201"/>
    </row>
    <row r="339" spans="2:7" s="13" customFormat="1" ht="18.600000000000001" customHeight="1" x14ac:dyDescent="0.3">
      <c r="B339" s="17" t="s">
        <v>308</v>
      </c>
      <c r="C339" s="20" t="s">
        <v>127</v>
      </c>
      <c r="D339" s="197"/>
      <c r="E339" s="201"/>
      <c r="F339" s="195"/>
      <c r="G339" s="201">
        <v>2000</v>
      </c>
    </row>
    <row r="340" spans="2:7" s="13" customFormat="1" ht="18.600000000000001" customHeight="1" x14ac:dyDescent="0.3">
      <c r="B340" s="190" t="s">
        <v>294</v>
      </c>
      <c r="C340" s="191" t="s">
        <v>317</v>
      </c>
      <c r="D340" s="197"/>
      <c r="E340" s="203"/>
      <c r="F340" s="199"/>
      <c r="G340" s="202">
        <v>4000</v>
      </c>
    </row>
    <row r="341" spans="2:7" s="13" customFormat="1" ht="18.600000000000001" customHeight="1" x14ac:dyDescent="0.3">
      <c r="B341" s="190"/>
      <c r="C341" s="191"/>
      <c r="D341" s="197"/>
      <c r="E341" s="203"/>
      <c r="F341" s="199"/>
      <c r="G341" s="202"/>
    </row>
    <row r="342" spans="2:7" s="261" customFormat="1" ht="16.95" customHeight="1" x14ac:dyDescent="0.25">
      <c r="B342" s="347" t="s">
        <v>320</v>
      </c>
      <c r="C342" s="346"/>
      <c r="D342" s="291">
        <v>7371566.5300000003</v>
      </c>
      <c r="E342" s="292"/>
      <c r="F342" s="292"/>
      <c r="G342" s="292"/>
    </row>
    <row r="343" spans="2:7" s="13" customFormat="1" ht="16.8" customHeight="1" x14ac:dyDescent="0.3">
      <c r="B343" s="185">
        <v>40</v>
      </c>
      <c r="C343" s="184" t="s">
        <v>189</v>
      </c>
      <c r="D343" s="201"/>
      <c r="E343" s="302">
        <v>7371566.5300000003</v>
      </c>
      <c r="F343" s="200"/>
      <c r="G343" s="303"/>
    </row>
    <row r="344" spans="2:7" s="13" customFormat="1" ht="12" customHeight="1" x14ac:dyDescent="0.3">
      <c r="B344" s="185"/>
      <c r="C344" s="184"/>
      <c r="D344" s="201"/>
      <c r="E344" s="304"/>
      <c r="F344" s="200"/>
      <c r="G344" s="303"/>
    </row>
    <row r="345" spans="2:7" s="13" customFormat="1" ht="16.8" customHeight="1" x14ac:dyDescent="0.3">
      <c r="B345" s="185">
        <v>400</v>
      </c>
      <c r="C345" s="20" t="s">
        <v>318</v>
      </c>
      <c r="D345" s="201"/>
      <c r="E345" s="304"/>
      <c r="F345" s="200">
        <v>7024294.0300000003</v>
      </c>
      <c r="G345" s="303"/>
    </row>
    <row r="346" spans="2:7" s="13" customFormat="1" ht="15" customHeight="1" x14ac:dyDescent="0.3">
      <c r="B346" s="185" t="s">
        <v>310</v>
      </c>
      <c r="C346" s="20" t="s">
        <v>318</v>
      </c>
      <c r="D346" s="197"/>
      <c r="E346" s="208"/>
      <c r="F346" s="205"/>
      <c r="G346" s="200">
        <v>7024294.0300000003</v>
      </c>
    </row>
    <row r="347" spans="2:7" s="13" customFormat="1" ht="9" customHeight="1" x14ac:dyDescent="0.3">
      <c r="B347" s="185"/>
      <c r="C347" s="20"/>
      <c r="D347" s="197"/>
      <c r="E347" s="208"/>
      <c r="F347" s="205"/>
      <c r="G347" s="200"/>
    </row>
    <row r="348" spans="2:7" s="13" customFormat="1" ht="16.8" customHeight="1" x14ac:dyDescent="0.3">
      <c r="B348" s="34">
        <v>401</v>
      </c>
      <c r="C348" s="20" t="s">
        <v>221</v>
      </c>
      <c r="D348" s="197"/>
      <c r="E348" s="208"/>
      <c r="F348" s="205">
        <v>347272.5</v>
      </c>
      <c r="G348" s="200"/>
    </row>
    <row r="349" spans="2:7" s="13" customFormat="1" ht="17.399999999999999" customHeight="1" x14ac:dyDescent="0.3">
      <c r="B349" s="34" t="s">
        <v>309</v>
      </c>
      <c r="C349" s="20" t="s">
        <v>221</v>
      </c>
      <c r="D349" s="197"/>
      <c r="E349" s="206"/>
      <c r="F349" s="199"/>
      <c r="G349" s="207">
        <v>347272.5</v>
      </c>
    </row>
    <row r="350" spans="2:7" s="13" customFormat="1" ht="13.95" customHeight="1" x14ac:dyDescent="0.3">
      <c r="B350" s="35"/>
      <c r="C350" s="184"/>
      <c r="D350" s="197"/>
      <c r="E350" s="198"/>
      <c r="F350" s="195"/>
      <c r="G350" s="201"/>
    </row>
    <row r="351" spans="2:7" s="259" customFormat="1" ht="16.2" customHeight="1" x14ac:dyDescent="0.35">
      <c r="B351" s="347" t="s">
        <v>321</v>
      </c>
      <c r="C351" s="346"/>
      <c r="D351" s="294">
        <v>7500</v>
      </c>
      <c r="E351" s="290"/>
      <c r="F351" s="290"/>
      <c r="G351" s="290"/>
    </row>
    <row r="352" spans="2:7" s="259" customFormat="1" ht="16.2" customHeight="1" x14ac:dyDescent="0.35">
      <c r="B352" s="300"/>
      <c r="C352" s="301"/>
      <c r="D352" s="294"/>
      <c r="E352" s="290"/>
      <c r="F352" s="290"/>
      <c r="G352" s="290"/>
    </row>
    <row r="353" spans="2:7" s="13" customFormat="1" ht="18.600000000000001" customHeight="1" x14ac:dyDescent="0.3">
      <c r="B353" s="185">
        <v>52</v>
      </c>
      <c r="C353" s="186" t="s">
        <v>128</v>
      </c>
      <c r="D353" s="197"/>
      <c r="E353" s="200">
        <v>500</v>
      </c>
      <c r="F353" s="302"/>
      <c r="G353" s="200"/>
    </row>
    <row r="354" spans="2:7" s="13" customFormat="1" ht="9.6" customHeight="1" x14ac:dyDescent="0.3">
      <c r="B354" s="185"/>
      <c r="C354" s="184"/>
      <c r="D354" s="197"/>
      <c r="E354" s="200"/>
      <c r="F354" s="302"/>
      <c r="G354" s="200"/>
    </row>
    <row r="355" spans="2:7" s="13" customFormat="1" ht="18.600000000000001" customHeight="1" x14ac:dyDescent="0.3">
      <c r="B355" s="185">
        <v>520</v>
      </c>
      <c r="C355" s="186" t="s">
        <v>128</v>
      </c>
      <c r="D355" s="197"/>
      <c r="E355" s="200"/>
      <c r="F355" s="302">
        <v>500</v>
      </c>
      <c r="G355" s="200"/>
    </row>
    <row r="356" spans="2:7" s="13" customFormat="1" ht="13.8" customHeight="1" x14ac:dyDescent="0.3">
      <c r="B356" s="185" t="s">
        <v>311</v>
      </c>
      <c r="C356" s="186" t="s">
        <v>128</v>
      </c>
      <c r="D356" s="197"/>
      <c r="E356" s="200"/>
      <c r="F356" s="302"/>
      <c r="G356" s="200">
        <v>500</v>
      </c>
    </row>
    <row r="357" spans="2:7" s="13" customFormat="1" ht="10.199999999999999" customHeight="1" x14ac:dyDescent="0.3">
      <c r="B357" s="185"/>
      <c r="C357" s="186"/>
      <c r="D357" s="197"/>
      <c r="E357" s="200"/>
      <c r="F357" s="302"/>
      <c r="G357" s="200"/>
    </row>
    <row r="358" spans="2:7" s="13" customFormat="1" ht="15" customHeight="1" x14ac:dyDescent="0.3">
      <c r="B358" s="185">
        <v>55</v>
      </c>
      <c r="C358" s="186" t="s">
        <v>195</v>
      </c>
      <c r="D358" s="197"/>
      <c r="E358" s="200">
        <v>7000</v>
      </c>
      <c r="F358" s="302"/>
      <c r="G358" s="200"/>
    </row>
    <row r="359" spans="2:7" s="13" customFormat="1" ht="12" customHeight="1" x14ac:dyDescent="0.3">
      <c r="B359" s="185"/>
      <c r="C359" s="186"/>
      <c r="D359" s="197"/>
      <c r="E359" s="200"/>
      <c r="F359" s="302"/>
      <c r="G359" s="200"/>
    </row>
    <row r="360" spans="2:7" s="13" customFormat="1" ht="30.6" customHeight="1" x14ac:dyDescent="0.3">
      <c r="B360" s="34">
        <v>550</v>
      </c>
      <c r="C360" s="68" t="s">
        <v>194</v>
      </c>
      <c r="D360" s="197"/>
      <c r="E360" s="208"/>
      <c r="F360" s="302">
        <v>7000</v>
      </c>
      <c r="G360" s="200"/>
    </row>
    <row r="361" spans="2:7" s="13" customFormat="1" ht="26.4" customHeight="1" x14ac:dyDescent="0.3">
      <c r="B361" s="34" t="s">
        <v>312</v>
      </c>
      <c r="C361" s="68" t="s">
        <v>194</v>
      </c>
      <c r="D361" s="197"/>
      <c r="E361" s="208"/>
      <c r="F361" s="302"/>
      <c r="G361" s="200">
        <v>7000</v>
      </c>
    </row>
    <row r="362" spans="2:7" s="13" customFormat="1" ht="26.4" customHeight="1" x14ac:dyDescent="0.3">
      <c r="B362" s="34"/>
      <c r="C362" s="68"/>
      <c r="D362" s="197"/>
      <c r="E362" s="208"/>
      <c r="F362" s="302"/>
      <c r="G362" s="200"/>
    </row>
    <row r="363" spans="2:7" s="13" customFormat="1" ht="26.4" customHeight="1" x14ac:dyDescent="0.3">
      <c r="B363" s="34"/>
      <c r="C363" s="68"/>
      <c r="D363" s="197"/>
      <c r="E363" s="208"/>
      <c r="F363" s="302"/>
      <c r="G363" s="200"/>
    </row>
    <row r="364" spans="2:7" s="13" customFormat="1" ht="26.4" customHeight="1" x14ac:dyDescent="0.3">
      <c r="B364" s="34"/>
      <c r="C364" s="68"/>
      <c r="D364" s="197"/>
      <c r="E364" s="208"/>
      <c r="F364" s="302"/>
      <c r="G364" s="200"/>
    </row>
    <row r="365" spans="2:7" s="13" customFormat="1" ht="12" customHeight="1" x14ac:dyDescent="0.3">
      <c r="B365" s="35"/>
      <c r="C365" s="184"/>
      <c r="D365" s="197"/>
      <c r="E365" s="198"/>
      <c r="F365" s="199"/>
      <c r="G365" s="201"/>
    </row>
    <row r="366" spans="2:7" s="260" customFormat="1" ht="16.2" customHeight="1" x14ac:dyDescent="0.35">
      <c r="B366" s="344" t="s">
        <v>351</v>
      </c>
      <c r="C366" s="345"/>
      <c r="D366" s="293">
        <v>704782.40999999992</v>
      </c>
      <c r="E366" s="290"/>
      <c r="F366" s="290"/>
      <c r="G366" s="290"/>
    </row>
    <row r="367" spans="2:7" s="295" customFormat="1" ht="13.2" customHeight="1" x14ac:dyDescent="0.35">
      <c r="B367" s="296"/>
      <c r="C367" s="297"/>
      <c r="D367" s="298"/>
      <c r="E367" s="299"/>
      <c r="F367" s="299"/>
      <c r="G367" s="299"/>
    </row>
    <row r="368" spans="2:7" s="13" customFormat="1" ht="15" customHeight="1" x14ac:dyDescent="0.3">
      <c r="B368" s="34">
        <v>70</v>
      </c>
      <c r="C368" s="305" t="s">
        <v>189</v>
      </c>
      <c r="D368" s="197"/>
      <c r="E368" s="199">
        <v>704782.40999999992</v>
      </c>
      <c r="F368" s="199"/>
      <c r="G368" s="201"/>
    </row>
    <row r="369" spans="1:7" s="13" customFormat="1" ht="12.6" customHeight="1" x14ac:dyDescent="0.3">
      <c r="B369" s="34"/>
      <c r="C369" s="305"/>
      <c r="D369" s="197"/>
      <c r="E369" s="204"/>
      <c r="F369" s="199"/>
      <c r="G369" s="201"/>
    </row>
    <row r="370" spans="1:7" s="13" customFormat="1" ht="15" customHeight="1" x14ac:dyDescent="0.3">
      <c r="B370" s="34">
        <v>701</v>
      </c>
      <c r="C370" s="20" t="s">
        <v>221</v>
      </c>
      <c r="D370" s="197"/>
      <c r="E370" s="198"/>
      <c r="F370" s="201">
        <v>704782.40999999992</v>
      </c>
      <c r="G370" s="201"/>
    </row>
    <row r="371" spans="1:7" s="13" customFormat="1" ht="15" customHeight="1" x14ac:dyDescent="0.3">
      <c r="B371" s="34" t="s">
        <v>313</v>
      </c>
      <c r="C371" s="20" t="s">
        <v>221</v>
      </c>
      <c r="D371" s="197"/>
      <c r="E371" s="198"/>
      <c r="F371" s="199"/>
      <c r="G371" s="201">
        <v>704782.40999999992</v>
      </c>
    </row>
    <row r="372" spans="1:7" s="213" customFormat="1" ht="15" customHeight="1" x14ac:dyDescent="0.3">
      <c r="A372" s="13"/>
      <c r="B372" s="35"/>
      <c r="C372" s="184"/>
      <c r="D372" s="197"/>
      <c r="E372" s="198"/>
      <c r="F372" s="195"/>
      <c r="G372" s="201"/>
    </row>
    <row r="373" spans="1:7" s="259" customFormat="1" ht="15" customHeight="1" x14ac:dyDescent="0.35">
      <c r="B373" s="344" t="s">
        <v>322</v>
      </c>
      <c r="C373" s="345"/>
      <c r="D373" s="289">
        <v>120000</v>
      </c>
      <c r="E373" s="290"/>
      <c r="F373" s="290"/>
      <c r="G373" s="290"/>
    </row>
    <row r="374" spans="1:7" s="263" customFormat="1" ht="15" customHeight="1" x14ac:dyDescent="0.3">
      <c r="A374" s="28"/>
      <c r="B374" s="306"/>
      <c r="C374" s="307"/>
      <c r="D374" s="198"/>
      <c r="E374" s="308"/>
      <c r="F374" s="308"/>
      <c r="G374" s="308"/>
    </row>
    <row r="375" spans="1:7" s="213" customFormat="1" ht="15" customHeight="1" x14ac:dyDescent="0.3">
      <c r="A375" s="13"/>
      <c r="B375" s="17" t="s">
        <v>116</v>
      </c>
      <c r="C375" s="20" t="s">
        <v>190</v>
      </c>
      <c r="D375" s="197"/>
      <c r="E375" s="201">
        <v>120000</v>
      </c>
      <c r="F375" s="199"/>
      <c r="G375" s="201"/>
    </row>
    <row r="376" spans="1:7" s="213" customFormat="1" ht="9.6" customHeight="1" x14ac:dyDescent="0.3">
      <c r="A376" s="13"/>
      <c r="B376" s="192"/>
      <c r="C376" s="193"/>
      <c r="D376" s="197"/>
      <c r="E376" s="201"/>
      <c r="F376" s="199"/>
      <c r="G376" s="201"/>
    </row>
    <row r="377" spans="1:7" s="213" customFormat="1" ht="15" customHeight="1" x14ac:dyDescent="0.3">
      <c r="A377" s="13"/>
      <c r="B377" s="17" t="s">
        <v>175</v>
      </c>
      <c r="C377" s="20" t="s">
        <v>190</v>
      </c>
      <c r="D377" s="197"/>
      <c r="E377" s="201"/>
      <c r="F377" s="199">
        <v>120000</v>
      </c>
      <c r="G377" s="201"/>
    </row>
    <row r="378" spans="1:7" s="213" customFormat="1" ht="15" customHeight="1" x14ac:dyDescent="0.3">
      <c r="A378" s="13"/>
      <c r="B378" s="17" t="s">
        <v>176</v>
      </c>
      <c r="C378" s="20" t="s">
        <v>190</v>
      </c>
      <c r="D378" s="197"/>
      <c r="E378" s="201"/>
      <c r="F378" s="199"/>
      <c r="G378" s="201">
        <v>120000</v>
      </c>
    </row>
    <row r="379" spans="1:7" s="213" customFormat="1" ht="15" customHeight="1" x14ac:dyDescent="0.3">
      <c r="A379" s="13"/>
      <c r="B379" s="35"/>
      <c r="C379" s="184"/>
      <c r="D379" s="197"/>
      <c r="E379" s="201"/>
      <c r="F379" s="199"/>
      <c r="G379" s="199"/>
    </row>
    <row r="380" spans="1:7" s="266" customFormat="1" ht="25.2" customHeight="1" x14ac:dyDescent="0.35">
      <c r="B380" s="339" t="s">
        <v>323</v>
      </c>
      <c r="C380" s="324"/>
      <c r="D380" s="311">
        <v>8917250.0700000003</v>
      </c>
      <c r="E380" s="309"/>
      <c r="F380" s="309"/>
      <c r="G380" s="310"/>
    </row>
    <row r="381" spans="1:7" s="13" customFormat="1" ht="15" customHeight="1" x14ac:dyDescent="0.3">
      <c r="B381" s="192"/>
      <c r="C381" s="193"/>
      <c r="D381" s="196"/>
      <c r="E381" s="196"/>
      <c r="F381" s="196"/>
      <c r="G381" s="196"/>
    </row>
    <row r="382" spans="1:7" s="13" customFormat="1" ht="15" customHeight="1" x14ac:dyDescent="0.3">
      <c r="B382" s="192"/>
      <c r="C382" s="193"/>
      <c r="D382" s="196"/>
      <c r="E382" s="196"/>
      <c r="F382" s="196"/>
      <c r="G382" s="196"/>
    </row>
    <row r="383" spans="1:7" s="13" customFormat="1" ht="15" customHeight="1" x14ac:dyDescent="0.3">
      <c r="B383" s="192"/>
      <c r="C383" s="193"/>
      <c r="D383" s="196"/>
      <c r="E383" s="196"/>
      <c r="F383" s="196"/>
      <c r="G383" s="196"/>
    </row>
    <row r="384" spans="1:7" s="13" customFormat="1" ht="15" customHeight="1" thickBot="1" x14ac:dyDescent="0.35">
      <c r="B384" s="192"/>
      <c r="C384" s="193"/>
      <c r="D384" s="196"/>
      <c r="E384" s="196"/>
      <c r="F384" s="196"/>
      <c r="G384" s="196"/>
    </row>
    <row r="385" spans="1:7" s="13" customFormat="1" ht="27.6" customHeight="1" thickBot="1" x14ac:dyDescent="0.35">
      <c r="A385" s="213"/>
      <c r="B385" s="341" t="s">
        <v>331</v>
      </c>
      <c r="C385" s="342"/>
      <c r="D385" s="343"/>
      <c r="E385" s="212"/>
      <c r="F385" s="212"/>
      <c r="G385" s="212"/>
    </row>
    <row r="386" spans="1:7" s="13" customFormat="1" ht="27.6" customHeight="1" thickBot="1" x14ac:dyDescent="0.35">
      <c r="A386" s="213"/>
      <c r="B386" s="328" t="s">
        <v>239</v>
      </c>
      <c r="C386" s="329"/>
      <c r="D386" s="312" t="s">
        <v>132</v>
      </c>
      <c r="E386" s="212"/>
      <c r="F386" s="212"/>
      <c r="G386" s="212"/>
    </row>
    <row r="387" spans="1:7" s="13" customFormat="1" ht="27.6" customHeight="1" thickTop="1" x14ac:dyDescent="0.3">
      <c r="A387" s="213"/>
      <c r="B387" s="313" t="s">
        <v>326</v>
      </c>
      <c r="C387" s="272" t="s">
        <v>295</v>
      </c>
      <c r="D387" s="279">
        <v>713401.13</v>
      </c>
      <c r="E387" s="245"/>
      <c r="F387" s="212"/>
      <c r="G387" s="212"/>
    </row>
    <row r="388" spans="1:7" s="13" customFormat="1" ht="27.6" customHeight="1" x14ac:dyDescent="0.3">
      <c r="A388" s="213"/>
      <c r="B388" s="313" t="s">
        <v>327</v>
      </c>
      <c r="C388" s="272" t="s">
        <v>105</v>
      </c>
      <c r="D388" s="279">
        <v>7371566.5300000003</v>
      </c>
      <c r="E388" s="212"/>
      <c r="F388" s="212"/>
      <c r="G388" s="212"/>
    </row>
    <row r="389" spans="1:7" s="13" customFormat="1" ht="27.6" customHeight="1" x14ac:dyDescent="0.3">
      <c r="A389" s="213"/>
      <c r="B389" s="313" t="s">
        <v>330</v>
      </c>
      <c r="C389" s="272" t="s">
        <v>296</v>
      </c>
      <c r="D389" s="279">
        <v>7500</v>
      </c>
      <c r="E389" s="212"/>
      <c r="F389" s="212"/>
      <c r="G389" s="212"/>
    </row>
    <row r="390" spans="1:7" s="13" customFormat="1" ht="27.6" customHeight="1" x14ac:dyDescent="0.3">
      <c r="A390" s="213"/>
      <c r="B390" s="313" t="s">
        <v>328</v>
      </c>
      <c r="C390" s="272" t="s">
        <v>231</v>
      </c>
      <c r="D390" s="279">
        <v>704782.40999999992</v>
      </c>
      <c r="E390" s="212"/>
      <c r="F390" s="212"/>
      <c r="G390" s="212"/>
    </row>
    <row r="391" spans="1:7" s="13" customFormat="1" ht="27.6" customHeight="1" thickBot="1" x14ac:dyDescent="0.35">
      <c r="A391" s="213"/>
      <c r="B391" s="314" t="s">
        <v>329</v>
      </c>
      <c r="C391" s="272" t="s">
        <v>115</v>
      </c>
      <c r="D391" s="279">
        <v>120000</v>
      </c>
      <c r="E391" s="212"/>
      <c r="F391" s="212"/>
      <c r="G391" s="212"/>
    </row>
    <row r="392" spans="1:7" s="13" customFormat="1" ht="27.6" customHeight="1" thickBot="1" x14ac:dyDescent="0.35">
      <c r="A392" s="213"/>
      <c r="B392" s="315"/>
      <c r="C392" s="276"/>
      <c r="D392" s="277">
        <v>8917250.0700000003</v>
      </c>
      <c r="E392" s="212"/>
      <c r="F392" s="212"/>
      <c r="G392" s="212"/>
    </row>
    <row r="393" spans="1:7" s="13" customFormat="1" ht="15" customHeight="1" x14ac:dyDescent="0.3">
      <c r="B393" s="192"/>
      <c r="C393" s="193"/>
      <c r="D393" s="196"/>
      <c r="E393" s="196"/>
      <c r="F393" s="196"/>
      <c r="G393" s="196"/>
    </row>
    <row r="394" spans="1:7" s="13" customFormat="1" ht="15" customHeight="1" x14ac:dyDescent="0.3">
      <c r="B394" s="192"/>
      <c r="C394" s="193"/>
      <c r="D394" s="196"/>
      <c r="E394" s="196"/>
      <c r="F394" s="196"/>
      <c r="G394" s="196"/>
    </row>
    <row r="395" spans="1:7" s="13" customFormat="1" ht="15" customHeight="1" x14ac:dyDescent="0.3">
      <c r="B395" s="192"/>
      <c r="C395" s="193"/>
      <c r="D395" s="196"/>
      <c r="E395" s="196"/>
      <c r="F395" s="196"/>
      <c r="G395" s="196"/>
    </row>
    <row r="396" spans="1:7" s="13" customFormat="1" ht="15" customHeight="1" x14ac:dyDescent="0.3">
      <c r="B396" s="192"/>
      <c r="C396" s="193"/>
      <c r="D396" s="196"/>
      <c r="E396" s="196"/>
      <c r="F396" s="196"/>
      <c r="G396" s="196"/>
    </row>
    <row r="397" spans="1:7" s="13" customFormat="1" ht="15" customHeight="1" x14ac:dyDescent="0.3">
      <c r="B397" s="192"/>
      <c r="C397" s="193"/>
      <c r="D397" s="224"/>
      <c r="E397" s="196"/>
      <c r="F397" s="196"/>
      <c r="G397" s="196"/>
    </row>
    <row r="398" spans="1:7" s="13" customFormat="1" ht="15" customHeight="1" x14ac:dyDescent="0.3">
      <c r="B398" s="192"/>
      <c r="C398" s="193"/>
      <c r="D398" s="196"/>
      <c r="E398" s="196"/>
      <c r="F398" s="196"/>
      <c r="G398" s="196"/>
    </row>
    <row r="399" spans="1:7" s="13" customFormat="1" ht="15" customHeight="1" x14ac:dyDescent="0.3">
      <c r="B399" s="192"/>
      <c r="C399" s="193"/>
      <c r="D399" s="196"/>
      <c r="E399" s="196"/>
      <c r="F399" s="196"/>
      <c r="G399" s="196"/>
    </row>
    <row r="400" spans="1:7" s="13" customFormat="1" ht="15" customHeight="1" x14ac:dyDescent="0.3">
      <c r="B400" s="192"/>
      <c r="C400" s="193"/>
      <c r="D400" s="196"/>
      <c r="E400" s="196"/>
      <c r="F400" s="196"/>
      <c r="G400" s="196"/>
    </row>
    <row r="401" spans="1:7" s="13" customFormat="1" ht="15" customHeight="1" x14ac:dyDescent="0.3">
      <c r="B401" s="192"/>
      <c r="C401" s="193"/>
      <c r="D401" s="196"/>
      <c r="E401" s="196"/>
      <c r="F401" s="196"/>
      <c r="G401" s="196"/>
    </row>
    <row r="402" spans="1:7" s="13" customFormat="1" ht="15" customHeight="1" x14ac:dyDescent="0.3">
      <c r="B402" s="192"/>
      <c r="C402" s="193"/>
      <c r="D402" s="196"/>
      <c r="E402" s="196"/>
      <c r="F402" s="196"/>
      <c r="G402" s="196"/>
    </row>
    <row r="403" spans="1:7" s="13" customFormat="1" ht="15" customHeight="1" x14ac:dyDescent="0.3">
      <c r="B403" s="192"/>
      <c r="C403" s="193"/>
      <c r="D403" s="196"/>
      <c r="E403" s="196"/>
      <c r="F403" s="196"/>
      <c r="G403" s="196"/>
    </row>
    <row r="404" spans="1:7" s="13" customFormat="1" ht="15" customHeight="1" x14ac:dyDescent="0.3">
      <c r="B404" s="192"/>
      <c r="C404" s="193"/>
      <c r="D404" s="196"/>
      <c r="E404" s="196"/>
      <c r="F404" s="196"/>
      <c r="G404" s="196"/>
    </row>
    <row r="405" spans="1:7" s="13" customFormat="1" ht="15" customHeight="1" x14ac:dyDescent="0.3">
      <c r="B405" s="192"/>
      <c r="C405" s="193"/>
      <c r="D405" s="196"/>
      <c r="E405" s="196"/>
      <c r="F405" s="196"/>
      <c r="G405" s="196"/>
    </row>
    <row r="406" spans="1:7" s="13" customFormat="1" ht="15" customHeight="1" x14ac:dyDescent="0.3">
      <c r="B406" s="192"/>
      <c r="C406" s="193"/>
      <c r="D406" s="196"/>
      <c r="E406" s="196"/>
      <c r="F406" s="196"/>
      <c r="G406" s="196"/>
    </row>
    <row r="407" spans="1:7" s="13" customFormat="1" ht="15" customHeight="1" x14ac:dyDescent="0.3">
      <c r="B407" s="192"/>
      <c r="C407" s="193"/>
      <c r="D407" s="196"/>
      <c r="E407" s="196"/>
      <c r="F407" s="196"/>
      <c r="G407" s="196"/>
    </row>
    <row r="408" spans="1:7" s="13" customFormat="1" ht="15" customHeight="1" x14ac:dyDescent="0.3">
      <c r="B408" s="192"/>
      <c r="C408" s="193"/>
      <c r="D408" s="196"/>
      <c r="E408" s="196"/>
      <c r="F408" s="196"/>
      <c r="G408" s="196"/>
    </row>
    <row r="409" spans="1:7" s="13" customFormat="1" ht="15" customHeight="1" x14ac:dyDescent="0.3">
      <c r="B409" s="192"/>
      <c r="C409" s="193"/>
      <c r="D409" s="196"/>
      <c r="E409" s="196"/>
      <c r="F409" s="196"/>
      <c r="G409" s="196"/>
    </row>
    <row r="410" spans="1:7" s="13" customFormat="1" ht="15" customHeight="1" x14ac:dyDescent="0.3">
      <c r="B410" s="192"/>
      <c r="C410" s="193"/>
      <c r="D410" s="196"/>
      <c r="E410" s="196"/>
      <c r="F410" s="196"/>
      <c r="G410" s="196"/>
    </row>
    <row r="411" spans="1:7" s="13" customFormat="1" ht="15" customHeight="1" x14ac:dyDescent="0.3">
      <c r="B411" s="192"/>
      <c r="C411" s="193"/>
      <c r="D411" s="196"/>
      <c r="E411" s="196"/>
      <c r="F411" s="196"/>
      <c r="G411" s="196"/>
    </row>
    <row r="412" spans="1:7" s="13" customFormat="1" ht="15" customHeight="1" x14ac:dyDescent="0.3">
      <c r="B412" s="192"/>
      <c r="C412" s="193"/>
      <c r="D412" s="196"/>
      <c r="E412" s="196"/>
      <c r="F412" s="196"/>
      <c r="G412" s="196"/>
    </row>
    <row r="413" spans="1:7" s="13" customFormat="1" ht="15" customHeight="1" x14ac:dyDescent="0.3">
      <c r="B413" s="192"/>
      <c r="C413" s="193"/>
      <c r="D413" s="196"/>
      <c r="E413" s="196"/>
      <c r="F413" s="196"/>
      <c r="G413" s="196"/>
    </row>
    <row r="414" spans="1:7" s="13" customFormat="1" ht="15" customHeight="1" x14ac:dyDescent="0.3">
      <c r="B414" s="192"/>
      <c r="C414" s="193"/>
      <c r="D414" s="196"/>
      <c r="E414" s="196"/>
      <c r="F414" s="196"/>
      <c r="G414" s="196"/>
    </row>
    <row r="415" spans="1:7" ht="15" customHeight="1" x14ac:dyDescent="0.3">
      <c r="A415" s="13"/>
      <c r="B415" s="192"/>
      <c r="C415" s="193"/>
      <c r="D415" s="196"/>
      <c r="E415" s="196"/>
      <c r="F415" s="196"/>
      <c r="G415" s="196"/>
    </row>
    <row r="416" spans="1:7" ht="15" customHeight="1" x14ac:dyDescent="0.3">
      <c r="A416" s="13"/>
      <c r="B416" s="192"/>
      <c r="C416" s="193"/>
      <c r="D416" s="196"/>
      <c r="E416" s="196"/>
      <c r="F416" s="196"/>
      <c r="G416" s="196"/>
    </row>
    <row r="417" spans="1:7" ht="15" customHeight="1" x14ac:dyDescent="0.3">
      <c r="A417" s="13"/>
      <c r="B417" s="192"/>
      <c r="C417" s="193"/>
      <c r="D417" s="196"/>
      <c r="E417" s="196"/>
      <c r="F417" s="196"/>
      <c r="G417" s="196"/>
    </row>
    <row r="418" spans="1:7" ht="15" customHeight="1" x14ac:dyDescent="0.3">
      <c r="A418" s="13"/>
      <c r="B418" s="192"/>
      <c r="C418" s="193"/>
      <c r="D418" s="196"/>
      <c r="E418" s="196"/>
      <c r="F418" s="196"/>
      <c r="G418" s="196"/>
    </row>
    <row r="419" spans="1:7" ht="15" customHeight="1" x14ac:dyDescent="0.3">
      <c r="A419" s="13"/>
      <c r="B419" s="192"/>
      <c r="C419" s="193"/>
      <c r="D419" s="196"/>
      <c r="E419" s="196"/>
      <c r="F419" s="196"/>
      <c r="G419" s="196"/>
    </row>
    <row r="420" spans="1:7" ht="15" customHeight="1" x14ac:dyDescent="0.3">
      <c r="A420" s="13"/>
      <c r="B420" s="192"/>
      <c r="C420" s="193"/>
      <c r="D420" s="196"/>
      <c r="E420" s="196"/>
      <c r="F420" s="196"/>
      <c r="G420" s="196"/>
    </row>
    <row r="421" spans="1:7" ht="15" customHeight="1" x14ac:dyDescent="0.3">
      <c r="A421" s="13"/>
      <c r="B421" s="192"/>
      <c r="C421" s="193"/>
      <c r="D421" s="196"/>
      <c r="E421" s="196"/>
      <c r="F421" s="196"/>
      <c r="G421" s="196"/>
    </row>
    <row r="422" spans="1:7" ht="15" customHeight="1" x14ac:dyDescent="0.3">
      <c r="A422" s="13"/>
      <c r="B422" s="192"/>
      <c r="C422" s="193"/>
      <c r="D422" s="196"/>
      <c r="E422" s="196"/>
      <c r="F422" s="196"/>
      <c r="G422" s="196"/>
    </row>
    <row r="423" spans="1:7" ht="15" customHeight="1" x14ac:dyDescent="0.3">
      <c r="A423" s="13"/>
      <c r="B423" s="192"/>
      <c r="C423" s="193"/>
      <c r="D423" s="196"/>
      <c r="E423" s="196"/>
      <c r="F423" s="196"/>
      <c r="G423" s="196"/>
    </row>
    <row r="424" spans="1:7" ht="15" customHeight="1" x14ac:dyDescent="0.3">
      <c r="A424" s="13"/>
      <c r="B424" s="192"/>
      <c r="C424" s="193"/>
      <c r="D424" s="196"/>
      <c r="E424" s="196"/>
      <c r="F424" s="196"/>
      <c r="G424" s="196"/>
    </row>
    <row r="425" spans="1:7" ht="15" customHeight="1" x14ac:dyDescent="0.3">
      <c r="A425" s="13"/>
      <c r="B425" s="192"/>
      <c r="C425" s="193"/>
      <c r="D425" s="194"/>
      <c r="E425" s="194"/>
      <c r="F425" s="194"/>
      <c r="G425" s="194"/>
    </row>
    <row r="426" spans="1:7" ht="15" customHeight="1" x14ac:dyDescent="0.3">
      <c r="A426" s="13"/>
      <c r="B426" s="192"/>
      <c r="C426" s="193"/>
      <c r="D426" s="194"/>
      <c r="E426" s="194"/>
      <c r="F426" s="194"/>
      <c r="G426" s="194"/>
    </row>
  </sheetData>
  <mergeCells count="40">
    <mergeCell ref="B260:D260"/>
    <mergeCell ref="A178:C178"/>
    <mergeCell ref="A231:C231"/>
    <mergeCell ref="A242:C242"/>
    <mergeCell ref="A203:C203"/>
    <mergeCell ref="A213:C213"/>
    <mergeCell ref="A215:C215"/>
    <mergeCell ref="A225:C225"/>
    <mergeCell ref="B303:C303"/>
    <mergeCell ref="B342:C342"/>
    <mergeCell ref="B351:C351"/>
    <mergeCell ref="B366:C366"/>
    <mergeCell ref="A9:C9"/>
    <mergeCell ref="A10:B10"/>
    <mergeCell ref="A49:B49"/>
    <mergeCell ref="A131:B131"/>
    <mergeCell ref="A137:B137"/>
    <mergeCell ref="A181:C181"/>
    <mergeCell ref="A192:C192"/>
    <mergeCell ref="A194:C194"/>
    <mergeCell ref="A201:C201"/>
    <mergeCell ref="A143:B143"/>
    <mergeCell ref="A167:B167"/>
    <mergeCell ref="A173:B173"/>
    <mergeCell ref="A257:C257"/>
    <mergeCell ref="A7:G7"/>
    <mergeCell ref="B386:C386"/>
    <mergeCell ref="E225:G225"/>
    <mergeCell ref="E178:G178"/>
    <mergeCell ref="E192:G192"/>
    <mergeCell ref="E242:G242"/>
    <mergeCell ref="F257:G257"/>
    <mergeCell ref="B302:C302"/>
    <mergeCell ref="B380:C380"/>
    <mergeCell ref="A244:C244"/>
    <mergeCell ref="A255:C255"/>
    <mergeCell ref="E255:G255"/>
    <mergeCell ref="B385:D385"/>
    <mergeCell ref="B373:C373"/>
    <mergeCell ref="B301:G301"/>
  </mergeCells>
  <printOptions horizontalCentered="1"/>
  <pageMargins left="0.39370078740157483" right="0.23622047244094491" top="0.6692913385826772" bottom="0.70866141732283472" header="0.6692913385826772" footer="0.59055118110236227"/>
  <pageSetup paperSize="9" scale="70" firstPageNumber="11" fitToHeight="2" orientation="portrait" useFirstPageNumber="1" r:id="rId1"/>
  <headerFooter alignWithMargins="0"/>
  <ignoredErrors>
    <ignoredError sqref="B95:B96 B101 B120:B124 B126:B128 B176 B130 B65 B58 B17:B20 B60 B31 B98 B175 B133 B112 B104 B34 B139 B22 B113:B115 B174 B12 B11 B24 B23 B30 B32 B36 B35 B39 B37 B38 B42 B40 B41 B48 B43 B44 B45 B46 B47 B51 B50 B62 B61 B63 B64 B69 B66 B67 B68 B72 B70 B71 B75 B73 B74 B78 B76 B77 B80 B79 B85 B81 B82 B83 B84 B91 B86 B87 B88 B89 B90 B94 B92 B93 B99 B100 B110 B105 B107 B109 B138 B140 B14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Hoja4 (2)</vt:lpstr>
      <vt:lpstr>PT RESUMEN CAPITULO I</vt:lpstr>
      <vt:lpstr>variacion</vt:lpstr>
      <vt:lpstr>PT PRESUPUESTO GENERAL 2019</vt:lpstr>
      <vt:lpstr>'PT PRESUPUESTO GENERAL 2019'!A_impresión_IM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2018-10-19T08:08:01Z</dcterms:created>
  <dcterms:modified xsi:type="dcterms:W3CDTF">2018-10-19T08:08:06Z</dcterms:modified>
</cp:coreProperties>
</file>