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21984" yWindow="0" windowWidth="23136" windowHeight="13056" tabRatio="850" firstSheet="12" activeTab="20"/>
  </bookViews>
  <sheets>
    <sheet name="_GENERAL" sheetId="4" r:id="rId1"/>
    <sheet name="_CHECK_LIST" sheetId="37" r:id="rId2"/>
    <sheet name="FC-1_ORGANOS_GOBIERNO" sheetId="1" r:id="rId3"/>
    <sheet name="FC-2_ACCIONISTAS" sheetId="3" r:id="rId4"/>
    <sheet name="FC-3_CPyG" sheetId="7" r:id="rId5"/>
    <sheet name="FC-3_1_INF_ADIC_CPyG" sheetId="36" r:id="rId6"/>
    <sheet name="FC-4_ACTIVO" sheetId="42" r:id="rId7"/>
    <sheet name="FC-4_PASIVO" sheetId="14" r:id="rId8"/>
    <sheet name="FC-6_Inversiones" sheetId="13" r:id="rId9"/>
    <sheet name="FC-7_INF" sheetId="15" r:id="rId10"/>
    <sheet name="FC-8_INV_FINANCIERAS" sheetId="17" r:id="rId11"/>
    <sheet name="FC-9_TRANS_SUBV" sheetId="39" r:id="rId12"/>
    <sheet name="FC-10_DEUDAS" sheetId="23" r:id="rId13"/>
    <sheet name="FC-11_DEUDA_VIVA" sheetId="20" r:id="rId14"/>
    <sheet name="FC-12_PERFIL_VTO_DEUDA" sheetId="21" r:id="rId15"/>
    <sheet name="FC-13_PERSONAL" sheetId="43" r:id="rId16"/>
    <sheet name="FC-14_OPER_INTERNAS" sheetId="27" r:id="rId17"/>
    <sheet name="FC-15_ENCOMIENDAS" sheetId="28" r:id="rId18"/>
    <sheet name="_FC-16_ESTAB_PRESUP" sheetId="29" r:id="rId19"/>
    <sheet name="FC-17_FINANCIACIÓN" sheetId="31" r:id="rId20"/>
    <sheet name="FC-90" sheetId="34" r:id="rId21"/>
    <sheet name="_FC-90_DETALLE" sheetId="41" state="hidden" r:id="rId22"/>
  </sheets>
  <definedNames>
    <definedName name="_xlnm.Print_Area" localSheetId="1">_CHECK_LIST!$B$5:$H$45</definedName>
    <definedName name="_xlnm.Print_Area" localSheetId="18">'_FC-16_ESTAB_PRESUP'!$B$1:$H$55</definedName>
    <definedName name="_xlnm.Print_Area" localSheetId="0">_GENERAL!$B$5:$N$43</definedName>
    <definedName name="_xlnm.Print_Area" localSheetId="2">'FC-1_ORGANOS_GOBIERNO'!$B$1:$I$48</definedName>
    <definedName name="_xlnm.Print_Area" localSheetId="12">'FC-10_DEUDAS'!$B$1:$T$126</definedName>
    <definedName name="_xlnm.Print_Area" localSheetId="13">'FC-11_DEUDA_VIVA'!$B$1:$J$42</definedName>
    <definedName name="_xlnm.Print_Area" localSheetId="14">'FC-12_PERFIL_VTO_DEUDA'!$B$1:$O$30</definedName>
    <definedName name="_xlnm.Print_Area" localSheetId="15">'FC-13_PERSONAL'!$B$1:$K$71</definedName>
    <definedName name="_xlnm.Print_Area" localSheetId="16">'FC-14_OPER_INTERNAS'!$B$1:$I$81</definedName>
    <definedName name="_xlnm.Print_Area" localSheetId="17">'FC-15_ENCOMIENDAS'!$B$1:$H$41</definedName>
    <definedName name="_xlnm.Print_Area" localSheetId="19">'FC-17_FINANCIACIÓN'!$B$1:$F$46</definedName>
    <definedName name="_xlnm.Print_Area" localSheetId="3">'FC-2_ACCIONISTAS'!$B$1:$Q$61</definedName>
    <definedName name="_xlnm.Print_Area" localSheetId="5">'FC-3_1_INF_ADIC_CPyG'!$B$1:$N$100</definedName>
    <definedName name="_xlnm.Print_Area" localSheetId="4">'FC-3_CPyG'!$B$1:$H$82</definedName>
    <definedName name="_xlnm.Print_Area" localSheetId="6">'FC-4_ACTIVO'!$B$1:$H$41</definedName>
    <definedName name="_xlnm.Print_Area" localSheetId="7">'FC-4_PASIVO'!$B$1:$H$57</definedName>
    <definedName name="_xlnm.Print_Area" localSheetId="8">'FC-6_Inversiones'!$B$1:$S$61</definedName>
    <definedName name="_xlnm.Print_Area" localSheetId="9">'FC-7_INF'!$B$1:$O$52</definedName>
    <definedName name="_xlnm.Print_Area" localSheetId="10">'FC-8_INV_FINANCIERAS'!$B$1:$N$77</definedName>
    <definedName name="_xlnm.Print_Area" localSheetId="11">'FC-9_TRANS_SUBV'!$B$1:$Q$114</definedName>
    <definedName name="_xlnm.Print_Area" localSheetId="20">'FC-90'!$B$1:$F$71</definedName>
    <definedName name="DEPENDENCIA">_GENERAL!$H$14</definedName>
    <definedName name="ejercicio">_GENERAL!$D$14</definedName>
    <definedName name="Entidad">_GENERAL!$D$13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" i="39" l="1"/>
  <c r="G32" i="42"/>
  <c r="G25" i="42"/>
  <c r="E15" i="15"/>
  <c r="F15" i="15"/>
  <c r="M15" i="15"/>
  <c r="E26" i="15"/>
  <c r="M26" i="15"/>
  <c r="G17" i="42"/>
  <c r="E17" i="15"/>
  <c r="F17" i="15"/>
  <c r="I17" i="15"/>
  <c r="M17" i="15"/>
  <c r="E28" i="15"/>
  <c r="F28" i="15"/>
  <c r="I28" i="15"/>
  <c r="M28" i="15"/>
  <c r="G19" i="42"/>
  <c r="G16" i="42"/>
  <c r="G34" i="42"/>
  <c r="G33" i="7"/>
  <c r="G32" i="7"/>
  <c r="J39" i="43"/>
  <c r="J40" i="43"/>
  <c r="J41" i="43"/>
  <c r="F42" i="43"/>
  <c r="J42" i="43"/>
  <c r="J43" i="43"/>
  <c r="J44" i="43"/>
  <c r="J45" i="43"/>
  <c r="F52" i="43"/>
  <c r="F53" i="43"/>
  <c r="F31" i="43"/>
  <c r="G42" i="37"/>
  <c r="F185" i="41"/>
  <c r="F186" i="41"/>
  <c r="F184" i="41"/>
  <c r="G184" i="41"/>
  <c r="H184" i="41"/>
  <c r="G176" i="41"/>
  <c r="F177" i="41"/>
  <c r="F178" i="41"/>
  <c r="F179" i="41"/>
  <c r="F180" i="41"/>
  <c r="F181" i="41"/>
  <c r="G45" i="14"/>
  <c r="F45" i="14"/>
  <c r="F182" i="41"/>
  <c r="F183" i="41"/>
  <c r="F176" i="41"/>
  <c r="F171" i="41"/>
  <c r="F172" i="41"/>
  <c r="F173" i="41"/>
  <c r="F174" i="41"/>
  <c r="F175" i="41"/>
  <c r="F170" i="41"/>
  <c r="I25" i="17"/>
  <c r="I34" i="17"/>
  <c r="I49" i="17"/>
  <c r="I58" i="17"/>
  <c r="F169" i="41"/>
  <c r="F168" i="41"/>
  <c r="G31" i="15"/>
  <c r="F164" i="41"/>
  <c r="I31" i="15"/>
  <c r="F165" i="41"/>
  <c r="J31" i="15"/>
  <c r="F166" i="41"/>
  <c r="L31" i="15"/>
  <c r="F167" i="41"/>
  <c r="F161" i="41"/>
  <c r="G161" i="41"/>
  <c r="H161" i="41"/>
  <c r="G170" i="41"/>
  <c r="H170" i="41"/>
  <c r="H176" i="41"/>
  <c r="G168" i="41"/>
  <c r="H168" i="41"/>
  <c r="F188" i="41"/>
  <c r="G188" i="41"/>
  <c r="H188" i="41"/>
  <c r="H160" i="41"/>
  <c r="E214" i="41"/>
  <c r="H25" i="17"/>
  <c r="F56" i="41"/>
  <c r="H56" i="41"/>
  <c r="H34" i="17"/>
  <c r="F57" i="41"/>
  <c r="H57" i="41"/>
  <c r="H49" i="17"/>
  <c r="F58" i="41"/>
  <c r="H58" i="41"/>
  <c r="H58" i="17"/>
  <c r="F59" i="41"/>
  <c r="H59" i="41"/>
  <c r="H60" i="41"/>
  <c r="H61" i="41"/>
  <c r="H55" i="41"/>
  <c r="M43" i="23"/>
  <c r="F63" i="41"/>
  <c r="H63" i="41"/>
  <c r="M75" i="23"/>
  <c r="F66" i="41"/>
  <c r="H66" i="41"/>
  <c r="M107" i="23"/>
  <c r="F67" i="41"/>
  <c r="H67" i="41"/>
  <c r="H64" i="41"/>
  <c r="H65" i="41"/>
  <c r="H68" i="41"/>
  <c r="H69" i="41"/>
  <c r="H70" i="41"/>
  <c r="H62" i="41"/>
  <c r="H71" i="41"/>
  <c r="K31" i="15"/>
  <c r="F45" i="41"/>
  <c r="H45" i="41"/>
  <c r="H46" i="41"/>
  <c r="H47" i="41"/>
  <c r="H44" i="41"/>
  <c r="I23" i="39"/>
  <c r="I24" i="39"/>
  <c r="I25" i="39"/>
  <c r="I26" i="39"/>
  <c r="I27" i="39"/>
  <c r="I28" i="39"/>
  <c r="I29" i="39"/>
  <c r="I30" i="39"/>
  <c r="I31" i="39"/>
  <c r="F49" i="41"/>
  <c r="H49" i="41"/>
  <c r="H78" i="39"/>
  <c r="F50" i="41"/>
  <c r="H50" i="41"/>
  <c r="H51" i="41"/>
  <c r="H52" i="41"/>
  <c r="H48" i="41"/>
  <c r="H53" i="41"/>
  <c r="E19" i="41"/>
  <c r="H19" i="41"/>
  <c r="E20" i="41"/>
  <c r="H20" i="41"/>
  <c r="E21" i="41"/>
  <c r="H21" i="41"/>
  <c r="E22" i="41"/>
  <c r="H22" i="41"/>
  <c r="E23" i="41"/>
  <c r="H23" i="41"/>
  <c r="E24" i="41"/>
  <c r="H24" i="41"/>
  <c r="E25" i="41"/>
  <c r="H25" i="41"/>
  <c r="H26" i="41"/>
  <c r="H27" i="41"/>
  <c r="H28" i="41"/>
  <c r="H18" i="41"/>
  <c r="E30" i="41"/>
  <c r="H30" i="41"/>
  <c r="H31" i="41"/>
  <c r="H32" i="41"/>
  <c r="H33" i="41"/>
  <c r="H29" i="41"/>
  <c r="E35" i="41"/>
  <c r="H35" i="41"/>
  <c r="E36" i="41"/>
  <c r="H36" i="41"/>
  <c r="H37" i="41"/>
  <c r="H38" i="41"/>
  <c r="H39" i="41"/>
  <c r="H40" i="41"/>
  <c r="H41" i="41"/>
  <c r="H34" i="41"/>
  <c r="H16" i="41"/>
  <c r="H17" i="41"/>
  <c r="H42" i="41"/>
  <c r="H73" i="41"/>
  <c r="E76" i="41"/>
  <c r="H76" i="41"/>
  <c r="E77" i="41"/>
  <c r="H77" i="41"/>
  <c r="E78" i="41"/>
  <c r="H78" i="41"/>
  <c r="E79" i="41"/>
  <c r="H79" i="41"/>
  <c r="E80" i="41"/>
  <c r="H80" i="41"/>
  <c r="E81" i="41"/>
  <c r="H81" i="41"/>
  <c r="H82" i="41"/>
  <c r="H83" i="41"/>
  <c r="H75" i="41"/>
  <c r="H85" i="41"/>
  <c r="E91" i="41"/>
  <c r="H91" i="41"/>
  <c r="H92" i="41"/>
  <c r="H93" i="41"/>
  <c r="H94" i="41"/>
  <c r="H90" i="41"/>
  <c r="E96" i="41"/>
  <c r="H96" i="41"/>
  <c r="E97" i="41"/>
  <c r="H97" i="41"/>
  <c r="E98" i="41"/>
  <c r="H98" i="41"/>
  <c r="H99" i="41"/>
  <c r="H100" i="41"/>
  <c r="H101" i="41"/>
  <c r="H95" i="41"/>
  <c r="E103" i="41"/>
  <c r="H103" i="41"/>
  <c r="H104" i="41"/>
  <c r="H105" i="41"/>
  <c r="H106" i="41"/>
  <c r="H107" i="41"/>
  <c r="H102" i="41"/>
  <c r="G23" i="7"/>
  <c r="E109" i="41"/>
  <c r="H109" i="41"/>
  <c r="H110" i="41"/>
  <c r="H111" i="41"/>
  <c r="H108" i="41"/>
  <c r="H112" i="41"/>
  <c r="F31" i="15"/>
  <c r="F115" i="41"/>
  <c r="H115" i="41"/>
  <c r="H31" i="15"/>
  <c r="F116" i="41"/>
  <c r="H116" i="41"/>
  <c r="H117" i="41"/>
  <c r="H118" i="41"/>
  <c r="H114" i="41"/>
  <c r="G18" i="14"/>
  <c r="F18" i="14"/>
  <c r="F120" i="41"/>
  <c r="H120" i="41"/>
  <c r="H121" i="41"/>
  <c r="H122" i="41"/>
  <c r="H119" i="41"/>
  <c r="H123" i="41"/>
  <c r="G25" i="17"/>
  <c r="F126" i="41"/>
  <c r="H126" i="41"/>
  <c r="G34" i="17"/>
  <c r="F127" i="41"/>
  <c r="H127" i="41"/>
  <c r="G49" i="17"/>
  <c r="F128" i="41"/>
  <c r="H128" i="41"/>
  <c r="G58" i="17"/>
  <c r="F129" i="41"/>
  <c r="H129" i="41"/>
  <c r="H130" i="41"/>
  <c r="H131" i="41"/>
  <c r="H125" i="41"/>
  <c r="N43" i="23"/>
  <c r="F133" i="41"/>
  <c r="H133" i="41"/>
  <c r="N75" i="23"/>
  <c r="F136" i="41"/>
  <c r="H136" i="41"/>
  <c r="N107" i="23"/>
  <c r="F137" i="41"/>
  <c r="H137" i="41"/>
  <c r="H134" i="41"/>
  <c r="H135" i="41"/>
  <c r="H138" i="41"/>
  <c r="H139" i="41"/>
  <c r="H140" i="41"/>
  <c r="H132" i="41"/>
  <c r="H141" i="41"/>
  <c r="H143" i="41"/>
  <c r="E149" i="41"/>
  <c r="H149" i="41"/>
  <c r="E150" i="41"/>
  <c r="H150" i="41"/>
  <c r="E151" i="41"/>
  <c r="H151" i="41"/>
  <c r="E152" i="41"/>
  <c r="H152" i="41"/>
  <c r="E153" i="41"/>
  <c r="H153" i="41"/>
  <c r="H154" i="41"/>
  <c r="H148" i="41"/>
  <c r="H156" i="41"/>
  <c r="H158" i="41"/>
  <c r="E213" i="41"/>
  <c r="F214" i="41"/>
  <c r="E25" i="31"/>
  <c r="H49" i="39"/>
  <c r="H64" i="39"/>
  <c r="E24" i="31"/>
  <c r="E41" i="29"/>
  <c r="H18" i="36"/>
  <c r="I45" i="43"/>
  <c r="H45" i="43"/>
  <c r="G45" i="43"/>
  <c r="E45" i="43"/>
  <c r="F30" i="43"/>
  <c r="F45" i="43"/>
  <c r="C28" i="43"/>
  <c r="E9" i="43"/>
  <c r="J6" i="43"/>
  <c r="E22" i="15"/>
  <c r="I34" i="13"/>
  <c r="I33" i="13"/>
  <c r="G45" i="7"/>
  <c r="G16" i="7"/>
  <c r="G38" i="7"/>
  <c r="G47" i="7"/>
  <c r="G23" i="14"/>
  <c r="F45" i="7"/>
  <c r="F16" i="7"/>
  <c r="F23" i="7"/>
  <c r="F33" i="7"/>
  <c r="F38" i="7"/>
  <c r="F47" i="7"/>
  <c r="F50" i="7"/>
  <c r="F23" i="14"/>
  <c r="F25" i="14"/>
  <c r="G25" i="14"/>
  <c r="F22" i="14"/>
  <c r="G22" i="14"/>
  <c r="F19" i="42"/>
  <c r="F17" i="42"/>
  <c r="G6" i="42"/>
  <c r="D9" i="42"/>
  <c r="E14" i="42"/>
  <c r="F14" i="42"/>
  <c r="G14" i="42"/>
  <c r="E16" i="42"/>
  <c r="F16" i="42"/>
  <c r="E25" i="42"/>
  <c r="F25" i="42"/>
  <c r="E34" i="42"/>
  <c r="F34" i="42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E33" i="7"/>
  <c r="E28" i="29"/>
  <c r="E24" i="29"/>
  <c r="E33" i="29"/>
  <c r="G59" i="7"/>
  <c r="G67" i="7"/>
  <c r="G69" i="7"/>
  <c r="F17" i="14"/>
  <c r="F16" i="14"/>
  <c r="F59" i="7"/>
  <c r="F67" i="7"/>
  <c r="F69" i="7"/>
  <c r="E18" i="14"/>
  <c r="E17" i="14"/>
  <c r="E16" i="14"/>
  <c r="E45" i="7"/>
  <c r="E16" i="7"/>
  <c r="E23" i="7"/>
  <c r="E38" i="7"/>
  <c r="E47" i="7"/>
  <c r="E50" i="7"/>
  <c r="E16" i="37"/>
  <c r="E59" i="7"/>
  <c r="E67" i="7"/>
  <c r="E36" i="29"/>
  <c r="E35" i="29"/>
  <c r="E34" i="29"/>
  <c r="E25" i="29"/>
  <c r="E23" i="29"/>
  <c r="E22" i="29"/>
  <c r="E21" i="29"/>
  <c r="E20" i="34"/>
  <c r="E16" i="34"/>
  <c r="E75" i="41"/>
  <c r="E42" i="34"/>
  <c r="Q81" i="23"/>
  <c r="P81" i="23"/>
  <c r="O81" i="23"/>
  <c r="N81" i="23"/>
  <c r="M81" i="23"/>
  <c r="L81" i="23"/>
  <c r="Q49" i="23"/>
  <c r="P49" i="23"/>
  <c r="O49" i="23"/>
  <c r="N49" i="23"/>
  <c r="M49" i="23"/>
  <c r="L49" i="23"/>
  <c r="H31" i="39"/>
  <c r="H34" i="39"/>
  <c r="K19" i="39"/>
  <c r="G31" i="39"/>
  <c r="G34" i="39"/>
  <c r="J19" i="39"/>
  <c r="I19" i="39"/>
  <c r="N14" i="21"/>
  <c r="M14" i="21"/>
  <c r="L14" i="21"/>
  <c r="K14" i="21"/>
  <c r="J14" i="21"/>
  <c r="I14" i="21"/>
  <c r="H14" i="21"/>
  <c r="G14" i="21"/>
  <c r="F14" i="21"/>
  <c r="E14" i="21"/>
  <c r="F30" i="39"/>
  <c r="F23" i="39"/>
  <c r="F24" i="39"/>
  <c r="F25" i="39"/>
  <c r="F26" i="39"/>
  <c r="F27" i="39"/>
  <c r="F28" i="39"/>
  <c r="F29" i="39"/>
  <c r="F22" i="39"/>
  <c r="E160" i="41"/>
  <c r="G32" i="37"/>
  <c r="G49" i="39"/>
  <c r="G64" i="39"/>
  <c r="F32" i="37"/>
  <c r="E34" i="41"/>
  <c r="E55" i="41"/>
  <c r="E62" i="41"/>
  <c r="E71" i="41"/>
  <c r="E44" i="41"/>
  <c r="E48" i="41"/>
  <c r="E53" i="41"/>
  <c r="E102" i="41"/>
  <c r="E114" i="41"/>
  <c r="E119" i="41"/>
  <c r="E123" i="41"/>
  <c r="E125" i="41"/>
  <c r="E132" i="41"/>
  <c r="E141" i="41"/>
  <c r="Q82" i="23"/>
  <c r="Q83" i="23"/>
  <c r="Q84" i="23"/>
  <c r="Q85" i="23"/>
  <c r="Q86" i="23"/>
  <c r="Q87" i="23"/>
  <c r="Q88" i="23"/>
  <c r="Q89" i="23"/>
  <c r="Q90" i="23"/>
  <c r="Q91" i="23"/>
  <c r="Q92" i="23"/>
  <c r="Q93" i="23"/>
  <c r="Q94" i="23"/>
  <c r="Q95" i="23"/>
  <c r="Q96" i="23"/>
  <c r="Q97" i="23"/>
  <c r="Q98" i="23"/>
  <c r="Q99" i="23"/>
  <c r="Q100" i="23"/>
  <c r="Q101" i="23"/>
  <c r="Q102" i="23"/>
  <c r="Q103" i="23"/>
  <c r="Q104" i="23"/>
  <c r="Q105" i="23"/>
  <c r="Q106" i="23"/>
  <c r="Q107" i="23"/>
  <c r="R107" i="23"/>
  <c r="S107" i="23"/>
  <c r="G41" i="37"/>
  <c r="Q50" i="23"/>
  <c r="Q51" i="23"/>
  <c r="Q52" i="23"/>
  <c r="Q53" i="23"/>
  <c r="Q54" i="23"/>
  <c r="Q55" i="23"/>
  <c r="Q56" i="23"/>
  <c r="Q57" i="23"/>
  <c r="Q58" i="23"/>
  <c r="Q59" i="23"/>
  <c r="Q60" i="23"/>
  <c r="Q61" i="23"/>
  <c r="Q62" i="23"/>
  <c r="Q63" i="23"/>
  <c r="Q64" i="23"/>
  <c r="Q65" i="23"/>
  <c r="Q66" i="23"/>
  <c r="Q67" i="23"/>
  <c r="Q68" i="23"/>
  <c r="Q69" i="23"/>
  <c r="Q70" i="23"/>
  <c r="Q71" i="23"/>
  <c r="Q72" i="23"/>
  <c r="Q73" i="23"/>
  <c r="Q74" i="23"/>
  <c r="R75" i="23"/>
  <c r="S75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33" i="23"/>
  <c r="Q34" i="23"/>
  <c r="Q35" i="23"/>
  <c r="Q36" i="23"/>
  <c r="Q37" i="23"/>
  <c r="Q38" i="23"/>
  <c r="Q39" i="23"/>
  <c r="Q40" i="23"/>
  <c r="Q41" i="23"/>
  <c r="Q42" i="23"/>
  <c r="R43" i="23"/>
  <c r="S43" i="23"/>
  <c r="G33" i="37"/>
  <c r="G38" i="37"/>
  <c r="G37" i="37"/>
  <c r="G36" i="37"/>
  <c r="G35" i="37"/>
  <c r="G34" i="37"/>
  <c r="I33" i="39"/>
  <c r="G31" i="37"/>
  <c r="F33" i="39"/>
  <c r="F31" i="37"/>
  <c r="J31" i="39"/>
  <c r="J34" i="39"/>
  <c r="F30" i="37"/>
  <c r="J42" i="17"/>
  <c r="J43" i="17"/>
  <c r="J44" i="17"/>
  <c r="J45" i="17"/>
  <c r="J46" i="17"/>
  <c r="J47" i="17"/>
  <c r="J48" i="17"/>
  <c r="J49" i="17"/>
  <c r="J51" i="17"/>
  <c r="J52" i="17"/>
  <c r="J53" i="17"/>
  <c r="J54" i="17"/>
  <c r="J55" i="17"/>
  <c r="J56" i="17"/>
  <c r="J57" i="17"/>
  <c r="J58" i="17"/>
  <c r="G28" i="37"/>
  <c r="J18" i="17"/>
  <c r="J19" i="17"/>
  <c r="J20" i="17"/>
  <c r="J21" i="17"/>
  <c r="J22" i="17"/>
  <c r="J23" i="17"/>
  <c r="J24" i="17"/>
  <c r="J25" i="17"/>
  <c r="J27" i="17"/>
  <c r="J28" i="17"/>
  <c r="J29" i="17"/>
  <c r="J30" i="17"/>
  <c r="J31" i="17"/>
  <c r="J32" i="17"/>
  <c r="J33" i="17"/>
  <c r="J34" i="17"/>
  <c r="G25" i="37"/>
  <c r="I20" i="15"/>
  <c r="F25" i="37"/>
  <c r="M18" i="15"/>
  <c r="E29" i="15"/>
  <c r="M29" i="15"/>
  <c r="M19" i="15"/>
  <c r="E30" i="15"/>
  <c r="M30" i="15"/>
  <c r="G23" i="37"/>
  <c r="F23" i="37"/>
  <c r="M16" i="15"/>
  <c r="E27" i="15"/>
  <c r="M27" i="15"/>
  <c r="G21" i="37"/>
  <c r="G71" i="36"/>
  <c r="G19" i="37"/>
  <c r="F71" i="36"/>
  <c r="F19" i="37"/>
  <c r="E71" i="36"/>
  <c r="E19" i="37"/>
  <c r="K16" i="36"/>
  <c r="K20" i="36"/>
  <c r="K25" i="36"/>
  <c r="K19" i="36"/>
  <c r="K32" i="36"/>
  <c r="K36" i="36"/>
  <c r="K31" i="36"/>
  <c r="K40" i="36"/>
  <c r="E21" i="31"/>
  <c r="H16" i="36"/>
  <c r="H20" i="36"/>
  <c r="H25" i="36"/>
  <c r="H19" i="36"/>
  <c r="H32" i="36"/>
  <c r="H36" i="36"/>
  <c r="H31" i="36"/>
  <c r="H40" i="36"/>
  <c r="H30" i="36"/>
  <c r="E16" i="36"/>
  <c r="E20" i="36"/>
  <c r="E25" i="36"/>
  <c r="E32" i="36"/>
  <c r="E36" i="36"/>
  <c r="E40" i="36"/>
  <c r="G29" i="14"/>
  <c r="G27" i="14"/>
  <c r="G39" i="14"/>
  <c r="F29" i="14"/>
  <c r="F27" i="14"/>
  <c r="F39" i="14"/>
  <c r="E29" i="14"/>
  <c r="E27" i="14"/>
  <c r="E39" i="14"/>
  <c r="E45" i="14"/>
  <c r="D9" i="41"/>
  <c r="H6" i="41"/>
  <c r="K107" i="23"/>
  <c r="P43" i="23"/>
  <c r="O43" i="23"/>
  <c r="L43" i="23"/>
  <c r="K43" i="23"/>
  <c r="K31" i="39"/>
  <c r="F34" i="39"/>
  <c r="M31" i="39"/>
  <c r="L31" i="39"/>
  <c r="J16" i="39"/>
  <c r="G16" i="39"/>
  <c r="G47" i="36"/>
  <c r="G55" i="36"/>
  <c r="G85" i="36"/>
  <c r="F90" i="41"/>
  <c r="F95" i="41"/>
  <c r="F102" i="41"/>
  <c r="F108" i="41"/>
  <c r="F112" i="41"/>
  <c r="F148" i="41"/>
  <c r="F44" i="41"/>
  <c r="F18" i="41"/>
  <c r="F29" i="41"/>
  <c r="F34" i="41"/>
  <c r="F42" i="41"/>
  <c r="F75" i="41"/>
  <c r="G55" i="41"/>
  <c r="G62" i="41"/>
  <c r="G71" i="41"/>
  <c r="G44" i="41"/>
  <c r="G48" i="41"/>
  <c r="G53" i="41"/>
  <c r="G18" i="41"/>
  <c r="G29" i="41"/>
  <c r="G34" i="41"/>
  <c r="G42" i="41"/>
  <c r="G73" i="41"/>
  <c r="G75" i="41"/>
  <c r="G90" i="41"/>
  <c r="G95" i="41"/>
  <c r="G102" i="41"/>
  <c r="G108" i="41"/>
  <c r="G112" i="41"/>
  <c r="G114" i="41"/>
  <c r="G119" i="41"/>
  <c r="G123" i="41"/>
  <c r="G125" i="41"/>
  <c r="G132" i="41"/>
  <c r="G141" i="41"/>
  <c r="G143" i="41"/>
  <c r="G148" i="41"/>
  <c r="G156" i="41"/>
  <c r="P107" i="23"/>
  <c r="O107" i="23"/>
  <c r="L107" i="23"/>
  <c r="P75" i="23"/>
  <c r="O75" i="23"/>
  <c r="L75" i="23"/>
  <c r="K75" i="23"/>
  <c r="F19" i="39"/>
  <c r="I17" i="39"/>
  <c r="F17" i="39"/>
  <c r="K93" i="39"/>
  <c r="G93" i="39"/>
  <c r="G78" i="39"/>
  <c r="H67" i="39"/>
  <c r="G67" i="39"/>
  <c r="J64" i="39"/>
  <c r="I64" i="39"/>
  <c r="J53" i="39"/>
  <c r="I53" i="39"/>
  <c r="H53" i="39"/>
  <c r="G53" i="39"/>
  <c r="J49" i="39"/>
  <c r="I49" i="39"/>
  <c r="J38" i="39"/>
  <c r="I38" i="39"/>
  <c r="H38" i="39"/>
  <c r="G38" i="39"/>
  <c r="M17" i="39"/>
  <c r="L17" i="39"/>
  <c r="D9" i="39"/>
  <c r="P6" i="39"/>
  <c r="O31" i="3"/>
  <c r="Q17" i="23"/>
  <c r="P17" i="23"/>
  <c r="O17" i="23"/>
  <c r="N17" i="23"/>
  <c r="M17" i="23"/>
  <c r="L17" i="23"/>
  <c r="I46" i="13"/>
  <c r="G26" i="37"/>
  <c r="G53" i="13"/>
  <c r="G51" i="13"/>
  <c r="F49" i="13"/>
  <c r="G84" i="36"/>
  <c r="I31" i="3"/>
  <c r="I15" i="3"/>
  <c r="O15" i="3"/>
  <c r="I15" i="20"/>
  <c r="K46" i="13"/>
  <c r="G46" i="13"/>
  <c r="H46" i="13"/>
  <c r="J46" i="13"/>
  <c r="L46" i="13"/>
  <c r="M46" i="13"/>
  <c r="E55" i="36"/>
  <c r="E47" i="36"/>
  <c r="F19" i="20"/>
  <c r="G75" i="36"/>
  <c r="F75" i="36"/>
  <c r="E75" i="36"/>
  <c r="F47" i="36"/>
  <c r="F55" i="36"/>
  <c r="L16" i="36"/>
  <c r="L20" i="36"/>
  <c r="L25" i="36"/>
  <c r="L19" i="36"/>
  <c r="L32" i="36"/>
  <c r="L36" i="36"/>
  <c r="L31" i="36"/>
  <c r="L40" i="36"/>
  <c r="L30" i="36"/>
  <c r="L43" i="36"/>
  <c r="I16" i="36"/>
  <c r="I20" i="36"/>
  <c r="I25" i="36"/>
  <c r="I19" i="36"/>
  <c r="I32" i="36"/>
  <c r="I36" i="36"/>
  <c r="I40" i="36"/>
  <c r="F16" i="36"/>
  <c r="F20" i="36"/>
  <c r="F25" i="36"/>
  <c r="F19" i="36"/>
  <c r="F32" i="36"/>
  <c r="F36" i="36"/>
  <c r="F31" i="36"/>
  <c r="F40" i="36"/>
  <c r="E26" i="31"/>
  <c r="E23" i="31"/>
  <c r="E28" i="31"/>
  <c r="G70" i="36"/>
  <c r="F70" i="36"/>
  <c r="E70" i="36"/>
  <c r="F46" i="13"/>
  <c r="E46" i="13"/>
  <c r="E14" i="37"/>
  <c r="F14" i="37"/>
  <c r="G14" i="37"/>
  <c r="D9" i="37"/>
  <c r="G6" i="37"/>
  <c r="G65" i="36"/>
  <c r="F65" i="36"/>
  <c r="E65" i="36"/>
  <c r="G46" i="36"/>
  <c r="F46" i="36"/>
  <c r="E46" i="36"/>
  <c r="M14" i="36"/>
  <c r="J14" i="36"/>
  <c r="G14" i="36"/>
  <c r="D9" i="36"/>
  <c r="M6" i="36"/>
  <c r="D9" i="34"/>
  <c r="E6" i="34"/>
  <c r="D9" i="31"/>
  <c r="F6" i="31"/>
  <c r="E18" i="29"/>
  <c r="D9" i="29"/>
  <c r="G6" i="29"/>
  <c r="F33" i="28"/>
  <c r="E33" i="28"/>
  <c r="F16" i="28"/>
  <c r="D9" i="28"/>
  <c r="G6" i="28"/>
  <c r="H69" i="27"/>
  <c r="E69" i="27"/>
  <c r="H56" i="27"/>
  <c r="E56" i="27"/>
  <c r="G68" i="27"/>
  <c r="G67" i="27"/>
  <c r="G66" i="27"/>
  <c r="G65" i="27"/>
  <c r="G64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D9" i="27"/>
  <c r="H6" i="27"/>
  <c r="D9" i="23"/>
  <c r="S6" i="23"/>
  <c r="N20" i="21"/>
  <c r="M20" i="21"/>
  <c r="L20" i="21"/>
  <c r="K20" i="21"/>
  <c r="J20" i="21"/>
  <c r="I20" i="21"/>
  <c r="H20" i="21"/>
  <c r="G20" i="21"/>
  <c r="F20" i="21"/>
  <c r="E20" i="21"/>
  <c r="D9" i="21"/>
  <c r="N6" i="21"/>
  <c r="I30" i="20"/>
  <c r="H30" i="20"/>
  <c r="G30" i="20"/>
  <c r="I26" i="20"/>
  <c r="H26" i="20"/>
  <c r="G26" i="20"/>
  <c r="I19" i="20"/>
  <c r="H19" i="20"/>
  <c r="G19" i="20"/>
  <c r="F30" i="20"/>
  <c r="F26" i="20"/>
  <c r="H15" i="20"/>
  <c r="G15" i="20"/>
  <c r="F15" i="20"/>
  <c r="D9" i="20"/>
  <c r="I6" i="20"/>
  <c r="L58" i="17"/>
  <c r="F58" i="17"/>
  <c r="L49" i="17"/>
  <c r="F49" i="17"/>
  <c r="L40" i="17"/>
  <c r="J40" i="17"/>
  <c r="F40" i="17"/>
  <c r="L34" i="17"/>
  <c r="F34" i="17"/>
  <c r="L25" i="17"/>
  <c r="F25" i="17"/>
  <c r="L16" i="17"/>
  <c r="J16" i="17"/>
  <c r="F16" i="17"/>
  <c r="D9" i="17"/>
  <c r="M6" i="17"/>
  <c r="L20" i="15"/>
  <c r="K20" i="15"/>
  <c r="J20" i="15"/>
  <c r="H20" i="15"/>
  <c r="G20" i="15"/>
  <c r="F20" i="15"/>
  <c r="E20" i="15"/>
  <c r="M25" i="15"/>
  <c r="E25" i="15"/>
  <c r="D25" i="15"/>
  <c r="D14" i="15"/>
  <c r="M14" i="15"/>
  <c r="E14" i="15"/>
  <c r="D9" i="15"/>
  <c r="N6" i="15"/>
  <c r="G14" i="14"/>
  <c r="F14" i="14"/>
  <c r="E14" i="14"/>
  <c r="D9" i="14"/>
  <c r="G6" i="14"/>
  <c r="R46" i="13"/>
  <c r="Q46" i="13"/>
  <c r="P46" i="13"/>
  <c r="O46" i="13"/>
  <c r="N46" i="13"/>
  <c r="Q13" i="13"/>
  <c r="Q15" i="13"/>
  <c r="P15" i="13"/>
  <c r="O15" i="13"/>
  <c r="N15" i="13"/>
  <c r="L15" i="13"/>
  <c r="K15" i="13"/>
  <c r="J15" i="13"/>
  <c r="I15" i="13"/>
  <c r="H15" i="13"/>
  <c r="D9" i="13"/>
  <c r="R6" i="13"/>
  <c r="G14" i="7"/>
  <c r="F14" i="7"/>
  <c r="E14" i="7"/>
  <c r="D9" i="7"/>
  <c r="G6" i="7"/>
  <c r="P6" i="3"/>
  <c r="D9" i="3"/>
  <c r="H6" i="1"/>
  <c r="D9" i="1"/>
  <c r="M6" i="4"/>
  <c r="H15" i="1"/>
  <c r="H13" i="1"/>
  <c r="G37" i="14"/>
  <c r="F37" i="14"/>
  <c r="F50" i="14"/>
  <c r="F15" i="37"/>
  <c r="F22" i="37"/>
  <c r="E31" i="15"/>
  <c r="G20" i="37"/>
  <c r="F21" i="37"/>
  <c r="M20" i="15"/>
  <c r="E37" i="14"/>
  <c r="E31" i="36"/>
  <c r="E30" i="36"/>
  <c r="E19" i="36"/>
  <c r="E41" i="34"/>
  <c r="F16" i="37"/>
  <c r="E95" i="41"/>
  <c r="E18" i="34"/>
  <c r="E18" i="41"/>
  <c r="G22" i="37"/>
  <c r="M31" i="15"/>
  <c r="G85" i="41"/>
  <c r="G158" i="41"/>
  <c r="G145" i="41"/>
  <c r="F30" i="36"/>
  <c r="F31" i="39"/>
  <c r="F29" i="37"/>
  <c r="E51" i="34"/>
  <c r="G160" i="41"/>
  <c r="E69" i="7"/>
  <c r="E32" i="29"/>
  <c r="K30" i="36"/>
  <c r="K43" i="36"/>
  <c r="G18" i="37"/>
  <c r="F55" i="41"/>
  <c r="G29" i="37"/>
  <c r="E29" i="29"/>
  <c r="I31" i="36"/>
  <c r="I30" i="36"/>
  <c r="I43" i="36"/>
  <c r="F132" i="41"/>
  <c r="G27" i="37"/>
  <c r="G30" i="37"/>
  <c r="F125" i="41"/>
  <c r="F141" i="41"/>
  <c r="F62" i="41"/>
  <c r="E23" i="34"/>
  <c r="E19" i="34"/>
  <c r="E29" i="41"/>
  <c r="E42" i="41"/>
  <c r="E73" i="41"/>
  <c r="E39" i="29"/>
  <c r="E75" i="7"/>
  <c r="G17" i="14"/>
  <c r="G16" i="14"/>
  <c r="G50" i="14"/>
  <c r="G15" i="37"/>
  <c r="G50" i="7"/>
  <c r="H43" i="36"/>
  <c r="F18" i="37"/>
  <c r="Q75" i="23"/>
  <c r="G40" i="37"/>
  <c r="E90" i="41"/>
  <c r="E33" i="34"/>
  <c r="E20" i="29"/>
  <c r="Q43" i="23"/>
  <c r="G39" i="37"/>
  <c r="E17" i="31"/>
  <c r="F43" i="36"/>
  <c r="K34" i="39"/>
  <c r="I34" i="39"/>
  <c r="E18" i="31"/>
  <c r="E56" i="34"/>
  <c r="E148" i="41"/>
  <c r="E28" i="34"/>
  <c r="E17" i="34"/>
  <c r="E50" i="14"/>
  <c r="E15" i="37"/>
  <c r="E43" i="36"/>
  <c r="E18" i="37"/>
  <c r="E21" i="34"/>
  <c r="F75" i="7"/>
  <c r="F17" i="37"/>
  <c r="E85" i="41"/>
  <c r="F48" i="41"/>
  <c r="F53" i="41"/>
  <c r="E16" i="31"/>
  <c r="E27" i="34"/>
  <c r="E29" i="34"/>
  <c r="G75" i="7"/>
  <c r="G17" i="37"/>
  <c r="G16" i="37"/>
  <c r="E210" i="41"/>
  <c r="F114" i="41"/>
  <c r="E43" i="34"/>
  <c r="E108" i="41"/>
  <c r="E112" i="41"/>
  <c r="E143" i="41"/>
  <c r="E40" i="34"/>
  <c r="E47" i="34"/>
  <c r="F119" i="41"/>
  <c r="E50" i="34"/>
  <c r="E52" i="34"/>
  <c r="F71" i="41"/>
  <c r="F73" i="41"/>
  <c r="E31" i="29"/>
  <c r="E45" i="29"/>
  <c r="F160" i="41"/>
  <c r="E156" i="41"/>
  <c r="E158" i="41"/>
  <c r="E145" i="41"/>
  <c r="F123" i="41"/>
  <c r="F143" i="41"/>
  <c r="F145" i="41"/>
  <c r="F85" i="41"/>
  <c r="F156" i="41"/>
  <c r="F158" i="41"/>
  <c r="E46" i="34"/>
  <c r="E48" i="34"/>
  <c r="E24" i="34"/>
  <c r="E25" i="34"/>
  <c r="E31" i="34"/>
  <c r="E35" i="34"/>
  <c r="E62" i="34"/>
  <c r="E44" i="34"/>
  <c r="E33" i="31"/>
  <c r="F16" i="31"/>
  <c r="E54" i="34"/>
  <c r="E58" i="34"/>
  <c r="E60" i="34"/>
  <c r="E64" i="34"/>
  <c r="E215" i="41"/>
  <c r="H145" i="41"/>
  <c r="E209" i="41"/>
  <c r="E211" i="41"/>
  <c r="G44" i="37"/>
  <c r="F29" i="31"/>
  <c r="F24" i="31"/>
  <c r="F28" i="31"/>
  <c r="F31" i="31"/>
  <c r="F26" i="31"/>
  <c r="F30" i="31"/>
  <c r="F33" i="31"/>
  <c r="F19" i="31"/>
  <c r="F25" i="31"/>
  <c r="F23" i="31"/>
  <c r="F21" i="31"/>
  <c r="F17" i="31"/>
  <c r="F18" i="31"/>
  <c r="M22" i="15"/>
  <c r="F24" i="37"/>
  <c r="E33" i="15"/>
  <c r="M33" i="15"/>
  <c r="G24" i="37"/>
</calcChain>
</file>

<file path=xl/sharedStrings.xml><?xml version="1.0" encoding="utf-8"?>
<sst xmlns="http://schemas.openxmlformats.org/spreadsheetml/2006/main" count="1595" uniqueCount="866">
  <si>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</si>
  <si>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</si>
  <si>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</si>
  <si>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</si>
  <si>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</si>
  <si>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</si>
  <si>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</si>
  <si>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</si>
  <si>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</si>
  <si>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</si>
  <si>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</si>
  <si>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</si>
  <si>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</si>
  <si>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</si>
  <si>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</si>
  <si>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</si>
  <si>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</si>
  <si>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</si>
  <si>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</si>
  <si>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</si>
  <si>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</si>
  <si>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</si>
  <si>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</si>
  <si>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</si>
  <si>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</si>
  <si>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</si>
  <si>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</si>
  <si>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</si>
  <si>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</si>
  <si>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</si>
  <si>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</si>
  <si>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Área de Presidencia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</si>
  <si>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</si>
  <si>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</si>
  <si>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</si>
  <si>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</si>
  <si>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</si>
  <si>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</si>
  <si>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</si>
  <si>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</si>
  <si>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</si>
  <si>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</si>
  <si>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FC-4</t>
  </si>
  <si>
    <t>FC-5</t>
  </si>
  <si>
    <t>FC-6</t>
  </si>
  <si>
    <t>FC-3.1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</si>
  <si>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</si>
  <si>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</si>
  <si>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</si>
  <si>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</si>
  <si>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</si>
  <si>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</si>
  <si>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</si>
  <si>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</si>
  <si>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</si>
  <si>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</si>
  <si>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</si>
  <si>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</si>
  <si>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</si>
  <si>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</si>
  <si>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</si>
  <si>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</si>
  <si>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Encomiendas</t>
  </si>
  <si>
    <t>Estabilidad presupuestaria</t>
  </si>
  <si>
    <t>ÍNDICE</t>
  </si>
  <si>
    <t>FC-90</t>
  </si>
  <si>
    <t>Fuentes de financiación</t>
  </si>
  <si>
    <t>FC-92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</si>
  <si>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</si>
  <si>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</si>
  <si>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</si>
  <si>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</si>
  <si>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</si>
  <si>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</si>
  <si>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</si>
  <si>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</si>
  <si>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</si>
  <si>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</si>
  <si>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A)</t>
  </si>
  <si>
    <t>1.</t>
  </si>
  <si>
    <t>a)</t>
  </si>
  <si>
    <t>b)</t>
  </si>
  <si>
    <t>c)</t>
  </si>
  <si>
    <t>2.</t>
  </si>
  <si>
    <t>Variación de existencias de productos terminados y en curso de fabricación</t>
  </si>
  <si>
    <t>3.</t>
  </si>
  <si>
    <t>4.</t>
  </si>
  <si>
    <t>Aprovisionamientos</t>
  </si>
  <si>
    <t>d)</t>
  </si>
  <si>
    <t>6.</t>
  </si>
  <si>
    <t>Gastos de personal</t>
  </si>
  <si>
    <t>7.</t>
  </si>
  <si>
    <t>Otros gastos de explotación</t>
  </si>
  <si>
    <t>e)</t>
  </si>
  <si>
    <t>8.</t>
  </si>
  <si>
    <t>Amortización del inmovilizado</t>
  </si>
  <si>
    <t>9.</t>
  </si>
  <si>
    <t>10.</t>
  </si>
  <si>
    <t>11.</t>
  </si>
  <si>
    <t>12.</t>
  </si>
  <si>
    <t>13.</t>
  </si>
  <si>
    <t>A1)</t>
  </si>
  <si>
    <t>14.</t>
  </si>
  <si>
    <t>Ingresos financieros</t>
  </si>
  <si>
    <t>15.</t>
  </si>
  <si>
    <t>Gastos financieros</t>
  </si>
  <si>
    <t>16.</t>
  </si>
  <si>
    <t>Variación de valor razonable en instrumentos financieros</t>
  </si>
  <si>
    <t>17.</t>
  </si>
  <si>
    <t>Diferencias de cambio</t>
  </si>
  <si>
    <t>18.</t>
  </si>
  <si>
    <t>Deterioro y resultado por enajenaciones de instrumentos financieros</t>
  </si>
  <si>
    <t>A2)</t>
  </si>
  <si>
    <t>A3)</t>
  </si>
  <si>
    <t>Impuesto sobre beneficios</t>
  </si>
  <si>
    <t>B)</t>
  </si>
  <si>
    <t>Real</t>
  </si>
  <si>
    <t>Estimación</t>
  </si>
  <si>
    <t>Previsión</t>
  </si>
  <si>
    <t xml:space="preserve">A) </t>
  </si>
  <si>
    <t>ACTIVO NO CORRIENTE</t>
  </si>
  <si>
    <t>I.</t>
  </si>
  <si>
    <t>Inmovilizado intangible</t>
  </si>
  <si>
    <t>5.</t>
  </si>
  <si>
    <t>II.</t>
  </si>
  <si>
    <t>Inmovilizado material</t>
  </si>
  <si>
    <t>III.</t>
  </si>
  <si>
    <t>Inversiones inmobiliarias</t>
  </si>
  <si>
    <t>IV.</t>
  </si>
  <si>
    <t>V.</t>
  </si>
  <si>
    <t>Inversiones financieras a largo plazo</t>
  </si>
  <si>
    <t>VI.</t>
  </si>
  <si>
    <t>Activos por impuesto diferido</t>
  </si>
  <si>
    <t>VII.</t>
  </si>
  <si>
    <t>ACTIVO CORRIENTE</t>
  </si>
  <si>
    <t>Existencias</t>
  </si>
  <si>
    <t>Deudores comerciales y otras cuentas a cobrar</t>
  </si>
  <si>
    <t>Inversiones financieras a corto plazo</t>
  </si>
  <si>
    <t>Periodificaciones a corto plazo</t>
  </si>
  <si>
    <t>Efectivo y otros activos líquidos equivalentes</t>
  </si>
  <si>
    <t>ACTIVO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</si>
  <si>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</si>
  <si>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</si>
  <si>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</si>
  <si>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</si>
  <si>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</si>
  <si>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Reservas</t>
  </si>
  <si>
    <t>VIII.</t>
  </si>
  <si>
    <t>IX.</t>
  </si>
  <si>
    <t>Ajustes por cambios de valor</t>
  </si>
  <si>
    <t>Subvenciones, donaciones y legados recibidos</t>
  </si>
  <si>
    <t xml:space="preserve">B) </t>
  </si>
  <si>
    <t>PASIVO NO CORRIENTE</t>
  </si>
  <si>
    <t>Provisiones a largo plazo</t>
  </si>
  <si>
    <t>Deudas a largo plazo</t>
  </si>
  <si>
    <t>Deudas con entidades de crédito</t>
  </si>
  <si>
    <t>Acreedores por arrendamiento financiero</t>
  </si>
  <si>
    <t>Pasivos por impuesto diferido</t>
  </si>
  <si>
    <t>Periodificaciones a largo plazo</t>
  </si>
  <si>
    <t>C)</t>
  </si>
  <si>
    <t>PASIVO CORRIENTE</t>
  </si>
  <si>
    <t>Provisiones a corto plazo</t>
  </si>
  <si>
    <t>Deudas a corto plazo</t>
  </si>
  <si>
    <t>Acreedores comerciales y otras cuentas a pagar</t>
  </si>
  <si>
    <t>Proveedores</t>
  </si>
  <si>
    <t>TOTAL PATRIMONIO NETO Y PASIVO (A+B+C)</t>
  </si>
  <si>
    <t xml:space="preserve">    Área de Presidencia</t>
  </si>
  <si>
    <t xml:space="preserve">    Dirección Insular de Hacienda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</si>
  <si>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</si>
  <si>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</si>
  <si>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</si>
  <si>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</si>
  <si>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</si>
  <si>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</si>
  <si>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</si>
  <si>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</si>
  <si>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</si>
  <si>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</si>
  <si>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</si>
  <si>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</si>
  <si>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</si>
  <si>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</si>
  <si>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</si>
  <si>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</si>
  <si>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</si>
  <si>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</si>
  <si>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</si>
  <si>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</si>
  <si>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</si>
  <si>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</si>
  <si>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</si>
  <si>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</si>
  <si>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</si>
  <si>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</si>
  <si>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</si>
  <si>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</si>
  <si>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</si>
  <si>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</si>
  <si>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theme="1"/>
        <rFont val="Arial"/>
        <family val="2"/>
      </rPr>
      <t>(1)</t>
    </r>
  </si>
  <si>
    <r>
      <t xml:space="preserve">Saldo final </t>
    </r>
    <r>
      <rPr>
        <b/>
        <sz val="9"/>
        <color theme="1"/>
        <rFont val="Arial"/>
        <family val="2"/>
      </rPr>
      <t>(9)</t>
    </r>
  </si>
  <si>
    <t>OBSERVACIONES (10)</t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</si>
  <si>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</si>
  <si>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</si>
  <si>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</si>
  <si>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</si>
  <si>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</si>
  <si>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</si>
  <si>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</si>
  <si>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</si>
  <si>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</si>
  <si>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</si>
  <si>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</si>
  <si>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</si>
  <si>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</si>
  <si>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</si>
  <si>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</si>
  <si>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</si>
  <si>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</si>
  <si>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</si>
  <si>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</si>
  <si>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</si>
  <si>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</si>
  <si>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</si>
  <si>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</si>
  <si>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</si>
  <si>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</si>
  <si>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</si>
  <si>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</si>
  <si>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</si>
  <si>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</si>
  <si>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</si>
  <si>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</si>
  <si>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</si>
  <si>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</si>
  <si>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</si>
  <si>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</si>
  <si>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</si>
  <si>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</si>
  <si>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</si>
  <si>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</si>
  <si>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</si>
  <si>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</si>
  <si>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</si>
  <si>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</si>
  <si>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</si>
  <si>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</si>
  <si>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</si>
  <si>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</si>
  <si>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</si>
  <si>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</si>
  <si>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theme="1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</si>
  <si>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</si>
  <si>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</si>
  <si>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</si>
  <si>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</si>
  <si>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theme="1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</si>
  <si>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</si>
  <si>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</si>
  <si>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</si>
  <si>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</si>
  <si>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</si>
  <si>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</si>
  <si>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</si>
  <si>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</si>
  <si>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</si>
  <si>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</si>
  <si>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</si>
  <si>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</si>
  <si>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</si>
  <si>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</si>
  <si>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</si>
  <si>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</si>
  <si>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</si>
  <si>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</si>
  <si>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</si>
  <si>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</si>
  <si>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</si>
  <si>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</si>
  <si>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</si>
  <si>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</si>
  <si>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</si>
  <si>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</si>
  <si>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</si>
  <si>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</si>
  <si>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</si>
  <si>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</si>
  <si>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</si>
  <si>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</si>
  <si>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</si>
  <si>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</si>
  <si>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</si>
  <si>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</si>
  <si>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</si>
  <si>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</si>
  <si>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</si>
  <si>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</si>
  <si>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</si>
  <si>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</si>
  <si>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</si>
  <si>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</si>
  <si>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</si>
  <si>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</si>
  <si>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</si>
  <si>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</si>
  <si>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</si>
  <si>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</si>
  <si>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</si>
  <si>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</si>
  <si>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theme="1"/>
        <rFont val="Arial"/>
        <family val="2"/>
      </rPr>
      <t>Todas los datos económicos deben expresarse en EUROS</t>
    </r>
    <r>
      <rPr>
        <sz val="12"/>
        <color theme="1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</si>
  <si>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</si>
  <si>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</si>
  <si>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</si>
  <si>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</si>
  <si>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</si>
  <si>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</si>
  <si>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</si>
  <si>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</si>
  <si>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</si>
  <si>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</si>
  <si>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</si>
  <si>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</si>
  <si>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</si>
  <si>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</si>
  <si>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</si>
  <si>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</si>
  <si>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</si>
  <si>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</si>
  <si>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</si>
  <si>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</si>
  <si>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</si>
  <si>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</si>
  <si>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</si>
  <si>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</si>
  <si>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</si>
  <si>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</si>
  <si>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</si>
  <si>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</si>
  <si>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</si>
  <si>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</si>
  <si>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</si>
  <si>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</si>
  <si>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</si>
  <si>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</si>
  <si>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</si>
  <si>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</si>
  <si>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</si>
  <si>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</si>
  <si>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</si>
  <si>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</si>
  <si>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</si>
  <si>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</si>
  <si>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</si>
  <si>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</si>
  <si>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</si>
  <si>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</si>
  <si>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ENCOMIENDAS DE GESTIÓN</t>
  </si>
  <si>
    <t>RELACIÓN DE ENCOMIENDAS DE GESTIÓN DEL CABILDO INSULAR DE TENERIFE</t>
  </si>
  <si>
    <t>Encomienda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</si>
  <si>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</si>
  <si>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</si>
  <si>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</si>
  <si>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</si>
  <si>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</si>
  <si>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</si>
  <si>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</si>
  <si>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</si>
  <si>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</si>
  <si>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</si>
  <si>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</si>
  <si>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</si>
  <si>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</si>
  <si>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</si>
  <si>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</si>
  <si>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</si>
  <si>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</si>
  <si>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</si>
  <si>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</si>
  <si>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</si>
  <si>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</si>
  <si>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</si>
  <si>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</si>
  <si>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</si>
  <si>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>Aplicación de Provisiones</t>
  </si>
  <si>
    <t>Inversiones efectuadas por cuenta de Administraciones y Entidades Públicas</t>
  </si>
  <si>
    <t>Ayudas, transferencias y subvenciones concedidas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</si>
  <si>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</si>
  <si>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</si>
  <si>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</si>
  <si>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</si>
  <si>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</si>
  <si>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</si>
  <si>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</si>
  <si>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</si>
  <si>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</si>
  <si>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</si>
  <si>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</si>
  <si>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</si>
  <si>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</si>
  <si>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</si>
  <si>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</si>
  <si>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</si>
  <si>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</si>
  <si>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</si>
  <si>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</si>
  <si>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</si>
  <si>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</si>
  <si>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</si>
  <si>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</si>
  <si>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</si>
  <si>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</si>
  <si>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</si>
  <si>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</si>
  <si>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</si>
  <si>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</si>
  <si>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</si>
  <si>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</si>
  <si>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</si>
  <si>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</si>
  <si>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</si>
  <si>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</si>
  <si>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</si>
  <si>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</si>
  <si>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</si>
  <si>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</si>
  <si>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</si>
  <si>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</si>
  <si>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</si>
  <si>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</si>
  <si>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</si>
  <si>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</si>
  <si>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</si>
  <si>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</si>
  <si>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</si>
  <si>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</si>
  <si>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</si>
  <si>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</si>
  <si>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</si>
  <si>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</si>
  <si>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</si>
  <si>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</si>
  <si>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</si>
  <si>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</si>
  <si>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</si>
  <si>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</si>
  <si>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</si>
  <si>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(2) 778. Gastos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</si>
  <si>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Activo = Pasivo y patrimonio neto</t>
  </si>
  <si>
    <t>Balance de Situación, Activo - Pasivo y Patrimonio Neto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</si>
  <si>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</si>
  <si>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</si>
  <si>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</si>
  <si>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</si>
  <si>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</si>
  <si>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</si>
  <si>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</si>
  <si>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</si>
  <si>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</si>
  <si>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</si>
  <si>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</si>
  <si>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</si>
  <si>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</si>
  <si>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</si>
  <si>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</si>
  <si>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</si>
  <si>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</si>
  <si>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</si>
  <si>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</si>
  <si>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theme="1"/>
        <rFont val="Arial"/>
        <family val="2"/>
      </rPr>
      <t>14</t>
    </r>
  </si>
  <si>
    <r>
      <t>FC-</t>
    </r>
    <r>
      <rPr>
        <sz val="12"/>
        <color theme="1"/>
        <rFont val="Arial"/>
        <family val="2"/>
      </rPr>
      <t>15</t>
    </r>
  </si>
  <si>
    <r>
      <t>FC-</t>
    </r>
    <r>
      <rPr>
        <sz val="12"/>
        <color theme="1"/>
        <rFont val="Arial"/>
        <family val="2"/>
      </rPr>
      <t>16</t>
    </r>
  </si>
  <si>
    <r>
      <t>FC-</t>
    </r>
    <r>
      <rPr>
        <sz val="12"/>
        <color theme="1"/>
        <rFont val="Arial"/>
        <family val="2"/>
      </rPr>
      <t>17</t>
    </r>
  </si>
  <si>
    <r>
      <t>Deuda a</t>
    </r>
    <r>
      <rPr>
        <sz val="12"/>
        <color theme="1"/>
        <rFont val="Arial"/>
        <family val="2"/>
      </rPr>
      <t xml:space="preserve"> corto y</t>
    </r>
    <r>
      <rPr>
        <sz val="12"/>
        <color theme="1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</si>
  <si>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</si>
  <si>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</si>
  <si>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</si>
  <si>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</si>
  <si>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</si>
  <si>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</si>
  <si>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</si>
  <si>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</si>
  <si>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</si>
  <si>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</si>
  <si>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</si>
  <si>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</si>
  <si>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</si>
  <si>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</si>
  <si>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</si>
  <si>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</si>
  <si>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</si>
  <si>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</si>
  <si>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</si>
  <si>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</si>
  <si>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</si>
  <si>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</si>
  <si>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</si>
  <si>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</si>
  <si>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theme="1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</si>
  <si>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</si>
  <si>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Inversiones reales: Coste total = ejecución prevista 31-12-(n-1) + programación plurianual (FC-6)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</si>
  <si>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</si>
  <si>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</si>
  <si>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</si>
  <si>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</si>
  <si>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</si>
  <si>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</si>
  <si>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</si>
  <si>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theme="1"/>
        <rFont val="Arial"/>
        <family val="2"/>
      </rPr>
      <t>"SUBVENCIONES"</t>
    </r>
    <r>
      <rPr>
        <b/>
        <sz val="14"/>
        <color theme="1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</si>
  <si>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</si>
  <si>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theme="1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</si>
  <si>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</si>
  <si>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theme="1"/>
        <rFont val="Arial"/>
        <family val="2"/>
      </rPr>
      <t>.</t>
    </r>
    <r>
      <rPr>
        <sz val="12"/>
        <color theme="1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</si>
  <si>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</si>
  <si>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</si>
  <si>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</si>
  <si>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</si>
  <si>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</si>
  <si>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</si>
  <si>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</si>
  <si>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</si>
  <si>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</si>
  <si>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</si>
  <si>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</si>
  <si>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</si>
  <si>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</si>
  <si>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/>
        <sz val="12"/>
        <rFont val="Arial"/>
        <family val="2"/>
      </rPr>
      <t>adjudicadas</t>
    </r>
    <r>
      <rPr>
        <sz val="12"/>
        <color theme="1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</si>
  <si>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</si>
  <si>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</si>
  <si>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</si>
  <si>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</si>
  <si>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</si>
  <si>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</si>
  <si>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</si>
  <si>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</si>
  <si>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</si>
  <si>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</si>
  <si>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</si>
  <si>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</si>
  <si>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</si>
  <si>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</si>
  <si>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(10)  OBSERVACIONES: se recogera cualquier otra información que se considere relevante relativa a cada operación.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</si>
  <si>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</si>
  <si>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</si>
  <si>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</si>
  <si>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</si>
  <si>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</si>
  <si>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</si>
  <si>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theme="1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</si>
  <si>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</si>
  <si>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</si>
  <si>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</si>
  <si>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</si>
  <si>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</si>
  <si>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</si>
  <si>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</si>
  <si>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</si>
  <si>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</si>
  <si>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</si>
  <si>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</si>
  <si>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</si>
  <si>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</si>
  <si>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</si>
  <si>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</si>
  <si>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</si>
  <si>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</si>
  <si>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</si>
  <si>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</si>
  <si>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</si>
  <si>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</si>
  <si>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</si>
  <si>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</si>
  <si>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theme="1"/>
        <rFont val="Arial"/>
        <family val="2"/>
      </rPr>
      <t xml:space="preserve"> importes estimados</t>
    </r>
    <r>
      <rPr>
        <sz val="9"/>
        <color theme="1"/>
        <rFont val="Arial"/>
        <family val="2"/>
      </rPr>
      <t xml:space="preserve"> son los correspondientes a:</t>
    </r>
  </si>
  <si>
    <r>
      <t>Cuando se refiere a</t>
    </r>
    <r>
      <rPr>
        <b/>
        <sz val="9"/>
        <color theme="1"/>
        <rFont val="Arial"/>
        <family val="2"/>
      </rPr>
      <t xml:space="preserve"> importes previsibles</t>
    </r>
    <r>
      <rPr>
        <sz val="9"/>
        <color theme="1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</si>
  <si>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</si>
  <si>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</si>
  <si>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</si>
  <si>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</si>
  <si>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</si>
  <si>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</si>
  <si>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</si>
  <si>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rgb="FFFF000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</si>
  <si>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</si>
  <si>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</si>
  <si>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theme="1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</si>
  <si>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</si>
  <si>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</si>
  <si>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</si>
  <si>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/>
        <sz val="12"/>
        <color theme="1"/>
        <rFont val="Arial"/>
        <family val="2"/>
      </rPr>
      <t>positivo</t>
    </r>
  </si>
  <si>
    <r>
      <t xml:space="preserve">DETALLE DE GASTOS (Cta 678) (3).     Cifras en </t>
    </r>
    <r>
      <rPr>
        <b/>
        <u/>
        <sz val="12"/>
        <color theme="1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</si>
  <si>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</si>
  <si>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</si>
  <si>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</si>
  <si>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</si>
  <si>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</si>
  <si>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</si>
  <si>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</si>
  <si>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</si>
  <si>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(PyG)</t>
  </si>
  <si>
    <t>(Balance)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</si>
  <si>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</si>
  <si>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</si>
  <si>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</si>
  <si>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Otros ingresos de explotación. a. 2. Ingresos arrendamientos y propied. Industrial cedida explotación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</si>
  <si>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</si>
  <si>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</si>
  <si>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</si>
  <si>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</si>
  <si>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</si>
  <si>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</si>
  <si>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</si>
  <si>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</si>
  <si>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</si>
  <si>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</si>
  <si>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</si>
  <si>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Si es &gt; 0</t>
  </si>
  <si>
    <t>Ojo posible duplicidad con altas de inmovilizado</t>
  </si>
  <si>
    <t xml:space="preserve">  TOTAL INGRESOS (PRESUPUESTARIOS Y NO PRESUPUESTARIOS)</t>
  </si>
  <si>
    <t>FC-3. FC-7</t>
  </si>
  <si>
    <t>20. Impuesto de beneficios</t>
  </si>
  <si>
    <t>Gastos imputados a reservas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</si>
  <si>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</si>
  <si>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</si>
  <si>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</si>
  <si>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</si>
  <si>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</si>
  <si>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</si>
  <si>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</si>
  <si>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</si>
  <si>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</si>
  <si>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</si>
  <si>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</si>
  <si>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</si>
  <si>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</si>
  <si>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</si>
  <si>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</si>
  <si>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</si>
  <si>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</si>
  <si>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</si>
  <si>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</si>
  <si>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</si>
  <si>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Emisión de instrumentos de patrimonio (celda H64)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</si>
  <si>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</si>
  <si>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</si>
  <si>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</si>
  <si>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</si>
  <si>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</si>
  <si>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</si>
  <si>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</si>
  <si>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</si>
  <si>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</si>
  <si>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</si>
  <si>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</si>
  <si>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</si>
  <si>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del pasivo corriente - no corriente</t>
  </si>
  <si>
    <t>Variación del patrimonio neto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</si>
  <si>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</si>
  <si>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</si>
  <si>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</si>
  <si>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</si>
  <si>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</si>
  <si>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</si>
  <si>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</si>
  <si>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</si>
  <si>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</si>
  <si>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theme="1"/>
        <rFont val="Arial"/>
        <family val="2"/>
      </rPr>
      <t xml:space="preserve">Largo Plazo </t>
    </r>
    <r>
      <rPr>
        <sz val="12"/>
        <color theme="1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</si>
  <si>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theme="1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</si>
  <si>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</si>
  <si>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</si>
  <si>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</si>
  <si>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</si>
  <si>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</si>
  <si>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theme="1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</si>
  <si>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</si>
  <si>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</si>
  <si>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</si>
  <si>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</si>
  <si>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</si>
  <si>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</si>
  <si>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</si>
  <si>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r>
      <t>Total s</t>
    </r>
    <r>
      <rPr>
        <sz val="12"/>
        <color theme="1"/>
        <rFont val="Arial"/>
        <family val="2"/>
      </rPr>
      <t>ubvenciones capital</t>
    </r>
    <r>
      <rPr>
        <sz val="12"/>
        <color theme="1"/>
        <rFont val="Arial"/>
        <family val="2"/>
      </rPr>
      <t xml:space="preserve"> concedidas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= </t>
    </r>
    <r>
      <rPr>
        <sz val="12"/>
        <color theme="1"/>
        <rFont val="Arial"/>
        <family val="2"/>
      </rPr>
      <t>desglose 130-131-132 + desglose 479 en FC-9</t>
    </r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</si>
  <si>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</si>
  <si>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</si>
  <si>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</si>
  <si>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Formulado con variaciones de balance, comprobar por si hay ampliaciones y reducciones de capital en el ejercicio. En PAIF no hay detalle</t>
  </si>
  <si>
    <t>FC-90_Detalle</t>
  </si>
  <si>
    <t>Otras variaciones (detallar)</t>
  </si>
  <si>
    <t>EXCEDENTE DEL EJERCICIO</t>
  </si>
  <si>
    <t>Ingresos de la actividad propia</t>
  </si>
  <si>
    <t xml:space="preserve">Cuotas de asociados y afiliados </t>
  </si>
  <si>
    <t>Aportaciones de usuarios</t>
  </si>
  <si>
    <t>Ingresos de promociones, patrocinadores y colaboraciones</t>
  </si>
  <si>
    <r>
      <t>Subvenciones, donaciones y legados imputados al excedente del ejercicio</t>
    </r>
    <r>
      <rPr>
        <sz val="12"/>
        <color theme="1"/>
        <rFont val="Arial"/>
        <family val="2"/>
      </rPr>
      <t xml:space="preserve"> (Detalle en FC-3.1)</t>
    </r>
  </si>
  <si>
    <t>Reintegro de ayudas y asignaciones</t>
  </si>
  <si>
    <t>Ventas y otros ingresos de la actividad mercantil (Detalle en FC-3.1)</t>
  </si>
  <si>
    <t>Gastos por ayudas y otros</t>
  </si>
  <si>
    <t>Ayudas monetarias</t>
  </si>
  <si>
    <t>Ayudas no monetarias</t>
  </si>
  <si>
    <t>Gastos por colaboraciones y del órgano de gobierno</t>
  </si>
  <si>
    <t>Reintegro de subvenciones, donaciones y legados</t>
  </si>
  <si>
    <t xml:space="preserve">Trabajos realizados por la entidad para su actividad </t>
  </si>
  <si>
    <t>Otros ingresos de la actividad (Detalle en FC-3.1)</t>
  </si>
  <si>
    <t>Otros gastos de la actividad</t>
  </si>
  <si>
    <t>Subvención, donaciones y legados de capital traspasados al excedente del ejercicio</t>
  </si>
  <si>
    <t>Exceso de provisiones</t>
  </si>
  <si>
    <t>Deterioro y resultado por enajenaciones del inmovilizado</t>
  </si>
  <si>
    <t>EXCEDENTE DE LA ACTIVIDAD (1+2+3+4+5+6+7+8+9+10+11+12+13)</t>
  </si>
  <si>
    <t>EXCEDENTE DE LAS OPERACIONES FINANCIERAS (13+14+15+16+17)</t>
  </si>
  <si>
    <t>EXCEDENTE ANTES DE IMPUESTOS  (A1+A2)</t>
  </si>
  <si>
    <t>Bienes del Patrimonio Histórico</t>
  </si>
  <si>
    <t>Inversiones en entidades del grupo y asociadas a largo plazo</t>
  </si>
  <si>
    <t>Usuarios y otros deudores de la actividad propia</t>
  </si>
  <si>
    <t>Inversiones en entidades del grupo y asociadas a  corto plazo</t>
  </si>
  <si>
    <t>Dotación fundacional / Fondo social</t>
  </si>
  <si>
    <t>Dotación fundacional no exigida / Fondo social no exigido</t>
  </si>
  <si>
    <t>Excedentes de ejercicios anteriores</t>
  </si>
  <si>
    <t>Excedente del ejercicio</t>
  </si>
  <si>
    <t>Otros deudas a largo plazo</t>
  </si>
  <si>
    <t>Deudas con entidades del grupo y asociadas a largo plazo</t>
  </si>
  <si>
    <t>Otros deudas a corto plazo</t>
  </si>
  <si>
    <t>Deudas con entidades del grupo y asociadas a corto plazo</t>
  </si>
  <si>
    <t>Beneficiarios - Acreedores</t>
  </si>
  <si>
    <t>Otros acreedores</t>
  </si>
  <si>
    <r>
      <rPr>
        <sz val="12"/>
        <color theme="1"/>
        <rFont val="Arial"/>
        <family val="2"/>
      </rPr>
      <t>Excedente del</t>
    </r>
    <r>
      <rPr>
        <sz val="12"/>
        <color theme="1"/>
        <rFont val="Arial"/>
        <family val="2"/>
      </rPr>
      <t xml:space="preserve"> Ejercicio PN = Rtdo. PyG</t>
    </r>
  </si>
  <si>
    <r>
      <rPr>
        <sz val="12"/>
        <color theme="1"/>
        <rFont val="Arial"/>
        <family val="2"/>
      </rPr>
      <t>Otros ingresos de la actividad</t>
    </r>
    <r>
      <rPr>
        <sz val="12"/>
        <color theme="1"/>
        <rFont val="Arial"/>
        <family val="2"/>
      </rPr>
      <t xml:space="preserve"> PyG = detalle ingresos accesorios en FC-3.1</t>
    </r>
  </si>
  <si>
    <r>
      <t>Ventas y otros ingresos de la actividad mercantil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PyG</t>
    </r>
    <r>
      <rPr>
        <sz val="12"/>
        <color theme="1"/>
        <rFont val="Arial"/>
        <family val="2"/>
      </rPr>
      <t>= detalle en FC-3.1</t>
    </r>
  </si>
  <si>
    <t>Inversiones CP+LP (grupo y asociadas) = detalle en FC-8</t>
  </si>
  <si>
    <r>
      <t>Resto Inversiones financieras (otras)</t>
    </r>
    <r>
      <rPr>
        <sz val="12"/>
        <color theme="1"/>
        <rFont val="Arial"/>
        <family val="2"/>
      </rPr>
      <t xml:space="preserve"> CP+LP</t>
    </r>
    <r>
      <rPr>
        <sz val="12"/>
        <color theme="1"/>
        <rFont val="Arial"/>
        <family val="2"/>
      </rPr>
      <t xml:space="preserve"> = detalle en FC-8</t>
    </r>
  </si>
  <si>
    <t>Otras deudas a largo plazo en FC-4-PASIVO = desglose en FC-10</t>
  </si>
  <si>
    <t>Deudas con entidades del grupo y asociadas a largo plazo en FC-4 PASIVO = desglose en FC-10</t>
  </si>
  <si>
    <t>Deudas con entidades del grupo y asociadas a corto plazo en FC-4 PASIVO = desglose en FC-10</t>
  </si>
  <si>
    <r>
      <t xml:space="preserve">Deudas entidades Crédito: </t>
    </r>
    <r>
      <rPr>
        <sz val="12"/>
        <color theme="1"/>
        <rFont val="Arial"/>
        <family val="2"/>
      </rPr>
      <t>Clasificación CP+LP = Total deuda a 31-12-</t>
    </r>
    <r>
      <rPr>
        <sz val="12"/>
        <color theme="1"/>
        <rFont val="Arial"/>
        <family val="2"/>
      </rPr>
      <t>año n</t>
    </r>
    <r>
      <rPr>
        <sz val="12"/>
        <color theme="1"/>
        <rFont val="Arial"/>
        <family val="2"/>
      </rPr>
      <t xml:space="preserve"> en FC-10</t>
    </r>
  </si>
  <si>
    <r>
      <t xml:space="preserve">Otras deudas: </t>
    </r>
    <r>
      <rPr>
        <sz val="12"/>
        <color theme="1"/>
        <rFont val="Arial"/>
        <family val="2"/>
      </rPr>
      <t>Clasificación CP+LP = Total deuda a 31-12-</t>
    </r>
    <r>
      <rPr>
        <sz val="12"/>
        <color theme="1"/>
        <rFont val="Arial"/>
        <family val="2"/>
      </rPr>
      <t>año n</t>
    </r>
    <r>
      <rPr>
        <sz val="12"/>
        <color theme="1"/>
        <rFont val="Arial"/>
        <family val="2"/>
      </rPr>
      <t xml:space="preserve"> en FC-10</t>
    </r>
  </si>
  <si>
    <r>
      <t xml:space="preserve">Deudas entidades grupo: </t>
    </r>
    <r>
      <rPr>
        <sz val="12"/>
        <color theme="1"/>
        <rFont val="Arial"/>
        <family val="2"/>
      </rPr>
      <t>Clasificación CP+LP = Total deuda a 31-12-</t>
    </r>
    <r>
      <rPr>
        <sz val="12"/>
        <color theme="1"/>
        <rFont val="Arial"/>
        <family val="2"/>
      </rPr>
      <t>año n</t>
    </r>
    <r>
      <rPr>
        <sz val="12"/>
        <color theme="1"/>
        <rFont val="Arial"/>
        <family val="2"/>
      </rPr>
      <t xml:space="preserve"> en FC-10</t>
    </r>
  </si>
  <si>
    <t>Ventas y otros ingresos de la actividad mercantil</t>
  </si>
  <si>
    <t>Cuotas de asociados y afiliados</t>
  </si>
  <si>
    <t>Subvenciones, donaciones y legados imputados al excedente del ejercicio (Detalle en FC-3.1)</t>
  </si>
  <si>
    <r>
      <t>Subvenciones explotación en PyG = dato en FC-9 (</t>
    </r>
    <r>
      <rPr>
        <u/>
        <sz val="12"/>
        <color theme="1"/>
        <rFont val="Arial"/>
        <family val="2"/>
      </rPr>
      <t>Incluye aportaciones socios ESFL</t>
    </r>
    <r>
      <rPr>
        <sz val="12"/>
        <color theme="1"/>
        <rFont val="Arial"/>
        <family val="2"/>
      </rPr>
      <t>)</t>
    </r>
  </si>
  <si>
    <t>Aprovisionamientos  -   Compras</t>
  </si>
  <si>
    <t>Deterioro y resultado de enajenaciones de inmovilizado. Deterioro y pérdidas</t>
  </si>
  <si>
    <t>Variación del valor razonable en instrumentos financieros</t>
  </si>
  <si>
    <t>Diferencias en cambio</t>
  </si>
  <si>
    <t>Variación de usuarios y otros deudores de la actividad propia</t>
  </si>
  <si>
    <t>Variación de provisiones a largo plazo</t>
  </si>
  <si>
    <t>Variación de provisiones a corto plazo</t>
  </si>
  <si>
    <t>Variación de beneficiarios - acreedores</t>
  </si>
  <si>
    <r>
      <rPr>
        <strike/>
        <sz val="12"/>
        <color theme="1"/>
        <rFont val="Arial"/>
        <family val="2"/>
      </rPr>
      <t>Estado de Flujos de Efectivo</t>
    </r>
    <r>
      <rPr>
        <sz val="12"/>
        <color theme="1"/>
        <rFont val="Arial"/>
        <family val="2"/>
      </rPr>
      <t xml:space="preserve"> (NO APLICA a entidades sin fines lucrativos ESFL)</t>
    </r>
  </si>
  <si>
    <t>II. OTRAS DEUDAS A CORTO y LARGO PLAZO (1)</t>
  </si>
  <si>
    <t>III. DEUDAS CON ENTIDADES DEL GRUPO A CORTO Y LARGO PLAZO (1)</t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</si>
  <si>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theme="1"/>
        <rFont val="Arial"/>
        <family val="2"/>
      </rPr>
      <t>B) II.1. - B) II.2. )</t>
    </r>
    <r>
      <rPr>
        <sz val="10"/>
        <color theme="1"/>
        <rFont val="Arial"/>
        <family val="2"/>
      </rPr>
      <t xml:space="preserve"> y a corto plazo</t>
    </r>
    <r>
      <rPr>
        <b/>
        <sz val="10"/>
        <color theme="1"/>
        <rFont val="Arial"/>
        <family val="2"/>
      </rPr>
      <t xml:space="preserve"> (  C) II.1  C) II.2.  )</t>
    </r>
    <r>
      <rPr>
        <sz val="10"/>
        <color theme="1"/>
        <rFont val="Arial"/>
        <family val="2"/>
      </rPr>
      <t xml:space="preserve">, </t>
    </r>
  </si>
  <si>
    <r>
      <t xml:space="preserve">               Otros pasivos financieros a largo plazo </t>
    </r>
    <r>
      <rPr>
        <b/>
        <sz val="10"/>
        <color theme="1"/>
        <rFont val="Arial"/>
        <family val="2"/>
      </rPr>
      <t>( B) II. 3. )</t>
    </r>
    <r>
      <rPr>
        <sz val="10"/>
        <color theme="1"/>
        <rFont val="Arial"/>
        <family val="2"/>
      </rPr>
      <t xml:space="preserve">  y a corto plazo</t>
    </r>
    <r>
      <rPr>
        <b/>
        <sz val="10"/>
        <color theme="1"/>
        <rFont val="Arial"/>
        <family val="2"/>
      </rPr>
      <t xml:space="preserve"> ( C) II. 3. )</t>
    </r>
    <r>
      <rPr>
        <sz val="10"/>
        <color theme="1"/>
        <rFont val="Arial"/>
        <family val="2"/>
      </rPr>
      <t>, y  deudas con entidades del grupo y asociadas a largo plazo</t>
    </r>
    <r>
      <rPr>
        <b/>
        <sz val="10"/>
        <color theme="1"/>
        <rFont val="Arial"/>
        <family val="2"/>
      </rPr>
      <t xml:space="preserve"> ( B) III. ) </t>
    </r>
    <r>
      <rPr>
        <sz val="10"/>
        <color theme="1"/>
        <rFont val="Arial"/>
        <family val="2"/>
      </rPr>
      <t xml:space="preserve">y a corto plazo </t>
    </r>
    <r>
      <rPr>
        <b/>
        <sz val="10"/>
        <color theme="1"/>
        <rFont val="Arial"/>
        <family val="2"/>
      </rPr>
      <t>( C)  III. )</t>
    </r>
  </si>
  <si>
    <t>Concedido (4)</t>
  </si>
  <si>
    <r>
      <rPr>
        <b/>
        <sz val="11"/>
        <color theme="1"/>
        <rFont val="Arial"/>
        <family val="2"/>
      </rPr>
      <t>Capital Amort.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indexed="206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</si>
  <si>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</si>
  <si>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</si>
  <si>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</si>
  <si>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formalización de la operación</t>
  </si>
  <si>
    <r>
      <t xml:space="preserve">(5) Cuota de amortización del principal de la deuda, y/o amortización anticipada prevista. (Capital a amortizar). </t>
    </r>
    <r>
      <rPr>
        <b/>
        <sz val="10"/>
        <color theme="1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</si>
  <si>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</si>
  <si>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</si>
  <si>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</si>
  <si>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</si>
  <si>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</si>
  <si>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</si>
  <si>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VARIACIÓN PATRIMONIO NETO RECONOCIDA EN EL EXCEDENTE DEL EJERCICIO (A3+18)</t>
  </si>
  <si>
    <t>INGRESOS Y GASTOS IMPUTADOS DIRECTAMENTE AL PATRIMONIO NETO</t>
  </si>
  <si>
    <t>B.1)</t>
  </si>
  <si>
    <t>VARIACIÓN PATRIMONIO NETO POR INGRESOS Y GASTOS RECONOCIDOS DIRECTAMENTE EN EL PATRIMONIO NETO (1+2+3+4+5+6)</t>
  </si>
  <si>
    <t>Activos financieros disponibles para la venta</t>
  </si>
  <si>
    <t>Operaciones de cobertura de flujos de efectivo</t>
  </si>
  <si>
    <t>Subvenciones recibidas</t>
  </si>
  <si>
    <t>Donaciones y legados recibidos</t>
  </si>
  <si>
    <t>Ganancias y pérdidas actuariales y otros ajustes</t>
  </si>
  <si>
    <t>Efecto impositivo</t>
  </si>
  <si>
    <t>RECLASIFICACIONES AL EXCEDENTE DEL EJERCICIO</t>
  </si>
  <si>
    <t>C.1)</t>
  </si>
  <si>
    <t>VARIACIÓN  PATRIMONIO NETO  POR  RECLASIFICACIONES  AL  EXCEDENTE DEL EJERCICIO  (1+2+3+4+5)</t>
  </si>
  <si>
    <t>D)</t>
  </si>
  <si>
    <t>VARIACIONES DE PATRIMONIO NETO POR INGRESOS Y GASTOS IMPUTADOS DIRECTAMENTE AL PATRIMONIO NETO ( B.1 + C.1)</t>
  </si>
  <si>
    <t>E)</t>
  </si>
  <si>
    <t>AJUSTES POR CAMBIOS DE CRITERIO</t>
  </si>
  <si>
    <t>F)</t>
  </si>
  <si>
    <t>AJUSTES POR ERRORES</t>
  </si>
  <si>
    <t>G)</t>
  </si>
  <si>
    <t>VARIACIONES EN LA DOTACIÓN FUNDACIONAL O FONDO SOCIAL</t>
  </si>
  <si>
    <t>H)</t>
  </si>
  <si>
    <t>OTRAS VARIACIONES</t>
  </si>
  <si>
    <t>I)</t>
  </si>
  <si>
    <t>RESULTADO TOTAL, VARIACIÓN DEL PATRIMONIO NETO EN EL EJERCICIO (A.4+D+E+F+G+H)</t>
  </si>
  <si>
    <t>A.4)</t>
  </si>
  <si>
    <t>A.3)</t>
  </si>
  <si>
    <t>A.2)</t>
  </si>
  <si>
    <t>A.1)</t>
  </si>
  <si>
    <t>Variación patrimonio neto en el ejercicio ( I) en FC-3) = Variación patrimonio neto FC-4 Pasivo</t>
  </si>
  <si>
    <t>FC-3 PyG</t>
  </si>
  <si>
    <t>Ajustes por cambios de criterio y ajustes por errores [ E) + F) ]</t>
  </si>
  <si>
    <t>Aportaciones patrimoniales (Aumento dotación fundacional / fondo social y aportaciones de socios)</t>
  </si>
  <si>
    <t>CUENTA DE RESULTADOS</t>
  </si>
  <si>
    <t>INFORMACIÓN ADICIONAL RELATIVA A LA CUENTA DE RESULTADOS</t>
  </si>
  <si>
    <r>
      <t xml:space="preserve">Cuenta de </t>
    </r>
    <r>
      <rPr>
        <sz val="12"/>
        <color theme="1"/>
        <rFont val="Arial"/>
        <family val="2"/>
      </rPr>
      <t>Resultados</t>
    </r>
  </si>
  <si>
    <r>
      <t xml:space="preserve">Información adicional Cuenta de </t>
    </r>
    <r>
      <rPr>
        <sz val="12"/>
        <color theme="1"/>
        <rFont val="Arial"/>
        <family val="2"/>
      </rPr>
      <t>Resultados</t>
    </r>
  </si>
  <si>
    <t>FUNDACIÓN CANARIA TENERIFE RURAL</t>
  </si>
  <si>
    <t>EXCMO. CABILDO INSULAR DE TENERIFE</t>
  </si>
  <si>
    <t>CAJA RURAL DE TENERIFE SDAD COOP DE CRÉDITO</t>
  </si>
  <si>
    <t>DEPÓSITOS ALMACENES NÚMERO UNO S.L.</t>
  </si>
  <si>
    <t>JOSE SÁNCHEZ PEÑATE S.L.</t>
  </si>
  <si>
    <t>TELEFÉRICO PICO DEL TEIDE S.A.</t>
  </si>
  <si>
    <t>COMPAÑÍA CERVECERA DE CANARIAS S.L.</t>
  </si>
  <si>
    <t>CAJA GENERAL DE AHORROS DE CANARIAS</t>
  </si>
  <si>
    <t>Celia Labory González</t>
  </si>
  <si>
    <t>Empresa Insular de Artesanía</t>
  </si>
  <si>
    <t>Sinpromi</t>
  </si>
  <si>
    <t>Turismo de Tenerife</t>
  </si>
  <si>
    <t>Organismo Autónomo de Museos y Centros</t>
  </si>
  <si>
    <t>Transportes Interurbanos de Tenerife</t>
  </si>
  <si>
    <t>Gobierno de Canarias</t>
  </si>
  <si>
    <t>Ayuntamiento de El Sauzal</t>
  </si>
  <si>
    <t>Fundación General Universidad de La Laguna</t>
  </si>
  <si>
    <t>RECARGO SEGURIDAD SOCIAL (ATRASOS)</t>
  </si>
  <si>
    <t>DEUDA GOBIERNO DE CANARIAS</t>
  </si>
  <si>
    <t>INDEMNIZACIÓN SEGURO</t>
  </si>
  <si>
    <t>AJUSTE</t>
  </si>
  <si>
    <t>Jesús Morales Martínez</t>
  </si>
  <si>
    <t>José Manuel Garrido García</t>
  </si>
  <si>
    <t>Ignacio Sabaté Bel (Tesorero)</t>
  </si>
  <si>
    <t>Alberto Bernabé Teja</t>
  </si>
  <si>
    <t>Manuel F. Martínez Álvarez</t>
  </si>
  <si>
    <t>Klauss Frömming</t>
  </si>
  <si>
    <t>Amid Achi Fadul</t>
  </si>
  <si>
    <t>Tito Chinea Vera</t>
  </si>
  <si>
    <t>El importe neteado de los gastos e ingresos excepcionales incluido en FC-3_CPyG "otros gastos de explotación"</t>
  </si>
  <si>
    <t>Mesas altas y taburetes</t>
  </si>
  <si>
    <t>Vehículo Citroen Berlingo</t>
  </si>
  <si>
    <t xml:space="preserve">Iphone </t>
  </si>
  <si>
    <t>Winsvrstdcore 2016</t>
  </si>
  <si>
    <t>Instalación detector humos</t>
  </si>
  <si>
    <t>Software Dragón y Microsoft</t>
  </si>
  <si>
    <t>Portátil Toshiba Satellite Pro R50C</t>
  </si>
  <si>
    <t>Dos portátiles AcerExtensa</t>
  </si>
  <si>
    <t>Ordenador Zone Evil</t>
  </si>
  <si>
    <t>Portátil HP</t>
  </si>
  <si>
    <t>Cuatro UPS Salicru</t>
  </si>
  <si>
    <t xml:space="preserve">Proyector WXGA </t>
  </si>
  <si>
    <t>Descalcificador Kinetico Essential</t>
  </si>
  <si>
    <t>Treinta Onnight 100 uv</t>
  </si>
  <si>
    <t>Teclado LCD para Central Network</t>
  </si>
  <si>
    <t>Mural placas PVC</t>
  </si>
  <si>
    <t>Elvira Pérez Delgado</t>
  </si>
  <si>
    <t>Reforma cocina</t>
  </si>
  <si>
    <t>Sala Tenerife Wine</t>
  </si>
  <si>
    <t>Cabildo de Tenerife</t>
  </si>
  <si>
    <t>Fianza arrendamiento restaurante</t>
  </si>
  <si>
    <t>PROGRAMA ACTUACION TENERIFE RURAL</t>
  </si>
  <si>
    <t>Agricultura, ganadería y pesca</t>
  </si>
  <si>
    <t>1 año</t>
  </si>
  <si>
    <t>Firma Convenio</t>
  </si>
  <si>
    <t>Aportación genérica</t>
  </si>
  <si>
    <t>Publicidad</t>
  </si>
  <si>
    <t>Promoción de productos locales en el ámbito deportivo</t>
  </si>
  <si>
    <t>Reforma cocina Casa del Vino</t>
  </si>
  <si>
    <t>4141</t>
  </si>
  <si>
    <r>
      <rPr>
        <sz val="12"/>
        <color theme="1"/>
        <rFont val="Arial"/>
        <family val="2"/>
      </rPr>
      <t>48203</t>
    </r>
  </si>
  <si>
    <t>0602</t>
  </si>
  <si>
    <r>
      <rPr>
        <sz val="12"/>
        <color theme="1"/>
        <rFont val="Arial"/>
        <family val="2"/>
      </rPr>
      <t>78203</t>
    </r>
  </si>
  <si>
    <t>Jorge de Miguel García</t>
  </si>
  <si>
    <t>Carlos Ravelo Perdomo</t>
  </si>
  <si>
    <t>Domingo Rios Mesa</t>
  </si>
  <si>
    <t>4191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</si>
</sst>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yy"/>
    <numFmt numFmtId="165" formatCode="dd\-mm\-yy;@"/>
  </numFmts>
  <fonts count="71">
    <font>
      <sz val="12"/>
      <color theme="1"/>
      <name val="Helvetica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  <charset val="134"/>
    </font>
    <font>
      <sz val="12"/>
      <color theme="1"/>
      <name val="Arial"/>
      <family val="2"/>
      <charset val="134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Helvetica"/>
      <family val="2"/>
    </font>
    <font>
      <u/>
      <sz val="12"/>
      <color theme="11"/>
      <name val="Helvetica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name val="Helvetica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Helvetica"/>
      <family val="2"/>
    </font>
    <font>
      <sz val="12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0"/>
      <color rgb="FFFF0000"/>
      <name val="Arial"/>
      <family val="2"/>
    </font>
    <font>
      <b/>
      <i/>
      <sz val="14"/>
      <color theme="1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4"/>
      <color rgb="FFFF0000"/>
      <name val="Arial"/>
      <family val="2"/>
    </font>
    <font>
      <sz val="9"/>
      <name val="Arial"/>
      <family val="2"/>
    </font>
    <font>
      <b/>
      <u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0070C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206"/>
      <name val="Arial"/>
      <family val="2"/>
    </font>
    <font>
      <b/>
      <sz val="11"/>
      <color rgb="FFFF0000"/>
      <name val="Arial"/>
      <family val="2"/>
    </font>
    <font>
      <b/>
      <sz val="16"/>
      <name val="Arial"/>
      <family val="2"/>
    </font>
    <font>
      <strike/>
      <sz val="12"/>
      <color theme="1"/>
      <name val="Arial"/>
      <family val="2"/>
    </font>
    <font>
      <u/>
      <sz val="12"/>
      <color theme="1"/>
      <name val="Arial"/>
      <family val="2"/>
    </font>
    <font>
      <sz val="11"/>
      <name val="Calib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C66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/>
      <right style="thin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/>
      <diagonal/>
    </border>
    <border>
      <left style="hair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hair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249977111117893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249977111117893"/>
      </left>
      <right/>
      <top/>
      <bottom style="medium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hair">
        <color theme="0" tint="-0.34998626667073579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hair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hair">
        <color theme="0" tint="-0.249977111117893"/>
      </bottom>
      <diagonal/>
    </border>
    <border>
      <left/>
      <right/>
      <top style="medium">
        <color theme="0" tint="-0.249977111117893"/>
      </top>
      <bottom style="hair">
        <color theme="0" tint="-0.249977111117893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/>
      <right style="medium">
        <color rgb="FFBFBFBF"/>
      </right>
      <top/>
      <bottom/>
      <diagonal/>
    </border>
    <border>
      <left style="thin">
        <color theme="0" tint="-0.249977111117893"/>
      </left>
      <right/>
      <top style="hair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hair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/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medium">
        <color theme="0" tint="-0.249977111117893"/>
      </right>
      <top style="hair">
        <color theme="0" tint="-0.249977111117893"/>
      </top>
      <bottom/>
      <diagonal/>
    </border>
    <border>
      <left/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hair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/>
      <right style="medium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249977111117893"/>
      </left>
      <right style="thin">
        <color theme="0" tint="-0.249977111117893"/>
      </right>
      <top/>
      <bottom/>
      <diagonal/>
    </border>
    <border>
      <left style="thick">
        <color theme="0" tint="-0.249977111117893"/>
      </left>
      <right style="thin">
        <color theme="0" tint="-0.249977111117893"/>
      </right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/>
      <top style="thin">
        <color theme="0" tint="-0.249977111117893"/>
      </top>
      <bottom style="medium">
        <color theme="0" tint="-0.34998626667073579"/>
      </bottom>
      <diagonal/>
    </border>
  </borders>
  <cellStyleXfs count="1110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2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405">
    <xf numFmtId="0" fontId="0" fillId="0" borderId="0" xfId="0"/>
    <xf numFmtId="0" fontId="12" fillId="2" borderId="0" xfId="0" applyFont="1" applyFill="1" applyBorder="1"/>
    <xf numFmtId="0" fontId="13" fillId="2" borderId="0" xfId="0" applyFont="1" applyFill="1"/>
    <xf numFmtId="0" fontId="13" fillId="2" borderId="0" xfId="0" applyFont="1" applyFill="1" applyBorder="1"/>
    <xf numFmtId="0" fontId="13" fillId="0" borderId="0" xfId="0" applyFont="1"/>
    <xf numFmtId="0" fontId="13" fillId="2" borderId="6" xfId="0" applyFont="1" applyFill="1" applyBorder="1"/>
    <xf numFmtId="0" fontId="13" fillId="2" borderId="7" xfId="0" applyFont="1" applyFill="1" applyBorder="1"/>
    <xf numFmtId="0" fontId="13" fillId="2" borderId="8" xfId="0" applyFont="1" applyFill="1" applyBorder="1"/>
    <xf numFmtId="0" fontId="13" fillId="2" borderId="9" xfId="0" applyFont="1" applyFill="1" applyBorder="1"/>
    <xf numFmtId="0" fontId="13" fillId="2" borderId="10" xfId="0" applyFont="1" applyFill="1" applyBorder="1"/>
    <xf numFmtId="0" fontId="13" fillId="2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vertical="center"/>
    </xf>
    <xf numFmtId="0" fontId="12" fillId="2" borderId="0" xfId="0" applyFont="1" applyFill="1"/>
    <xf numFmtId="0" fontId="12" fillId="2" borderId="1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6" fillId="2" borderId="0" xfId="0" applyFont="1" applyFill="1" applyBorder="1"/>
    <xf numFmtId="0" fontId="17" fillId="2" borderId="9" xfId="0" applyFont="1" applyFill="1" applyBorder="1"/>
    <xf numFmtId="0" fontId="12" fillId="2" borderId="10" xfId="0" applyFont="1" applyFill="1" applyBorder="1"/>
    <xf numFmtId="0" fontId="13" fillId="2" borderId="2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 wrapText="1"/>
    </xf>
    <xf numFmtId="0" fontId="19" fillId="2" borderId="4" xfId="0" applyFont="1" applyFill="1" applyBorder="1"/>
    <xf numFmtId="0" fontId="19" fillId="2" borderId="5" xfId="0" applyFont="1" applyFill="1" applyBorder="1"/>
    <xf numFmtId="0" fontId="19" fillId="2" borderId="0" xfId="0" applyFont="1" applyFill="1" applyBorder="1"/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center"/>
    </xf>
    <xf numFmtId="0" fontId="19" fillId="2" borderId="2" xfId="0" applyFont="1" applyFill="1" applyBorder="1"/>
    <xf numFmtId="164" fontId="13" fillId="2" borderId="12" xfId="0" applyNumberFormat="1" applyFont="1" applyFill="1" applyBorder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20" fillId="2" borderId="0" xfId="0" applyFont="1" applyFill="1" applyBorder="1"/>
    <xf numFmtId="0" fontId="20" fillId="2" borderId="0" xfId="0" applyFont="1" applyFill="1"/>
    <xf numFmtId="0" fontId="12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right"/>
    </xf>
    <xf numFmtId="0" fontId="23" fillId="2" borderId="0" xfId="0" applyFont="1" applyFill="1"/>
    <xf numFmtId="164" fontId="23" fillId="2" borderId="0" xfId="0" applyNumberFormat="1" applyFont="1" applyFill="1" applyAlignment="1">
      <alignment horizontal="center"/>
    </xf>
    <xf numFmtId="0" fontId="23" fillId="2" borderId="12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13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/>
    </xf>
    <xf numFmtId="4" fontId="22" fillId="2" borderId="0" xfId="0" applyNumberFormat="1" applyFont="1" applyFill="1" applyAlignment="1">
      <alignment horizontal="right"/>
    </xf>
    <xf numFmtId="4" fontId="15" fillId="2" borderId="0" xfId="0" applyNumberFormat="1" applyFont="1" applyFill="1" applyBorder="1" applyAlignment="1">
      <alignment horizontal="left" vertical="center"/>
    </xf>
    <xf numFmtId="0" fontId="23" fillId="2" borderId="0" xfId="0" applyFont="1" applyFill="1" applyAlignment="1">
      <alignment horizontal="left"/>
    </xf>
    <xf numFmtId="4" fontId="23" fillId="2" borderId="0" xfId="0" applyNumberFormat="1" applyFont="1" applyFill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4" fontId="23" fillId="2" borderId="7" xfId="0" applyNumberFormat="1" applyFont="1" applyFill="1" applyBorder="1" applyAlignment="1">
      <alignment horizontal="left"/>
    </xf>
    <xf numFmtId="0" fontId="23" fillId="2" borderId="8" xfId="0" applyFont="1" applyFill="1" applyBorder="1" applyAlignment="1">
      <alignment horizontal="left"/>
    </xf>
    <xf numFmtId="0" fontId="23" fillId="2" borderId="9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  <xf numFmtId="4" fontId="23" fillId="2" borderId="0" xfId="0" applyNumberFormat="1" applyFont="1" applyFill="1" applyBorder="1" applyAlignment="1">
      <alignment horizontal="left"/>
    </xf>
    <xf numFmtId="0" fontId="23" fillId="2" borderId="1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4" fontId="24" fillId="2" borderId="0" xfId="0" applyNumberFormat="1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5" borderId="0" xfId="0" applyFont="1" applyFill="1" applyBorder="1" applyAlignment="1">
      <alignment horizontal="left" vertical="center"/>
    </xf>
    <xf numFmtId="4" fontId="15" fillId="5" borderId="0" xfId="0" applyNumberFormat="1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/>
    </xf>
    <xf numFmtId="0" fontId="23" fillId="2" borderId="11" xfId="0" applyFont="1" applyFill="1" applyBorder="1" applyAlignment="1">
      <alignment horizontal="left"/>
    </xf>
    <xf numFmtId="4" fontId="23" fillId="2" borderId="12" xfId="0" applyNumberFormat="1" applyFont="1" applyFill="1" applyBorder="1" applyAlignment="1">
      <alignment horizontal="left"/>
    </xf>
    <xf numFmtId="0" fontId="23" fillId="2" borderId="13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12" fillId="2" borderId="37" xfId="0" applyNumberFormat="1" applyFont="1" applyFill="1" applyBorder="1" applyAlignment="1">
      <alignment horizontal="center" vertical="center"/>
    </xf>
    <xf numFmtId="4" fontId="12" fillId="2" borderId="37" xfId="0" applyNumberFormat="1" applyFont="1" applyFill="1" applyBorder="1" applyAlignment="1">
      <alignment vertical="center"/>
    </xf>
    <xf numFmtId="0" fontId="24" fillId="2" borderId="10" xfId="0" applyFont="1" applyFill="1" applyBorder="1" applyAlignment="1">
      <alignment horizontal="left"/>
    </xf>
    <xf numFmtId="0" fontId="24" fillId="2" borderId="0" xfId="0" applyFont="1" applyFill="1" applyAlignment="1">
      <alignment horizontal="left"/>
    </xf>
    <xf numFmtId="4" fontId="12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4" fontId="17" fillId="2" borderId="0" xfId="0" applyNumberFormat="1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left" vertical="center"/>
    </xf>
    <xf numFmtId="0" fontId="8" fillId="2" borderId="60" xfId="0" applyFont="1" applyFill="1" applyBorder="1" applyAlignment="1">
      <alignment horizontal="left" vertical="center"/>
    </xf>
    <xf numFmtId="0" fontId="8" fillId="2" borderId="62" xfId="0" applyFont="1" applyFill="1" applyBorder="1" applyAlignment="1">
      <alignment horizontal="left" vertical="center"/>
    </xf>
    <xf numFmtId="0" fontId="8" fillId="2" borderId="63" xfId="0" applyFont="1" applyFill="1" applyBorder="1" applyAlignment="1">
      <alignment horizontal="left" vertical="center"/>
    </xf>
    <xf numFmtId="0" fontId="8" fillId="2" borderId="65" xfId="0" applyFont="1" applyFill="1" applyBorder="1" applyAlignment="1">
      <alignment horizontal="left" vertical="center"/>
    </xf>
    <xf numFmtId="0" fontId="8" fillId="2" borderId="66" xfId="0" applyFont="1" applyFill="1" applyBorder="1" applyAlignment="1">
      <alignment horizontal="left" vertical="center"/>
    </xf>
    <xf numFmtId="0" fontId="12" fillId="2" borderId="69" xfId="0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left" vertical="center"/>
    </xf>
    <xf numFmtId="4" fontId="12" fillId="2" borderId="71" xfId="0" applyNumberFormat="1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/>
    </xf>
    <xf numFmtId="0" fontId="8" fillId="2" borderId="69" xfId="0" applyFont="1" applyFill="1" applyBorder="1" applyAlignment="1">
      <alignment horizontal="left" vertical="center"/>
    </xf>
    <xf numFmtId="0" fontId="8" fillId="2" borderId="7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left" vertical="center"/>
    </xf>
    <xf numFmtId="4" fontId="35" fillId="2" borderId="0" xfId="0" applyNumberFormat="1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4" fontId="12" fillId="2" borderId="73" xfId="0" applyNumberFormat="1" applyFont="1" applyFill="1" applyBorder="1" applyAlignment="1">
      <alignment vertical="center"/>
    </xf>
    <xf numFmtId="4" fontId="8" fillId="2" borderId="73" xfId="0" applyNumberFormat="1" applyFont="1" applyFill="1" applyBorder="1" applyAlignment="1">
      <alignment vertical="center"/>
    </xf>
    <xf numFmtId="4" fontId="8" fillId="2" borderId="75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74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4" fontId="12" fillId="2" borderId="64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4" fontId="12" fillId="2" borderId="71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horizontal="center" vertical="center"/>
    </xf>
    <xf numFmtId="0" fontId="8" fillId="2" borderId="95" xfId="0" applyFont="1" applyFill="1" applyBorder="1" applyAlignment="1">
      <alignment horizontal="left" vertical="center"/>
    </xf>
    <xf numFmtId="0" fontId="8" fillId="2" borderId="96" xfId="0" applyFont="1" applyFill="1" applyBorder="1" applyAlignment="1">
      <alignment horizontal="left" vertical="center"/>
    </xf>
    <xf numFmtId="4" fontId="12" fillId="2" borderId="97" xfId="0" applyNumberFormat="1" applyFont="1" applyFill="1" applyBorder="1" applyAlignment="1">
      <alignment vertical="center"/>
    </xf>
    <xf numFmtId="4" fontId="12" fillId="2" borderId="100" xfId="0" applyNumberFormat="1" applyFont="1" applyFill="1" applyBorder="1" applyAlignment="1">
      <alignment vertical="center"/>
    </xf>
    <xf numFmtId="0" fontId="31" fillId="2" borderId="0" xfId="132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16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4" fontId="12" fillId="2" borderId="15" xfId="0" applyNumberFormat="1" applyFont="1" applyFill="1" applyBorder="1" applyAlignment="1">
      <alignment vertical="center"/>
    </xf>
    <xf numFmtId="0" fontId="8" fillId="2" borderId="95" xfId="0" applyFont="1" applyFill="1" applyBorder="1" applyAlignment="1">
      <alignment horizontal="center" vertical="center"/>
    </xf>
    <xf numFmtId="4" fontId="8" fillId="2" borderId="97" xfId="0" applyNumberFormat="1" applyFont="1" applyFill="1" applyBorder="1" applyAlignment="1">
      <alignment vertical="center"/>
    </xf>
    <xf numFmtId="0" fontId="18" fillId="3" borderId="53" xfId="0" applyFont="1" applyFill="1" applyBorder="1" applyAlignment="1">
      <alignment horizontal="left" vertical="center"/>
    </xf>
    <xf numFmtId="0" fontId="18" fillId="3" borderId="55" xfId="0" applyFont="1" applyFill="1" applyBorder="1" applyAlignment="1">
      <alignment horizontal="left" vertical="center"/>
    </xf>
    <xf numFmtId="0" fontId="12" fillId="3" borderId="72" xfId="0" applyFont="1" applyFill="1" applyBorder="1" applyAlignment="1">
      <alignment horizontal="center" vertical="center"/>
    </xf>
    <xf numFmtId="0" fontId="15" fillId="3" borderId="58" xfId="0" applyFont="1" applyFill="1" applyBorder="1" applyAlignment="1">
      <alignment horizontal="left"/>
    </xf>
    <xf numFmtId="0" fontId="15" fillId="3" borderId="19" xfId="0" applyFont="1" applyFill="1" applyBorder="1" applyAlignment="1">
      <alignment horizontal="left"/>
    </xf>
    <xf numFmtId="0" fontId="31" fillId="3" borderId="76" xfId="132" applyFont="1" applyFill="1" applyBorder="1" applyAlignment="1">
      <alignment horizontal="center" wrapText="1"/>
    </xf>
    <xf numFmtId="0" fontId="33" fillId="3" borderId="101" xfId="132" applyFont="1" applyFill="1" applyBorder="1" applyAlignment="1">
      <alignment horizontal="center" wrapText="1"/>
    </xf>
    <xf numFmtId="0" fontId="33" fillId="3" borderId="102" xfId="132" applyFont="1" applyFill="1" applyBorder="1" applyAlignment="1">
      <alignment horizontal="center" wrapText="1"/>
    </xf>
    <xf numFmtId="0" fontId="33" fillId="3" borderId="103" xfId="132" applyFont="1" applyFill="1" applyBorder="1" applyAlignment="1">
      <alignment horizontal="center" wrapText="1"/>
    </xf>
    <xf numFmtId="0" fontId="15" fillId="3" borderId="19" xfId="0" applyFont="1" applyFill="1" applyBorder="1" applyAlignment="1">
      <alignment horizontal="left" vertical="center"/>
    </xf>
    <xf numFmtId="0" fontId="31" fillId="3" borderId="41" xfId="132" applyFont="1" applyFill="1" applyBorder="1" applyAlignment="1">
      <alignment horizontal="center" wrapText="1"/>
    </xf>
    <xf numFmtId="0" fontId="15" fillId="3" borderId="58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center" vertical="center"/>
    </xf>
    <xf numFmtId="4" fontId="17" fillId="2" borderId="56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4" fontId="12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left" vertical="center"/>
    </xf>
    <xf numFmtId="0" fontId="12" fillId="2" borderId="69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horizontal="left"/>
    </xf>
    <xf numFmtId="0" fontId="31" fillId="3" borderId="72" xfId="132" applyFont="1" applyFill="1" applyBorder="1" applyAlignment="1">
      <alignment horizontal="center" wrapText="1"/>
    </xf>
    <xf numFmtId="0" fontId="12" fillId="3" borderId="56" xfId="0" applyFont="1" applyFill="1" applyBorder="1" applyAlignment="1">
      <alignment horizontal="left"/>
    </xf>
    <xf numFmtId="0" fontId="12" fillId="3" borderId="54" xfId="0" applyFont="1" applyFill="1" applyBorder="1" applyAlignment="1">
      <alignment horizontal="left"/>
    </xf>
    <xf numFmtId="0" fontId="31" fillId="3" borderId="55" xfId="132" applyFont="1" applyFill="1" applyBorder="1" applyAlignment="1">
      <alignment horizontal="center" wrapText="1"/>
    </xf>
    <xf numFmtId="0" fontId="12" fillId="3" borderId="0" xfId="0" applyFont="1" applyFill="1" applyBorder="1" applyAlignment="1">
      <alignment horizontal="left"/>
    </xf>
    <xf numFmtId="0" fontId="31" fillId="3" borderId="57" xfId="132" applyFont="1" applyFill="1" applyBorder="1" applyAlignment="1">
      <alignment horizontal="center" wrapText="1"/>
    </xf>
    <xf numFmtId="4" fontId="12" fillId="2" borderId="111" xfId="0" applyNumberFormat="1" applyFont="1" applyFill="1" applyBorder="1" applyAlignment="1">
      <alignment vertical="center"/>
    </xf>
    <xf numFmtId="4" fontId="12" fillId="2" borderId="87" xfId="0" applyNumberFormat="1" applyFont="1" applyFill="1" applyBorder="1" applyAlignment="1">
      <alignment vertical="center"/>
    </xf>
    <xf numFmtId="4" fontId="12" fillId="2" borderId="70" xfId="0" applyNumberFormat="1" applyFont="1" applyFill="1" applyBorder="1" applyAlignment="1">
      <alignment vertical="center"/>
    </xf>
    <xf numFmtId="0" fontId="8" fillId="2" borderId="61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4" fontId="19" fillId="2" borderId="0" xfId="0" applyNumberFormat="1" applyFont="1" applyFill="1" applyBorder="1" applyAlignment="1">
      <alignment horizontal="left"/>
    </xf>
    <xf numFmtId="4" fontId="19" fillId="2" borderId="107" xfId="0" applyNumberFormat="1" applyFont="1" applyFill="1" applyBorder="1" applyAlignment="1">
      <alignment horizontal="left"/>
    </xf>
    <xf numFmtId="4" fontId="19" fillId="2" borderId="108" xfId="0" applyNumberFormat="1" applyFont="1" applyFill="1" applyBorder="1" applyAlignment="1">
      <alignment horizontal="left"/>
    </xf>
    <xf numFmtId="4" fontId="19" fillId="2" borderId="109" xfId="0" applyNumberFormat="1" applyFont="1" applyFill="1" applyBorder="1" applyAlignment="1">
      <alignment horizontal="left"/>
    </xf>
    <xf numFmtId="4" fontId="12" fillId="2" borderId="88" xfId="0" applyNumberFormat="1" applyFont="1" applyFill="1" applyBorder="1" applyAlignment="1">
      <alignment vertical="center"/>
    </xf>
    <xf numFmtId="4" fontId="12" fillId="2" borderId="86" xfId="0" applyNumberFormat="1" applyFont="1" applyFill="1" applyBorder="1" applyAlignment="1">
      <alignment vertical="center"/>
    </xf>
    <xf numFmtId="0" fontId="31" fillId="3" borderId="112" xfId="132" applyFont="1" applyFill="1" applyBorder="1" applyAlignment="1">
      <alignment horizontal="center" wrapText="1"/>
    </xf>
    <xf numFmtId="0" fontId="31" fillId="3" borderId="113" xfId="132" applyFont="1" applyFill="1" applyBorder="1" applyAlignment="1">
      <alignment horizontal="center" wrapText="1"/>
    </xf>
    <xf numFmtId="0" fontId="31" fillId="3" borderId="114" xfId="132" applyFont="1" applyFill="1" applyBorder="1" applyAlignment="1">
      <alignment horizontal="center" wrapText="1"/>
    </xf>
    <xf numFmtId="0" fontId="23" fillId="2" borderId="0" xfId="0" applyFont="1" applyFill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2" fillId="3" borderId="54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31" fillId="3" borderId="114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1" fillId="3" borderId="103" xfId="132" applyFont="1" applyFill="1" applyBorder="1" applyAlignment="1">
      <alignment horizontal="center" vertical="center" wrapText="1"/>
    </xf>
    <xf numFmtId="0" fontId="34" fillId="2" borderId="0" xfId="0" applyFont="1" applyFill="1" applyAlignment="1">
      <alignment horizontal="left"/>
    </xf>
    <xf numFmtId="0" fontId="31" fillId="3" borderId="115" xfId="132" applyFont="1" applyFill="1" applyBorder="1" applyAlignment="1">
      <alignment horizontal="center" vertical="center" wrapText="1"/>
    </xf>
    <xf numFmtId="4" fontId="38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vertical="center" wrapText="1"/>
    </xf>
    <xf numFmtId="0" fontId="12" fillId="3" borderId="53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2" borderId="100" xfId="0" applyFont="1" applyFill="1" applyBorder="1" applyAlignment="1">
      <alignment horizontal="left" vertical="center"/>
    </xf>
    <xf numFmtId="0" fontId="8" fillId="2" borderId="67" xfId="0" applyFont="1" applyFill="1" applyBorder="1" applyAlignment="1">
      <alignment horizontal="left" vertical="center"/>
    </xf>
    <xf numFmtId="4" fontId="15" fillId="2" borderId="18" xfId="0" applyNumberFormat="1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4" fontId="12" fillId="2" borderId="68" xfId="0" applyNumberFormat="1" applyFont="1" applyFill="1" applyBorder="1" applyAlignment="1"/>
    <xf numFmtId="4" fontId="12" fillId="2" borderId="71" xfId="0" applyNumberFormat="1" applyFont="1" applyFill="1" applyBorder="1" applyAlignment="1"/>
    <xf numFmtId="0" fontId="12" fillId="2" borderId="58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/>
    </xf>
    <xf numFmtId="0" fontId="12" fillId="2" borderId="20" xfId="0" applyFont="1" applyFill="1" applyBorder="1"/>
    <xf numFmtId="0" fontId="13" fillId="2" borderId="20" xfId="0" applyFont="1" applyFill="1" applyBorder="1" applyAlignment="1">
      <alignment horizontal="left"/>
    </xf>
    <xf numFmtId="0" fontId="8" fillId="2" borderId="0" xfId="0" applyFont="1" applyFill="1"/>
    <xf numFmtId="0" fontId="12" fillId="3" borderId="18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vertical="center"/>
    </xf>
    <xf numFmtId="0" fontId="19" fillId="2" borderId="61" xfId="0" applyFont="1" applyFill="1" applyBorder="1" applyAlignment="1">
      <alignment vertical="center"/>
    </xf>
    <xf numFmtId="0" fontId="19" fillId="2" borderId="97" xfId="0" applyFont="1" applyFill="1" applyBorder="1" applyAlignment="1">
      <alignment horizontal="left" vertical="center"/>
    </xf>
    <xf numFmtId="4" fontId="18" fillId="2" borderId="0" xfId="0" applyNumberFormat="1" applyFont="1" applyFill="1" applyBorder="1" applyAlignment="1">
      <alignment horizontal="left" vertical="center"/>
    </xf>
    <xf numFmtId="0" fontId="19" fillId="2" borderId="62" xfId="0" applyFont="1" applyFill="1" applyBorder="1" applyAlignment="1">
      <alignment vertical="center"/>
    </xf>
    <xf numFmtId="0" fontId="19" fillId="2" borderId="64" xfId="0" applyFont="1" applyFill="1" applyBorder="1" applyAlignment="1">
      <alignment vertical="center"/>
    </xf>
    <xf numFmtId="0" fontId="19" fillId="2" borderId="89" xfId="0" applyFont="1" applyFill="1" applyBorder="1" applyAlignment="1">
      <alignment vertical="center"/>
    </xf>
    <xf numFmtId="0" fontId="19" fillId="2" borderId="94" xfId="0" applyFont="1" applyFill="1" applyBorder="1" applyAlignment="1">
      <alignment vertical="center"/>
    </xf>
    <xf numFmtId="0" fontId="15" fillId="3" borderId="76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23" fillId="2" borderId="70" xfId="0" applyFont="1" applyFill="1" applyBorder="1" applyAlignment="1">
      <alignment horizontal="left"/>
    </xf>
    <xf numFmtId="4" fontId="40" fillId="6" borderId="117" xfId="0" applyNumberFormat="1" applyFont="1" applyFill="1" applyBorder="1"/>
    <xf numFmtId="0" fontId="12" fillId="2" borderId="9" xfId="0" applyFont="1" applyFill="1" applyBorder="1" applyAlignment="1">
      <alignment horizontal="left"/>
    </xf>
    <xf numFmtId="0" fontId="12" fillId="2" borderId="1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4" fontId="12" fillId="2" borderId="15" xfId="0" applyNumberFormat="1" applyFont="1" applyFill="1" applyBorder="1" applyAlignment="1"/>
    <xf numFmtId="4" fontId="8" fillId="2" borderId="0" xfId="0" applyNumberFormat="1" applyFont="1" applyFill="1" applyBorder="1" applyAlignment="1">
      <alignment horizontal="right" vertical="center"/>
    </xf>
    <xf numFmtId="10" fontId="40" fillId="6" borderId="117" xfId="0" applyNumberFormat="1" applyFont="1" applyFill="1" applyBorder="1" applyAlignment="1">
      <alignment horizontal="right"/>
    </xf>
    <xf numFmtId="10" fontId="12" fillId="2" borderId="18" xfId="131" applyNumberFormat="1" applyFont="1" applyFill="1" applyBorder="1" applyAlignment="1">
      <alignment horizontal="right"/>
    </xf>
    <xf numFmtId="10" fontId="8" fillId="2" borderId="100" xfId="0" applyNumberFormat="1" applyFont="1" applyFill="1" applyBorder="1" applyAlignment="1">
      <alignment horizontal="right" vertical="center"/>
    </xf>
    <xf numFmtId="10" fontId="8" fillId="2" borderId="64" xfId="0" applyNumberFormat="1" applyFont="1" applyFill="1" applyBorder="1" applyAlignment="1">
      <alignment horizontal="right" vertical="center"/>
    </xf>
    <xf numFmtId="10" fontId="8" fillId="2" borderId="67" xfId="0" applyNumberFormat="1" applyFont="1" applyFill="1" applyBorder="1" applyAlignment="1">
      <alignment horizontal="right" vertical="center"/>
    </xf>
    <xf numFmtId="10" fontId="31" fillId="2" borderId="0" xfId="0" applyNumberFormat="1" applyFont="1" applyFill="1" applyBorder="1" applyAlignment="1">
      <alignment horizontal="right" vertical="center"/>
    </xf>
    <xf numFmtId="10" fontId="12" fillId="2" borderId="18" xfId="0" applyNumberFormat="1" applyFont="1" applyFill="1" applyBorder="1" applyAlignment="1">
      <alignment horizontal="right"/>
    </xf>
    <xf numFmtId="4" fontId="39" fillId="6" borderId="117" xfId="0" applyNumberFormat="1" applyFont="1" applyFill="1" applyBorder="1"/>
    <xf numFmtId="0" fontId="17" fillId="2" borderId="0" xfId="0" applyFont="1" applyFill="1" applyAlignment="1">
      <alignment horizontal="left"/>
    </xf>
    <xf numFmtId="0" fontId="39" fillId="6" borderId="0" xfId="0" applyFont="1" applyFill="1" applyBorder="1" applyAlignment="1">
      <alignment horizontal="left"/>
    </xf>
    <xf numFmtId="4" fontId="39" fillId="6" borderId="0" xfId="0" applyNumberFormat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2" xfId="0" applyFont="1" applyFill="1" applyBorder="1"/>
    <xf numFmtId="164" fontId="8" fillId="2" borderId="12" xfId="0" applyNumberFormat="1" applyFont="1" applyFill="1" applyBorder="1" applyAlignment="1">
      <alignment horizontal="center"/>
    </xf>
    <xf numFmtId="0" fontId="8" fillId="2" borderId="13" xfId="0" applyFont="1" applyFill="1" applyBorder="1"/>
    <xf numFmtId="164" fontId="8" fillId="2" borderId="0" xfId="0" applyNumberFormat="1" applyFont="1" applyFill="1" applyAlignment="1">
      <alignment horizontal="center"/>
    </xf>
    <xf numFmtId="0" fontId="18" fillId="3" borderId="27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4" fontId="18" fillId="3" borderId="30" xfId="0" applyNumberFormat="1" applyFont="1" applyFill="1" applyBorder="1" applyAlignment="1">
      <alignment horizontal="left" vertical="center"/>
    </xf>
    <xf numFmtId="0" fontId="9" fillId="3" borderId="31" xfId="0" applyFont="1" applyFill="1" applyBorder="1" applyAlignment="1">
      <alignment horizontal="left" vertical="center"/>
    </xf>
    <xf numFmtId="4" fontId="18" fillId="3" borderId="31" xfId="0" applyNumberFormat="1" applyFont="1" applyFill="1" applyBorder="1" applyAlignment="1">
      <alignment horizontal="right" vertical="center"/>
    </xf>
    <xf numFmtId="0" fontId="18" fillId="3" borderId="31" xfId="0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left"/>
    </xf>
    <xf numFmtId="0" fontId="19" fillId="3" borderId="21" xfId="0" applyFont="1" applyFill="1" applyBorder="1" applyAlignment="1">
      <alignment horizontal="left"/>
    </xf>
    <xf numFmtId="0" fontId="19" fillId="3" borderId="34" xfId="0" applyFont="1" applyFill="1" applyBorder="1" applyAlignment="1">
      <alignment horizontal="left"/>
    </xf>
    <xf numFmtId="0" fontId="18" fillId="3" borderId="29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7" fillId="2" borderId="0" xfId="0" applyFont="1" applyFill="1"/>
    <xf numFmtId="0" fontId="23" fillId="0" borderId="6" xfId="0" applyFont="1" applyFill="1" applyBorder="1" applyAlignment="1" applyProtection="1">
      <alignment horizontal="left"/>
      <protection locked="0"/>
    </xf>
    <xf numFmtId="0" fontId="23" fillId="0" borderId="7" xfId="0" applyFont="1" applyFill="1" applyBorder="1" applyAlignment="1" applyProtection="1">
      <alignment horizontal="left"/>
      <protection locked="0"/>
    </xf>
    <xf numFmtId="0" fontId="23" fillId="0" borderId="8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 locked="0"/>
    </xf>
    <xf numFmtId="0" fontId="24" fillId="0" borderId="9" xfId="0" applyFont="1" applyFill="1" applyBorder="1" applyAlignment="1" applyProtection="1">
      <alignment horizontal="left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/>
      <protection locked="0"/>
    </xf>
    <xf numFmtId="0" fontId="23" fillId="0" borderId="9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1" xfId="0" applyFont="1" applyFill="1" applyBorder="1" applyAlignment="1" applyProtection="1">
      <alignment horizontal="left"/>
      <protection locked="0"/>
    </xf>
    <xf numFmtId="0" fontId="23" fillId="0" borderId="12" xfId="0" applyFont="1" applyFill="1" applyBorder="1" applyAlignment="1" applyProtection="1">
      <alignment horizontal="left"/>
      <protection locked="0"/>
    </xf>
    <xf numFmtId="0" fontId="23" fillId="0" borderId="13" xfId="0" applyFont="1" applyFill="1" applyBorder="1" applyAlignment="1" applyProtection="1">
      <alignment horizontal="left"/>
      <protection locked="0"/>
    </xf>
    <xf numFmtId="0" fontId="20" fillId="0" borderId="137" xfId="0" applyFont="1" applyBorder="1" applyAlignment="1" applyProtection="1">
      <alignment horizontal="left"/>
      <protection locked="0"/>
    </xf>
    <xf numFmtId="0" fontId="20" fillId="0" borderId="138" xfId="0" applyFont="1" applyBorder="1" applyAlignment="1" applyProtection="1">
      <alignment horizontal="left"/>
      <protection locked="0"/>
    </xf>
    <xf numFmtId="0" fontId="20" fillId="0" borderId="139" xfId="0" applyFont="1" applyBorder="1" applyAlignment="1" applyProtection="1">
      <alignment horizontal="left"/>
      <protection locked="0"/>
    </xf>
    <xf numFmtId="0" fontId="20" fillId="0" borderId="140" xfId="0" applyFont="1" applyBorder="1" applyAlignment="1" applyProtection="1">
      <alignment horizontal="left"/>
      <protection locked="0"/>
    </xf>
    <xf numFmtId="0" fontId="20" fillId="0" borderId="141" xfId="0" applyFont="1" applyBorder="1" applyAlignment="1" applyProtection="1">
      <alignment horizontal="left"/>
      <protection locked="0"/>
    </xf>
    <xf numFmtId="0" fontId="20" fillId="0" borderId="142" xfId="0" applyFont="1" applyBorder="1" applyAlignment="1" applyProtection="1">
      <alignment horizontal="left"/>
      <protection locked="0"/>
    </xf>
    <xf numFmtId="0" fontId="20" fillId="0" borderId="143" xfId="0" applyFont="1" applyBorder="1" applyAlignment="1" applyProtection="1">
      <alignment horizontal="left"/>
      <protection locked="0"/>
    </xf>
    <xf numFmtId="0" fontId="40" fillId="0" borderId="0" xfId="0" applyFont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144" xfId="0" applyFont="1" applyBorder="1" applyAlignment="1" applyProtection="1">
      <alignment horizontal="left"/>
      <protection locked="0"/>
    </xf>
    <xf numFmtId="0" fontId="13" fillId="2" borderId="3" xfId="0" applyFont="1" applyFill="1" applyBorder="1" applyProtection="1">
      <protection locked="0"/>
    </xf>
    <xf numFmtId="164" fontId="19" fillId="2" borderId="4" xfId="0" applyNumberFormat="1" applyFont="1" applyFill="1" applyBorder="1" applyAlignment="1" applyProtection="1">
      <alignment horizontal="center"/>
      <protection locked="0"/>
    </xf>
    <xf numFmtId="164" fontId="19" fillId="2" borderId="5" xfId="0" applyNumberFormat="1" applyFont="1" applyFill="1" applyBorder="1" applyAlignment="1" applyProtection="1">
      <alignment horizontal="center"/>
      <protection locked="0"/>
    </xf>
    <xf numFmtId="164" fontId="19" fillId="2" borderId="2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Protection="1">
      <protection locked="0"/>
    </xf>
    <xf numFmtId="10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4" xfId="0" applyNumberFormat="1" applyFont="1" applyFill="1" applyBorder="1" applyProtection="1">
      <protection locked="0"/>
    </xf>
    <xf numFmtId="4" fontId="23" fillId="2" borderId="4" xfId="0" applyNumberFormat="1" applyFont="1" applyFill="1" applyBorder="1" applyProtection="1">
      <protection locked="0"/>
    </xf>
    <xf numFmtId="0" fontId="23" fillId="2" borderId="5" xfId="0" applyFont="1" applyFill="1" applyBorder="1" applyProtection="1">
      <protection locked="0"/>
    </xf>
    <xf numFmtId="10" fontId="23" fillId="2" borderId="5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Protection="1">
      <protection locked="0"/>
    </xf>
    <xf numFmtId="4" fontId="23" fillId="2" borderId="5" xfId="0" applyNumberFormat="1" applyFont="1" applyFill="1" applyBorder="1" applyProtection="1">
      <protection locked="0"/>
    </xf>
    <xf numFmtId="4" fontId="12" fillId="2" borderId="42" xfId="0" applyNumberFormat="1" applyFont="1" applyFill="1" applyBorder="1" applyProtection="1">
      <protection locked="0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3" fontId="9" fillId="2" borderId="35" xfId="0" applyNumberFormat="1" applyFont="1" applyFill="1" applyBorder="1" applyAlignment="1" applyProtection="1">
      <alignment horizontal="center" vertical="center"/>
      <protection locked="0"/>
    </xf>
    <xf numFmtId="4" fontId="9" fillId="2" borderId="35" xfId="0" applyNumberFormat="1" applyFont="1" applyFill="1" applyBorder="1" applyAlignment="1" applyProtection="1">
      <alignment vertical="center"/>
      <protection locked="0"/>
    </xf>
    <xf numFmtId="0" fontId="9" fillId="2" borderId="36" xfId="0" applyFont="1" applyFill="1" applyBorder="1" applyAlignment="1" applyProtection="1">
      <alignment horizontal="center" vertical="center"/>
      <protection locked="0"/>
    </xf>
    <xf numFmtId="0" fontId="9" fillId="2" borderId="36" xfId="0" applyFont="1" applyFill="1" applyBorder="1" applyAlignment="1" applyProtection="1">
      <alignment vertical="center"/>
      <protection locked="0"/>
    </xf>
    <xf numFmtId="3" fontId="9" fillId="2" borderId="36" xfId="0" applyNumberFormat="1" applyFont="1" applyFill="1" applyBorder="1" applyAlignment="1" applyProtection="1">
      <alignment horizontal="center" vertical="center"/>
      <protection locked="0"/>
    </xf>
    <xf numFmtId="4" fontId="9" fillId="2" borderId="36" xfId="0" applyNumberFormat="1" applyFont="1" applyFill="1" applyBorder="1" applyAlignment="1" applyProtection="1">
      <alignment vertical="center"/>
      <protection locked="0"/>
    </xf>
    <xf numFmtId="4" fontId="12" fillId="2" borderId="73" xfId="0" applyNumberFormat="1" applyFont="1" applyFill="1" applyBorder="1" applyAlignment="1" applyProtection="1">
      <alignment vertical="center"/>
      <protection locked="0"/>
    </xf>
    <xf numFmtId="4" fontId="8" fillId="2" borderId="77" xfId="0" applyNumberFormat="1" applyFont="1" applyFill="1" applyBorder="1" applyAlignment="1" applyProtection="1">
      <alignment vertical="center"/>
      <protection locked="0"/>
    </xf>
    <xf numFmtId="4" fontId="8" fillId="2" borderId="78" xfId="0" applyNumberFormat="1" applyFont="1" applyFill="1" applyBorder="1" applyAlignment="1" applyProtection="1">
      <alignment vertical="center"/>
      <protection locked="0"/>
    </xf>
    <xf numFmtId="4" fontId="8" fillId="2" borderId="79" xfId="0" applyNumberFormat="1" applyFont="1" applyFill="1" applyBorder="1" applyAlignment="1" applyProtection="1">
      <alignment vertical="center"/>
      <protection locked="0"/>
    </xf>
    <xf numFmtId="4" fontId="12" fillId="2" borderId="74" xfId="0" applyNumberFormat="1" applyFont="1" applyFill="1" applyBorder="1" applyAlignment="1" applyProtection="1">
      <alignment vertical="center"/>
      <protection locked="0"/>
    </xf>
    <xf numFmtId="4" fontId="8" fillId="2" borderId="80" xfId="0" applyNumberFormat="1" applyFont="1" applyFill="1" applyBorder="1" applyAlignment="1" applyProtection="1">
      <alignment vertical="center"/>
      <protection locked="0"/>
    </xf>
    <xf numFmtId="4" fontId="8" fillId="2" borderId="81" xfId="0" applyNumberFormat="1" applyFont="1" applyFill="1" applyBorder="1" applyAlignment="1" applyProtection="1">
      <alignment vertical="center"/>
      <protection locked="0"/>
    </xf>
    <xf numFmtId="4" fontId="8" fillId="2" borderId="82" xfId="0" applyNumberFormat="1" applyFont="1" applyFill="1" applyBorder="1" applyAlignment="1" applyProtection="1">
      <alignment vertical="center"/>
      <protection locked="0"/>
    </xf>
    <xf numFmtId="4" fontId="12" fillId="2" borderId="75" xfId="0" applyNumberFormat="1" applyFont="1" applyFill="1" applyBorder="1" applyAlignment="1" applyProtection="1">
      <alignment vertical="center"/>
      <protection locked="0"/>
    </xf>
    <xf numFmtId="4" fontId="8" fillId="2" borderId="83" xfId="0" applyNumberFormat="1" applyFont="1" applyFill="1" applyBorder="1" applyAlignment="1" applyProtection="1">
      <alignment vertical="center"/>
      <protection locked="0"/>
    </xf>
    <xf numFmtId="4" fontId="8" fillId="2" borderId="84" xfId="0" applyNumberFormat="1" applyFont="1" applyFill="1" applyBorder="1" applyAlignment="1" applyProtection="1">
      <alignment vertical="center"/>
      <protection locked="0"/>
    </xf>
    <xf numFmtId="4" fontId="8" fillId="2" borderId="85" xfId="0" applyNumberFormat="1" applyFont="1" applyFill="1" applyBorder="1" applyAlignment="1" applyProtection="1">
      <alignment vertical="center"/>
      <protection locked="0"/>
    </xf>
    <xf numFmtId="4" fontId="8" fillId="2" borderId="98" xfId="0" applyNumberFormat="1" applyFont="1" applyFill="1" applyBorder="1" applyAlignment="1" applyProtection="1">
      <alignment vertical="center"/>
      <protection locked="0"/>
    </xf>
    <xf numFmtId="4" fontId="8" fillId="2" borderId="99" xfId="0" applyNumberFormat="1" applyFont="1" applyFill="1" applyBorder="1" applyAlignment="1" applyProtection="1">
      <alignment vertical="center"/>
      <protection locked="0"/>
    </xf>
    <xf numFmtId="4" fontId="8" fillId="2" borderId="92" xfId="0" applyNumberFormat="1" applyFont="1" applyFill="1" applyBorder="1" applyAlignment="1" applyProtection="1">
      <alignment vertical="center"/>
      <protection locked="0"/>
    </xf>
    <xf numFmtId="4" fontId="8" fillId="2" borderId="93" xfId="0" applyNumberFormat="1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94" xfId="0" applyNumberFormat="1" applyFont="1" applyFill="1" applyBorder="1" applyAlignment="1" applyProtection="1">
      <alignment horizontal="left" vertical="center"/>
      <protection locked="0"/>
    </xf>
    <xf numFmtId="10" fontId="7" fillId="2" borderId="100" xfId="131" applyNumberFormat="1" applyFont="1" applyFill="1" applyBorder="1" applyAlignment="1" applyProtection="1">
      <alignment vertical="center"/>
      <protection locked="0"/>
    </xf>
    <xf numFmtId="4" fontId="7" fillId="2" borderId="100" xfId="0" applyNumberFormat="1" applyFont="1" applyFill="1" applyBorder="1" applyAlignment="1" applyProtection="1">
      <alignment vertical="center"/>
      <protection locked="0"/>
    </xf>
    <xf numFmtId="10" fontId="7" fillId="2" borderId="64" xfId="131" applyNumberFormat="1" applyFont="1" applyFill="1" applyBorder="1" applyAlignment="1" applyProtection="1">
      <alignment vertical="center"/>
      <protection locked="0"/>
    </xf>
    <xf numFmtId="4" fontId="7" fillId="2" borderId="64" xfId="0" applyNumberFormat="1" applyFont="1" applyFill="1" applyBorder="1" applyAlignment="1" applyProtection="1">
      <alignment vertical="center"/>
      <protection locked="0"/>
    </xf>
    <xf numFmtId="10" fontId="7" fillId="2" borderId="94" xfId="131" applyNumberFormat="1" applyFont="1" applyFill="1" applyBorder="1" applyAlignment="1" applyProtection="1">
      <alignment vertical="center"/>
      <protection locked="0"/>
    </xf>
    <xf numFmtId="4" fontId="7" fillId="2" borderId="94" xfId="0" applyNumberFormat="1" applyFont="1" applyFill="1" applyBorder="1" applyAlignment="1" applyProtection="1">
      <alignment vertical="center"/>
      <protection locked="0"/>
    </xf>
    <xf numFmtId="10" fontId="7" fillId="2" borderId="67" xfId="131" applyNumberFormat="1" applyFont="1" applyFill="1" applyBorder="1" applyAlignment="1" applyProtection="1">
      <alignment vertical="center"/>
      <protection locked="0"/>
    </xf>
    <xf numFmtId="4" fontId="7" fillId="2" borderId="67" xfId="0" applyNumberFormat="1" applyFont="1" applyFill="1" applyBorder="1" applyAlignment="1" applyProtection="1">
      <alignment vertical="center"/>
      <protection locked="0"/>
    </xf>
    <xf numFmtId="10" fontId="12" fillId="2" borderId="71" xfId="131" applyNumberFormat="1" applyFont="1" applyFill="1" applyBorder="1" applyAlignment="1">
      <alignment vertical="center"/>
    </xf>
    <xf numFmtId="4" fontId="12" fillId="2" borderId="101" xfId="0" applyNumberFormat="1" applyFont="1" applyFill="1" applyBorder="1" applyAlignment="1" applyProtection="1">
      <alignment vertical="center"/>
      <protection locked="0"/>
    </xf>
    <xf numFmtId="4" fontId="8" fillId="2" borderId="73" xfId="0" applyNumberFormat="1" applyFont="1" applyFill="1" applyBorder="1" applyAlignment="1" applyProtection="1">
      <alignment vertical="center"/>
      <protection locked="0"/>
    </xf>
    <xf numFmtId="4" fontId="8" fillId="2" borderId="61" xfId="0" applyNumberFormat="1" applyFont="1" applyFill="1" applyBorder="1" applyAlignment="1" applyProtection="1">
      <alignment horizontal="left" vertical="center"/>
      <protection locked="0"/>
    </xf>
    <xf numFmtId="4" fontId="8" fillId="2" borderId="97" xfId="0" applyNumberFormat="1" applyFont="1" applyFill="1" applyBorder="1" applyAlignment="1" applyProtection="1">
      <alignment vertical="center"/>
      <protection locked="0"/>
    </xf>
    <xf numFmtId="4" fontId="8" fillId="2" borderId="74" xfId="0" applyNumberFormat="1" applyFont="1" applyFill="1" applyBorder="1" applyAlignment="1" applyProtection="1">
      <alignment vertical="center"/>
      <protection locked="0"/>
    </xf>
    <xf numFmtId="4" fontId="8" fillId="2" borderId="91" xfId="0" applyNumberFormat="1" applyFont="1" applyFill="1" applyBorder="1" applyAlignment="1" applyProtection="1">
      <alignment vertical="center"/>
      <protection locked="0"/>
    </xf>
    <xf numFmtId="4" fontId="8" fillId="2" borderId="75" xfId="0" applyNumberFormat="1" applyFont="1" applyFill="1" applyBorder="1" applyAlignment="1" applyProtection="1">
      <alignment vertical="center"/>
      <protection locked="0"/>
    </xf>
    <xf numFmtId="0" fontId="8" fillId="2" borderId="96" xfId="0" applyFont="1" applyFill="1" applyBorder="1" applyAlignment="1" applyProtection="1">
      <alignment horizontal="left" vertical="center"/>
      <protection locked="0"/>
    </xf>
    <xf numFmtId="0" fontId="8" fillId="2" borderId="63" xfId="0" applyFont="1" applyFill="1" applyBorder="1" applyAlignment="1" applyProtection="1">
      <alignment horizontal="left" vertical="center"/>
      <protection locked="0"/>
    </xf>
    <xf numFmtId="0" fontId="8" fillId="2" borderId="66" xfId="0" applyFont="1" applyFill="1" applyBorder="1" applyAlignment="1" applyProtection="1">
      <alignment horizontal="left" vertical="center"/>
      <protection locked="0"/>
    </xf>
    <xf numFmtId="0" fontId="8" fillId="2" borderId="97" xfId="0" applyFont="1" applyFill="1" applyBorder="1" applyAlignment="1" applyProtection="1">
      <alignment horizontal="left" vertical="center"/>
      <protection locked="0"/>
    </xf>
    <xf numFmtId="0" fontId="8" fillId="2" borderId="74" xfId="0" applyFont="1" applyFill="1" applyBorder="1" applyAlignment="1" applyProtection="1">
      <alignment horizontal="left" vertical="center"/>
      <protection locked="0"/>
    </xf>
    <xf numFmtId="0" fontId="8" fillId="2" borderId="75" xfId="0" applyFont="1" applyFill="1" applyBorder="1" applyAlignment="1" applyProtection="1">
      <alignment horizontal="left" vertical="center"/>
      <protection locked="0"/>
    </xf>
    <xf numFmtId="4" fontId="12" fillId="2" borderId="68" xfId="0" applyNumberFormat="1" applyFont="1" applyFill="1" applyBorder="1" applyAlignment="1" applyProtection="1">
      <alignment vertical="center"/>
      <protection locked="0"/>
    </xf>
    <xf numFmtId="4" fontId="12" fillId="2" borderId="111" xfId="0" applyNumberFormat="1" applyFont="1" applyFill="1" applyBorder="1" applyAlignment="1" applyProtection="1">
      <alignment vertical="center"/>
      <protection locked="0"/>
    </xf>
    <xf numFmtId="4" fontId="12" fillId="2" borderId="87" xfId="0" applyNumberFormat="1" applyFont="1" applyFill="1" applyBorder="1" applyAlignment="1" applyProtection="1">
      <alignment vertical="center"/>
      <protection locked="0"/>
    </xf>
    <xf numFmtId="4" fontId="8" fillId="2" borderId="104" xfId="0" applyNumberFormat="1" applyFont="1" applyFill="1" applyBorder="1" applyAlignment="1" applyProtection="1">
      <alignment vertical="center"/>
      <protection locked="0"/>
    </xf>
    <xf numFmtId="4" fontId="8" fillId="2" borderId="105" xfId="0" applyNumberFormat="1" applyFont="1" applyFill="1" applyBorder="1" applyAlignment="1" applyProtection="1">
      <alignment vertical="center"/>
      <protection locked="0"/>
    </xf>
    <xf numFmtId="4" fontId="8" fillId="2" borderId="106" xfId="0" applyNumberFormat="1" applyFont="1" applyFill="1" applyBorder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center" vertical="center"/>
      <protection locked="0"/>
    </xf>
    <xf numFmtId="4" fontId="8" fillId="2" borderId="96" xfId="0" applyNumberFormat="1" applyFont="1" applyFill="1" applyBorder="1" applyAlignment="1" applyProtection="1">
      <alignment horizontal="left" vertical="center"/>
      <protection locked="0"/>
    </xf>
    <xf numFmtId="4" fontId="8" fillId="2" borderId="66" xfId="0" applyNumberFormat="1" applyFont="1" applyFill="1" applyBorder="1" applyAlignment="1" applyProtection="1">
      <alignment horizontal="left" vertical="center"/>
      <protection locked="0"/>
    </xf>
    <xf numFmtId="4" fontId="8" fillId="2" borderId="75" xfId="0" applyNumberFormat="1" applyFont="1" applyFill="1" applyBorder="1" applyAlignment="1" applyProtection="1">
      <alignment horizontal="left" vertical="center"/>
      <protection locked="0"/>
    </xf>
    <xf numFmtId="4" fontId="19" fillId="2" borderId="97" xfId="0" applyNumberFormat="1" applyFont="1" applyFill="1" applyBorder="1" applyAlignment="1" applyProtection="1">
      <alignment vertical="center"/>
      <protection locked="0"/>
    </xf>
    <xf numFmtId="4" fontId="19" fillId="2" borderId="41" xfId="0" applyNumberFormat="1" applyFont="1" applyFill="1" applyBorder="1" applyAlignment="1" applyProtection="1">
      <alignment vertical="center"/>
      <protection locked="0"/>
    </xf>
    <xf numFmtId="4" fontId="8" fillId="2" borderId="95" xfId="0" applyNumberFormat="1" applyFont="1" applyFill="1" applyBorder="1" applyAlignment="1" applyProtection="1">
      <alignment horizontal="left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4" fontId="8" fillId="2" borderId="62" xfId="0" applyNumberFormat="1" applyFont="1" applyFill="1" applyBorder="1" applyAlignment="1" applyProtection="1">
      <alignment horizontal="left" vertical="center"/>
      <protection locked="0"/>
    </xf>
    <xf numFmtId="3" fontId="15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/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3" xfId="0" applyFont="1" applyFill="1" applyBorder="1" applyProtection="1">
      <protection locked="0"/>
    </xf>
    <xf numFmtId="0" fontId="19" fillId="2" borderId="4" xfId="0" applyFont="1" applyFill="1" applyBorder="1" applyAlignment="1" applyProtection="1">
      <protection locked="0"/>
    </xf>
    <xf numFmtId="0" fontId="19" fillId="2" borderId="5" xfId="0" applyFont="1" applyFill="1" applyBorder="1" applyAlignment="1" applyProtection="1">
      <protection locked="0"/>
    </xf>
    <xf numFmtId="0" fontId="19" fillId="2" borderId="2" xfId="0" applyFont="1" applyFill="1" applyBorder="1" applyAlignment="1" applyProtection="1">
      <protection locked="0"/>
    </xf>
    <xf numFmtId="10" fontId="23" fillId="2" borderId="4" xfId="0" applyNumberFormat="1" applyFont="1" applyFill="1" applyBorder="1" applyProtection="1">
      <protection locked="0"/>
    </xf>
    <xf numFmtId="10" fontId="23" fillId="2" borderId="5" xfId="0" applyNumberFormat="1" applyFont="1" applyFill="1" applyBorder="1" applyProtection="1">
      <protection locked="0"/>
    </xf>
    <xf numFmtId="4" fontId="8" fillId="2" borderId="73" xfId="0" applyNumberFormat="1" applyFont="1" applyFill="1" applyBorder="1" applyAlignment="1" applyProtection="1">
      <alignment horizontal="left" vertical="center"/>
      <protection locked="0"/>
    </xf>
    <xf numFmtId="0" fontId="8" fillId="2" borderId="73" xfId="0" applyFont="1" applyFill="1" applyBorder="1" applyAlignment="1" applyProtection="1">
      <alignment horizontal="left" vertical="center"/>
      <protection locked="0"/>
    </xf>
    <xf numFmtId="4" fontId="8" fillId="2" borderId="74" xfId="0" applyNumberFormat="1" applyFont="1" applyFill="1" applyBorder="1" applyAlignment="1" applyProtection="1">
      <alignment horizontal="left" vertical="center"/>
      <protection locked="0"/>
    </xf>
    <xf numFmtId="4" fontId="8" fillId="2" borderId="68" xfId="0" applyNumberFormat="1" applyFont="1" applyFill="1" applyBorder="1" applyAlignment="1" applyProtection="1">
      <alignment horizontal="right" vertical="center"/>
      <protection locked="0"/>
    </xf>
    <xf numFmtId="4" fontId="8" fillId="2" borderId="86" xfId="0" applyNumberFormat="1" applyFont="1" applyFill="1" applyBorder="1" applyAlignment="1" applyProtection="1">
      <alignment horizontal="right" vertical="center"/>
      <protection locked="0"/>
    </xf>
    <xf numFmtId="4" fontId="8" fillId="2" borderId="87" xfId="0" applyNumberFormat="1" applyFont="1" applyFill="1" applyBorder="1" applyAlignment="1" applyProtection="1">
      <alignment horizontal="right" vertical="center"/>
      <protection locked="0"/>
    </xf>
    <xf numFmtId="4" fontId="8" fillId="2" borderId="88" xfId="0" applyNumberFormat="1" applyFont="1" applyFill="1" applyBorder="1" applyAlignment="1" applyProtection="1">
      <alignment horizontal="right" vertical="center"/>
      <protection locked="0"/>
    </xf>
    <xf numFmtId="0" fontId="8" fillId="2" borderId="59" xfId="0" applyFont="1" applyFill="1" applyBorder="1" applyAlignment="1" applyProtection="1">
      <alignment vertical="center"/>
      <protection locked="0"/>
    </xf>
    <xf numFmtId="0" fontId="8" fillId="2" borderId="61" xfId="0" applyFont="1" applyFill="1" applyBorder="1" applyAlignment="1" applyProtection="1">
      <alignment vertical="center"/>
      <protection locked="0"/>
    </xf>
    <xf numFmtId="0" fontId="8" fillId="2" borderId="62" xfId="0" applyFont="1" applyFill="1" applyBorder="1" applyAlignment="1" applyProtection="1">
      <alignment vertical="center"/>
      <protection locked="0"/>
    </xf>
    <xf numFmtId="0" fontId="8" fillId="2" borderId="64" xfId="0" applyFont="1" applyFill="1" applyBorder="1" applyAlignment="1" applyProtection="1">
      <alignment vertical="center"/>
      <protection locked="0"/>
    </xf>
    <xf numFmtId="0" fontId="8" fillId="2" borderId="65" xfId="0" applyFont="1" applyFill="1" applyBorder="1" applyAlignment="1" applyProtection="1">
      <alignment vertical="center"/>
      <protection locked="0"/>
    </xf>
    <xf numFmtId="0" fontId="8" fillId="2" borderId="67" xfId="0" applyFont="1" applyFill="1" applyBorder="1" applyAlignment="1" applyProtection="1">
      <alignment vertical="center"/>
      <protection locked="0"/>
    </xf>
    <xf numFmtId="4" fontId="12" fillId="2" borderId="88" xfId="0" applyNumberFormat="1" applyFont="1" applyFill="1" applyBorder="1" applyAlignment="1" applyProtection="1">
      <alignment vertical="center"/>
      <protection locked="0"/>
    </xf>
    <xf numFmtId="4" fontId="8" fillId="2" borderId="110" xfId="0" applyNumberFormat="1" applyFont="1" applyFill="1" applyBorder="1" applyAlignment="1" applyProtection="1">
      <alignment horizontal="right" vertical="center"/>
      <protection locked="0"/>
    </xf>
    <xf numFmtId="4" fontId="8" fillId="2" borderId="82" xfId="0" applyNumberFormat="1" applyFont="1" applyFill="1" applyBorder="1" applyAlignment="1" applyProtection="1">
      <alignment horizontal="right" vertical="center"/>
      <protection locked="0"/>
    </xf>
    <xf numFmtId="4" fontId="8" fillId="2" borderId="85" xfId="0" applyNumberFormat="1" applyFont="1" applyFill="1" applyBorder="1" applyAlignment="1" applyProtection="1">
      <alignment horizontal="right" vertical="center"/>
      <protection locked="0"/>
    </xf>
    <xf numFmtId="4" fontId="6" fillId="2" borderId="104" xfId="0" applyNumberFormat="1" applyFont="1" applyFill="1" applyBorder="1" applyAlignment="1" applyProtection="1">
      <alignment vertical="center"/>
      <protection locked="0"/>
    </xf>
    <xf numFmtId="4" fontId="6" fillId="2" borderId="99" xfId="0" applyNumberFormat="1" applyFont="1" applyFill="1" applyBorder="1" applyAlignment="1" applyProtection="1">
      <alignment vertical="center"/>
      <protection locked="0"/>
    </xf>
    <xf numFmtId="4" fontId="6" fillId="2" borderId="106" xfId="0" applyNumberFormat="1" applyFont="1" applyFill="1" applyBorder="1" applyAlignment="1" applyProtection="1">
      <alignment horizontal="right" vertical="center"/>
      <protection locked="0"/>
    </xf>
    <xf numFmtId="4" fontId="6" fillId="2" borderId="84" xfId="0" applyNumberFormat="1" applyFont="1" applyFill="1" applyBorder="1" applyAlignment="1" applyProtection="1">
      <alignment horizontal="right" vertical="center"/>
      <protection locked="0"/>
    </xf>
    <xf numFmtId="4" fontId="6" fillId="2" borderId="85" xfId="0" applyNumberFormat="1" applyFont="1" applyFill="1" applyBorder="1" applyAlignment="1" applyProtection="1">
      <alignment horizontal="right" vertical="center"/>
      <protection locked="0"/>
    </xf>
    <xf numFmtId="4" fontId="6" fillId="2" borderId="104" xfId="0" applyNumberFormat="1" applyFont="1" applyFill="1" applyBorder="1" applyAlignment="1" applyProtection="1">
      <alignment horizontal="right" vertical="center"/>
      <protection locked="0"/>
    </xf>
    <xf numFmtId="4" fontId="6" fillId="2" borderId="99" xfId="0" applyNumberFormat="1" applyFont="1" applyFill="1" applyBorder="1" applyAlignment="1" applyProtection="1">
      <alignment horizontal="right" vertical="center"/>
      <protection locked="0"/>
    </xf>
    <xf numFmtId="4" fontId="6" fillId="2" borderId="110" xfId="0" applyNumberFormat="1" applyFont="1" applyFill="1" applyBorder="1" applyAlignment="1" applyProtection="1">
      <alignment horizontal="right" vertical="center"/>
      <protection locked="0"/>
    </xf>
    <xf numFmtId="0" fontId="8" fillId="2" borderId="97" xfId="0" applyFont="1" applyFill="1" applyBorder="1" applyAlignment="1" applyProtection="1">
      <alignment horizontal="center" vertical="center"/>
      <protection locked="0"/>
    </xf>
    <xf numFmtId="0" fontId="8" fillId="2" borderId="74" xfId="0" applyFont="1" applyFill="1" applyBorder="1" applyAlignment="1" applyProtection="1">
      <alignment horizontal="center" vertical="center"/>
      <protection locked="0"/>
    </xf>
    <xf numFmtId="0" fontId="8" fillId="2" borderId="75" xfId="0" applyFont="1" applyFill="1" applyBorder="1" applyAlignment="1" applyProtection="1">
      <alignment horizontal="center" vertical="center"/>
      <protection locked="0"/>
    </xf>
    <xf numFmtId="4" fontId="8" fillId="2" borderId="97" xfId="0" applyNumberFormat="1" applyFont="1" applyFill="1" applyBorder="1" applyAlignment="1" applyProtection="1">
      <alignment horizontal="right" vertical="center"/>
      <protection locked="0"/>
    </xf>
    <xf numFmtId="4" fontId="8" fillId="2" borderId="74" xfId="0" applyNumberFormat="1" applyFont="1" applyFill="1" applyBorder="1" applyAlignment="1" applyProtection="1">
      <alignment horizontal="right" vertical="center"/>
      <protection locked="0"/>
    </xf>
    <xf numFmtId="4" fontId="8" fillId="2" borderId="75" xfId="0" applyNumberFormat="1" applyFont="1" applyFill="1" applyBorder="1" applyAlignment="1" applyProtection="1">
      <alignment horizontal="right" vertical="center"/>
      <protection locked="0"/>
    </xf>
    <xf numFmtId="4" fontId="6" fillId="2" borderId="97" xfId="0" applyNumberFormat="1" applyFont="1" applyFill="1" applyBorder="1" applyAlignment="1" applyProtection="1">
      <alignment horizontal="right" vertical="center"/>
      <protection locked="0"/>
    </xf>
    <xf numFmtId="4" fontId="6" fillId="2" borderId="74" xfId="0" applyNumberFormat="1" applyFont="1" applyFill="1" applyBorder="1" applyAlignment="1" applyProtection="1">
      <alignment horizontal="right" vertical="center"/>
      <protection locked="0"/>
    </xf>
    <xf numFmtId="4" fontId="6" fillId="2" borderId="75" xfId="0" applyNumberFormat="1" applyFont="1" applyFill="1" applyBorder="1" applyAlignment="1" applyProtection="1">
      <alignment horizontal="right" vertical="center"/>
      <protection locked="0"/>
    </xf>
    <xf numFmtId="0" fontId="42" fillId="2" borderId="0" xfId="0" applyFont="1" applyFill="1" applyBorder="1" applyAlignment="1">
      <alignment horizontal="left" vertical="center"/>
    </xf>
    <xf numFmtId="0" fontId="36" fillId="2" borderId="0" xfId="0" applyFont="1" applyFill="1" applyBorder="1" applyAlignment="1">
      <alignment horizontal="center" vertical="center"/>
    </xf>
    <xf numFmtId="4" fontId="12" fillId="2" borderId="110" xfId="0" applyNumberFormat="1" applyFont="1" applyFill="1" applyBorder="1" applyAlignment="1">
      <alignment horizontal="right" vertical="center"/>
    </xf>
    <xf numFmtId="165" fontId="8" fillId="2" borderId="110" xfId="0" applyNumberFormat="1" applyFont="1" applyFill="1" applyBorder="1" applyAlignment="1" applyProtection="1">
      <alignment horizontal="right" vertical="center"/>
      <protection locked="0"/>
    </xf>
    <xf numFmtId="165" fontId="8" fillId="2" borderId="82" xfId="0" applyNumberFormat="1" applyFont="1" applyFill="1" applyBorder="1" applyAlignment="1" applyProtection="1">
      <alignment horizontal="right" vertical="center"/>
      <protection locked="0"/>
    </xf>
    <xf numFmtId="165" fontId="8" fillId="2" borderId="85" xfId="0" applyNumberFormat="1" applyFont="1" applyFill="1" applyBorder="1" applyAlignment="1" applyProtection="1">
      <alignment horizontal="right" vertical="center"/>
      <protection locked="0"/>
    </xf>
    <xf numFmtId="4" fontId="12" fillId="2" borderId="15" xfId="0" applyNumberFormat="1" applyFont="1" applyFill="1" applyBorder="1" applyAlignment="1" applyProtection="1">
      <protection locked="0"/>
    </xf>
    <xf numFmtId="0" fontId="6" fillId="2" borderId="95" xfId="0" applyFont="1" applyFill="1" applyBorder="1" applyAlignment="1">
      <alignment horizontal="left" vertical="center"/>
    </xf>
    <xf numFmtId="4" fontId="8" fillId="2" borderId="97" xfId="0" applyNumberFormat="1" applyFont="1" applyFill="1" applyBorder="1" applyAlignment="1" applyProtection="1">
      <alignment vertical="center"/>
    </xf>
    <xf numFmtId="4" fontId="8" fillId="2" borderId="75" xfId="0" applyNumberFormat="1" applyFont="1" applyFill="1" applyBorder="1" applyAlignment="1" applyProtection="1">
      <alignment vertical="center"/>
    </xf>
    <xf numFmtId="0" fontId="43" fillId="0" borderId="9" xfId="0" applyFont="1" applyFill="1" applyBorder="1" applyAlignment="1" applyProtection="1">
      <alignment horizontal="left"/>
      <protection locked="0"/>
    </xf>
    <xf numFmtId="0" fontId="43" fillId="0" borderId="0" xfId="0" applyFont="1" applyFill="1" applyBorder="1" applyAlignment="1" applyProtection="1">
      <alignment horizontal="left"/>
      <protection locked="0"/>
    </xf>
    <xf numFmtId="0" fontId="43" fillId="0" borderId="10" xfId="0" applyFont="1" applyFill="1" applyBorder="1" applyAlignment="1" applyProtection="1">
      <alignment horizontal="left"/>
      <protection locked="0"/>
    </xf>
    <xf numFmtId="0" fontId="43" fillId="0" borderId="9" xfId="0" applyFont="1" applyFill="1" applyBorder="1" applyAlignment="1" applyProtection="1">
      <alignment horizontal="left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43" fillId="0" borderId="1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 applyProtection="1">
      <alignment horizontal="left"/>
    </xf>
    <xf numFmtId="0" fontId="8" fillId="2" borderId="0" xfId="0" applyFont="1" applyFill="1" applyBorder="1" applyAlignment="1" applyProtection="1">
      <alignment horizontal="left" vertical="center"/>
    </xf>
    <xf numFmtId="4" fontId="23" fillId="2" borderId="0" xfId="0" applyNumberFormat="1" applyFont="1" applyFill="1" applyAlignment="1" applyProtection="1">
      <alignment horizontal="left"/>
    </xf>
    <xf numFmtId="0" fontId="23" fillId="2" borderId="6" xfId="0" applyFont="1" applyFill="1" applyBorder="1" applyAlignment="1" applyProtection="1">
      <alignment horizontal="left"/>
    </xf>
    <xf numFmtId="0" fontId="23" fillId="2" borderId="7" xfId="0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left"/>
    </xf>
    <xf numFmtId="0" fontId="23" fillId="2" borderId="8" xfId="0" applyFont="1" applyFill="1" applyBorder="1" applyAlignment="1" applyProtection="1">
      <alignment horizontal="left"/>
    </xf>
    <xf numFmtId="0" fontId="23" fillId="2" borderId="9" xfId="0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left"/>
    </xf>
    <xf numFmtId="0" fontId="23" fillId="2" borderId="10" xfId="0" applyFont="1" applyFill="1" applyBorder="1" applyAlignment="1" applyProtection="1">
      <alignment horizontal="left"/>
    </xf>
    <xf numFmtId="0" fontId="8" fillId="2" borderId="10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left"/>
    </xf>
    <xf numFmtId="0" fontId="8" fillId="2" borderId="9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/>
    </xf>
    <xf numFmtId="0" fontId="8" fillId="2" borderId="0" xfId="0" applyFont="1" applyFill="1" applyAlignment="1" applyProtection="1">
      <alignment horizontal="left"/>
    </xf>
    <xf numFmtId="0" fontId="17" fillId="2" borderId="9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 vertical="center"/>
    </xf>
    <xf numFmtId="4" fontId="15" fillId="5" borderId="0" xfId="0" applyNumberFormat="1" applyFont="1" applyFill="1" applyBorder="1" applyAlignment="1" applyProtection="1">
      <alignment horizontal="left" vertical="center"/>
    </xf>
    <xf numFmtId="0" fontId="15" fillId="2" borderId="0" xfId="0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vertical="center"/>
    </xf>
    <xf numFmtId="0" fontId="19" fillId="2" borderId="9" xfId="0" applyFont="1" applyFill="1" applyBorder="1" applyAlignment="1" applyProtection="1">
      <alignment horizontal="left"/>
    </xf>
    <xf numFmtId="0" fontId="19" fillId="3" borderId="53" xfId="0" applyFont="1" applyFill="1" applyBorder="1" applyAlignment="1" applyProtection="1">
      <alignment vertical="center"/>
    </xf>
    <xf numFmtId="0" fontId="19" fillId="3" borderId="55" xfId="0" applyFont="1" applyFill="1" applyBorder="1" applyAlignment="1" applyProtection="1">
      <alignment vertical="center"/>
    </xf>
    <xf numFmtId="4" fontId="18" fillId="3" borderId="16" xfId="0" applyNumberFormat="1" applyFont="1" applyFill="1" applyBorder="1" applyAlignment="1" applyProtection="1">
      <alignment horizontal="right" vertical="center"/>
    </xf>
    <xf numFmtId="1" fontId="18" fillId="3" borderId="17" xfId="0" applyNumberFormat="1" applyFont="1" applyFill="1" applyBorder="1" applyAlignment="1" applyProtection="1">
      <alignment horizontal="center" vertical="center"/>
    </xf>
    <xf numFmtId="1" fontId="15" fillId="3" borderId="18" xfId="0" applyNumberFormat="1" applyFont="1" applyFill="1" applyBorder="1" applyAlignment="1" applyProtection="1">
      <alignment horizontal="left" vertical="center"/>
    </xf>
    <xf numFmtId="1" fontId="18" fillId="3" borderId="17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horizontal="center"/>
    </xf>
    <xf numFmtId="0" fontId="15" fillId="3" borderId="58" xfId="0" applyFont="1" applyFill="1" applyBorder="1" applyAlignment="1" applyProtection="1">
      <alignment vertical="center"/>
    </xf>
    <xf numFmtId="0" fontId="24" fillId="3" borderId="19" xfId="0" applyFont="1" applyFill="1" applyBorder="1" applyAlignment="1" applyProtection="1">
      <alignment horizontal="center" vertical="center"/>
    </xf>
    <xf numFmtId="4" fontId="24" fillId="3" borderId="15" xfId="0" applyNumberFormat="1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left"/>
    </xf>
    <xf numFmtId="0" fontId="12" fillId="2" borderId="16" xfId="0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vertical="center"/>
    </xf>
    <xf numFmtId="4" fontId="12" fillId="2" borderId="15" xfId="0" applyNumberFormat="1" applyFont="1" applyFill="1" applyBorder="1" applyAlignment="1" applyProtection="1">
      <alignment horizontal="left" vertical="center"/>
    </xf>
    <xf numFmtId="0" fontId="12" fillId="2" borderId="15" xfId="0" applyFont="1" applyFill="1" applyBorder="1" applyAlignment="1" applyProtection="1">
      <alignment horizontal="left" vertical="center"/>
    </xf>
    <xf numFmtId="0" fontId="12" fillId="2" borderId="0" xfId="0" applyFont="1" applyFill="1" applyAlignment="1" applyProtection="1">
      <alignment horizontal="left" vertical="center"/>
    </xf>
    <xf numFmtId="0" fontId="8" fillId="2" borderId="59" xfId="0" applyFont="1" applyFill="1" applyBorder="1" applyAlignment="1" applyProtection="1">
      <alignment vertical="center"/>
    </xf>
    <xf numFmtId="0" fontId="8" fillId="2" borderId="61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horizontal="left" vertical="center"/>
    </xf>
    <xf numFmtId="0" fontId="8" fillId="2" borderId="65" xfId="0" applyFont="1" applyFill="1" applyBorder="1" applyAlignment="1" applyProtection="1">
      <alignment vertical="center"/>
    </xf>
    <xf numFmtId="0" fontId="8" fillId="2" borderId="67" xfId="0" applyFont="1" applyFill="1" applyBorder="1" applyAlignment="1" applyProtection="1">
      <alignment vertical="center"/>
    </xf>
    <xf numFmtId="0" fontId="8" fillId="2" borderId="64" xfId="0" applyFont="1" applyFill="1" applyBorder="1" applyAlignment="1" applyProtection="1">
      <alignment vertical="center"/>
    </xf>
    <xf numFmtId="0" fontId="44" fillId="2" borderId="9" xfId="0" applyFont="1" applyFill="1" applyBorder="1" applyAlignment="1" applyProtection="1">
      <alignment horizontal="left"/>
    </xf>
    <xf numFmtId="0" fontId="44" fillId="2" borderId="59" xfId="0" applyFont="1" applyFill="1" applyBorder="1" applyAlignment="1" applyProtection="1">
      <alignment vertical="center"/>
    </xf>
    <xf numFmtId="0" fontId="44" fillId="2" borderId="61" xfId="0" applyFont="1" applyFill="1" applyBorder="1" applyAlignment="1" applyProtection="1">
      <alignment vertical="center"/>
    </xf>
    <xf numFmtId="4" fontId="44" fillId="2" borderId="73" xfId="0" applyNumberFormat="1" applyFont="1" applyFill="1" applyBorder="1" applyAlignment="1" applyProtection="1">
      <alignment vertical="center"/>
    </xf>
    <xf numFmtId="4" fontId="44" fillId="2" borderId="73" xfId="0" applyNumberFormat="1" applyFont="1" applyFill="1" applyBorder="1" applyAlignment="1" applyProtection="1">
      <alignment horizontal="left" vertical="center"/>
    </xf>
    <xf numFmtId="0" fontId="44" fillId="2" borderId="73" xfId="0" applyFont="1" applyFill="1" applyBorder="1" applyAlignment="1" applyProtection="1">
      <alignment horizontal="left" vertical="center"/>
    </xf>
    <xf numFmtId="0" fontId="44" fillId="2" borderId="10" xfId="0" applyFont="1" applyFill="1" applyBorder="1" applyAlignment="1" applyProtection="1">
      <alignment horizontal="left"/>
    </xf>
    <xf numFmtId="0" fontId="44" fillId="2" borderId="0" xfId="0" applyFont="1" applyFill="1" applyAlignment="1" applyProtection="1">
      <alignment horizontal="left" vertical="center"/>
    </xf>
    <xf numFmtId="0" fontId="12" fillId="2" borderId="69" xfId="0" applyFont="1" applyFill="1" applyBorder="1" applyAlignment="1" applyProtection="1">
      <alignment vertical="center"/>
    </xf>
    <xf numFmtId="0" fontId="12" fillId="2" borderId="71" xfId="0" applyFont="1" applyFill="1" applyBorder="1" applyAlignment="1" applyProtection="1">
      <alignment vertical="center"/>
    </xf>
    <xf numFmtId="4" fontId="12" fillId="2" borderId="68" xfId="0" applyNumberFormat="1" applyFont="1" applyFill="1" applyBorder="1" applyAlignment="1" applyProtection="1">
      <alignment vertical="center"/>
    </xf>
    <xf numFmtId="4" fontId="12" fillId="2" borderId="68" xfId="0" applyNumberFormat="1" applyFont="1" applyFill="1" applyBorder="1" applyAlignment="1" applyProtection="1">
      <alignment horizontal="left" vertical="center"/>
    </xf>
    <xf numFmtId="0" fontId="12" fillId="2" borderId="6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horizontal="left" vertical="center"/>
    </xf>
    <xf numFmtId="4" fontId="24" fillId="3" borderId="72" xfId="0" applyNumberFormat="1" applyFont="1" applyFill="1" applyBorder="1" applyAlignment="1" applyProtection="1">
      <alignment horizontal="center" vertical="center"/>
    </xf>
    <xf numFmtId="1" fontId="15" fillId="3" borderId="76" xfId="0" applyNumberFormat="1" applyFont="1" applyFill="1" applyBorder="1" applyAlignment="1" applyProtection="1">
      <alignment horizontal="center" vertical="center"/>
    </xf>
    <xf numFmtId="4" fontId="12" fillId="2" borderId="69" xfId="0" applyNumberFormat="1" applyFont="1" applyFill="1" applyBorder="1" applyAlignment="1" applyProtection="1">
      <alignment horizontal="left" vertical="center"/>
    </xf>
    <xf numFmtId="4" fontId="12" fillId="2" borderId="70" xfId="0" applyNumberFormat="1" applyFont="1" applyFill="1" applyBorder="1" applyAlignment="1" applyProtection="1">
      <alignment horizontal="left" vertical="center"/>
    </xf>
    <xf numFmtId="4" fontId="12" fillId="2" borderId="71" xfId="0" applyNumberFormat="1" applyFont="1" applyFill="1" applyBorder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left" vertical="center"/>
    </xf>
    <xf numFmtId="4" fontId="12" fillId="2" borderId="17" xfId="0" applyNumberFormat="1" applyFont="1" applyFill="1" applyBorder="1" applyAlignment="1" applyProtection="1">
      <alignment horizontal="left" vertical="center"/>
    </xf>
    <xf numFmtId="4" fontId="12" fillId="2" borderId="18" xfId="0" applyNumberFormat="1" applyFont="1" applyFill="1" applyBorder="1" applyAlignment="1" applyProtection="1">
      <alignment horizontal="left" vertical="center"/>
    </xf>
    <xf numFmtId="0" fontId="7" fillId="2" borderId="95" xfId="0" applyFont="1" applyFill="1" applyBorder="1" applyAlignment="1" applyProtection="1">
      <alignment vertical="center"/>
    </xf>
    <xf numFmtId="0" fontId="8" fillId="2" borderId="100" xfId="0" applyFont="1" applyFill="1" applyBorder="1" applyAlignment="1" applyProtection="1">
      <alignment vertical="center"/>
    </xf>
    <xf numFmtId="0" fontId="7" fillId="2" borderId="62" xfId="0" applyFont="1" applyFill="1" applyBorder="1" applyAlignment="1" applyProtection="1">
      <alignment vertical="center"/>
    </xf>
    <xf numFmtId="0" fontId="7" fillId="2" borderId="89" xfId="0" applyFont="1" applyFill="1" applyBorder="1" applyAlignment="1" applyProtection="1">
      <alignment vertical="center"/>
    </xf>
    <xf numFmtId="0" fontId="8" fillId="2" borderId="94" xfId="0" applyFont="1" applyFill="1" applyBorder="1" applyAlignment="1" applyProtection="1">
      <alignment vertical="center"/>
    </xf>
    <xf numFmtId="0" fontId="12" fillId="2" borderId="10" xfId="0" applyFont="1" applyFill="1" applyBorder="1" applyAlignment="1" applyProtection="1">
      <alignment horizontal="left"/>
    </xf>
    <xf numFmtId="0" fontId="6" fillId="2" borderId="62" xfId="0" applyFont="1" applyFill="1" applyBorder="1" applyAlignment="1" applyProtection="1">
      <alignment vertical="center"/>
    </xf>
    <xf numFmtId="0" fontId="32" fillId="2" borderId="0" xfId="0" applyFont="1" applyFill="1" applyBorder="1" applyAlignment="1" applyProtection="1">
      <alignment horizontal="left" vertical="center"/>
    </xf>
    <xf numFmtId="0" fontId="35" fillId="2" borderId="0" xfId="0" applyFont="1" applyFill="1" applyBorder="1" applyAlignment="1" applyProtection="1">
      <alignment vertical="center"/>
    </xf>
    <xf numFmtId="4" fontId="35" fillId="2" borderId="0" xfId="0" applyNumberFormat="1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left"/>
    </xf>
    <xf numFmtId="0" fontId="23" fillId="2" borderId="12" xfId="0" applyFont="1" applyFill="1" applyBorder="1" applyAlignment="1" applyProtection="1">
      <alignment horizontal="left"/>
    </xf>
    <xf numFmtId="0" fontId="23" fillId="2" borderId="13" xfId="0" applyFont="1" applyFill="1" applyBorder="1" applyAlignment="1" applyProtection="1">
      <alignment horizontal="left"/>
    </xf>
    <xf numFmtId="0" fontId="20" fillId="2" borderId="0" xfId="0" applyFont="1" applyFill="1" applyBorder="1" applyAlignment="1" applyProtection="1">
      <alignment horizontal="left"/>
    </xf>
    <xf numFmtId="0" fontId="22" fillId="2" borderId="0" xfId="0" applyFont="1" applyFill="1" applyAlignment="1" applyProtection="1">
      <alignment horizontal="right"/>
    </xf>
    <xf numFmtId="0" fontId="20" fillId="2" borderId="0" xfId="0" applyFont="1" applyFill="1" applyAlignment="1" applyProtection="1">
      <alignment horizontal="left"/>
    </xf>
    <xf numFmtId="0" fontId="8" fillId="2" borderId="133" xfId="0" applyFont="1" applyFill="1" applyBorder="1" applyAlignment="1" applyProtection="1">
      <alignment vertical="center"/>
      <protection locked="0"/>
    </xf>
    <xf numFmtId="4" fontId="8" fillId="2" borderId="135" xfId="0" applyNumberFormat="1" applyFont="1" applyFill="1" applyBorder="1" applyAlignment="1" applyProtection="1">
      <alignment horizontal="right" vertical="center"/>
      <protection locked="0"/>
    </xf>
    <xf numFmtId="4" fontId="8" fillId="2" borderId="133" xfId="0" applyNumberFormat="1" applyFont="1" applyFill="1" applyBorder="1" applyAlignment="1" applyProtection="1">
      <alignment horizontal="left" vertical="center"/>
      <protection locked="0"/>
    </xf>
    <xf numFmtId="4" fontId="8" fillId="2" borderId="136" xfId="0" applyNumberFormat="1" applyFont="1" applyFill="1" applyBorder="1" applyAlignment="1" applyProtection="1">
      <alignment horizontal="left" vertical="center"/>
      <protection locked="0"/>
    </xf>
    <xf numFmtId="4" fontId="8" fillId="2" borderId="134" xfId="0" applyNumberFormat="1" applyFont="1" applyFill="1" applyBorder="1" applyAlignment="1" applyProtection="1">
      <alignment horizontal="left" vertical="center"/>
      <protection locked="0"/>
    </xf>
    <xf numFmtId="4" fontId="8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59" xfId="0" applyNumberFormat="1" applyFont="1" applyFill="1" applyBorder="1" applyAlignment="1" applyProtection="1">
      <alignment horizontal="left" vertical="center"/>
      <protection locked="0"/>
    </xf>
    <xf numFmtId="4" fontId="8" fillId="2" borderId="60" xfId="0" applyNumberFormat="1" applyFont="1" applyFill="1" applyBorder="1" applyAlignment="1" applyProtection="1">
      <alignment horizontal="left" vertical="center"/>
      <protection locked="0"/>
    </xf>
    <xf numFmtId="4" fontId="8" fillId="2" borderId="89" xfId="0" applyNumberFormat="1" applyFont="1" applyFill="1" applyBorder="1" applyAlignment="1" applyProtection="1">
      <alignment horizontal="left" vertical="center"/>
      <protection locked="0"/>
    </xf>
    <xf numFmtId="4" fontId="8" fillId="2" borderId="90" xfId="0" applyNumberFormat="1" applyFont="1" applyFill="1" applyBorder="1" applyAlignment="1" applyProtection="1">
      <alignment horizontal="left" vertical="center"/>
      <protection locked="0"/>
    </xf>
    <xf numFmtId="0" fontId="12" fillId="4" borderId="0" xfId="0" applyFont="1" applyFill="1" applyBorder="1" applyAlignment="1" applyProtection="1">
      <alignment horizontal="left" vertical="center" wrapText="1"/>
    </xf>
    <xf numFmtId="4" fontId="8" fillId="2" borderId="95" xfId="0" applyNumberFormat="1" applyFont="1" applyFill="1" applyBorder="1" applyAlignment="1" applyProtection="1">
      <alignment horizontal="left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62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6" fillId="2" borderId="100" xfId="0" applyNumberFormat="1" applyFont="1" applyFill="1" applyBorder="1" applyAlignment="1" applyProtection="1">
      <alignment horizontal="right" vertical="center"/>
      <protection locked="0"/>
    </xf>
    <xf numFmtId="4" fontId="6" fillId="2" borderId="64" xfId="0" applyNumberFormat="1" applyFont="1" applyFill="1" applyBorder="1" applyAlignment="1" applyProtection="1">
      <alignment horizontal="right" vertical="center"/>
      <protection locked="0"/>
    </xf>
    <xf numFmtId="4" fontId="6" fillId="2" borderId="67" xfId="0" applyNumberFormat="1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Protection="1"/>
    <xf numFmtId="0" fontId="23" fillId="2" borderId="0" xfId="0" applyFont="1" applyFill="1" applyBorder="1" applyProtection="1"/>
    <xf numFmtId="0" fontId="13" fillId="2" borderId="0" xfId="0" applyFont="1" applyFill="1" applyBorder="1" applyAlignment="1" applyProtection="1">
      <alignment vertical="center"/>
    </xf>
    <xf numFmtId="0" fontId="23" fillId="2" borderId="6" xfId="0" applyFont="1" applyFill="1" applyBorder="1" applyProtection="1"/>
    <xf numFmtId="0" fontId="23" fillId="2" borderId="7" xfId="0" applyFont="1" applyFill="1" applyBorder="1" applyProtection="1"/>
    <xf numFmtId="0" fontId="23" fillId="2" borderId="8" xfId="0" applyFont="1" applyFill="1" applyBorder="1" applyProtection="1"/>
    <xf numFmtId="0" fontId="23" fillId="2" borderId="9" xfId="0" applyFont="1" applyFill="1" applyBorder="1" applyProtection="1"/>
    <xf numFmtId="0" fontId="12" fillId="2" borderId="0" xfId="0" applyFont="1" applyFill="1" applyBorder="1" applyProtection="1"/>
    <xf numFmtId="0" fontId="23" fillId="2" borderId="10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 vertical="center"/>
    </xf>
    <xf numFmtId="0" fontId="9" fillId="2" borderId="9" xfId="0" applyFont="1" applyFill="1" applyBorder="1" applyProtection="1"/>
    <xf numFmtId="0" fontId="12" fillId="4" borderId="0" xfId="0" applyFont="1" applyFill="1" applyBorder="1" applyAlignment="1" applyProtection="1">
      <alignment vertical="center"/>
    </xf>
    <xf numFmtId="0" fontId="9" fillId="2" borderId="10" xfId="0" applyFont="1" applyFill="1" applyBorder="1" applyProtection="1"/>
    <xf numFmtId="0" fontId="9" fillId="2" borderId="0" xfId="0" applyFont="1" applyFill="1" applyProtection="1"/>
    <xf numFmtId="0" fontId="17" fillId="2" borderId="9" xfId="0" applyFont="1" applyFill="1" applyBorder="1" applyProtection="1"/>
    <xf numFmtId="0" fontId="15" fillId="5" borderId="0" xfId="0" applyFont="1" applyFill="1" applyBorder="1" applyAlignment="1" applyProtection="1">
      <alignment vertical="center"/>
    </xf>
    <xf numFmtId="0" fontId="17" fillId="2" borderId="10" xfId="0" applyFont="1" applyFill="1" applyBorder="1" applyProtection="1"/>
    <xf numFmtId="0" fontId="15" fillId="2" borderId="0" xfId="0" applyFont="1" applyFill="1" applyAlignment="1" applyProtection="1">
      <alignment vertical="center"/>
    </xf>
    <xf numFmtId="0" fontId="12" fillId="2" borderId="1" xfId="0" applyFont="1" applyFill="1" applyBorder="1" applyProtection="1"/>
    <xf numFmtId="0" fontId="29" fillId="2" borderId="1" xfId="0" applyNumberFormat="1" applyFont="1" applyFill="1" applyBorder="1" applyAlignment="1" applyProtection="1">
      <alignment horizontal="left"/>
    </xf>
    <xf numFmtId="0" fontId="23" fillId="2" borderId="1" xfId="0" applyFont="1" applyFill="1" applyBorder="1" applyProtection="1"/>
    <xf numFmtId="0" fontId="23" fillId="2" borderId="1" xfId="0" applyFont="1" applyFill="1" applyBorder="1" applyAlignment="1" applyProtection="1">
      <alignment horizontal="left"/>
    </xf>
    <xf numFmtId="0" fontId="45" fillId="2" borderId="0" xfId="0" applyFont="1" applyFill="1" applyBorder="1" applyAlignment="1" applyProtection="1">
      <alignment horizontal="center"/>
    </xf>
    <xf numFmtId="0" fontId="23" fillId="2" borderId="9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wrapText="1"/>
    </xf>
    <xf numFmtId="0" fontId="23" fillId="2" borderId="1" xfId="0" applyFont="1" applyFill="1" applyBorder="1" applyAlignment="1" applyProtection="1">
      <alignment horizontal="center" wrapText="1"/>
    </xf>
    <xf numFmtId="0" fontId="29" fillId="2" borderId="1" xfId="0" applyFont="1" applyFill="1" applyBorder="1" applyAlignment="1" applyProtection="1">
      <alignment horizont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 applyProtection="1">
      <alignment horizontal="center"/>
    </xf>
    <xf numFmtId="0" fontId="23" fillId="2" borderId="10" xfId="0" applyFont="1" applyFill="1" applyBorder="1" applyAlignment="1" applyProtection="1">
      <alignment wrapText="1"/>
    </xf>
    <xf numFmtId="0" fontId="23" fillId="2" borderId="0" xfId="0" applyFont="1" applyFill="1" applyAlignment="1" applyProtection="1">
      <alignment wrapText="1"/>
    </xf>
    <xf numFmtId="0" fontId="20" fillId="6" borderId="1" xfId="0" applyFont="1" applyFill="1" applyBorder="1" applyAlignment="1" applyProtection="1">
      <alignment horizontal="left"/>
    </xf>
    <xf numFmtId="0" fontId="23" fillId="2" borderId="0" xfId="0" applyFont="1" applyFill="1" applyBorder="1" applyAlignment="1" applyProtection="1">
      <alignment horizontal="center" wrapText="1"/>
    </xf>
    <xf numFmtId="0" fontId="23" fillId="2" borderId="0" xfId="0" quotePrefix="1" applyFont="1" applyFill="1" applyBorder="1" applyAlignment="1" applyProtection="1">
      <alignment horizontal="left"/>
    </xf>
    <xf numFmtId="0" fontId="23" fillId="2" borderId="11" xfId="0" applyFont="1" applyFill="1" applyBorder="1" applyProtection="1"/>
    <xf numFmtId="0" fontId="23" fillId="2" borderId="12" xfId="0" applyFont="1" applyFill="1" applyBorder="1" applyProtection="1"/>
    <xf numFmtId="0" fontId="23" fillId="2" borderId="13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Protection="1"/>
    <xf numFmtId="3" fontId="23" fillId="2" borderId="4" xfId="0" applyNumberFormat="1" applyFont="1" applyFill="1" applyBorder="1" applyAlignment="1" applyProtection="1">
      <alignment horizontal="center"/>
      <protection locked="0"/>
    </xf>
    <xf numFmtId="3" fontId="23" fillId="2" borderId="5" xfId="0" applyNumberFormat="1" applyFont="1" applyFill="1" applyBorder="1" applyAlignment="1" applyProtection="1">
      <alignment horizontal="center"/>
      <protection locked="0"/>
    </xf>
    <xf numFmtId="0" fontId="23" fillId="2" borderId="4" xfId="0" applyFont="1" applyFill="1" applyBorder="1" applyAlignment="1" applyProtection="1">
      <alignment horizontal="center"/>
      <protection locked="0"/>
    </xf>
    <xf numFmtId="0" fontId="23" fillId="2" borderId="5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vertical="center"/>
    </xf>
    <xf numFmtId="4" fontId="8" fillId="2" borderId="0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vertical="center"/>
    </xf>
    <xf numFmtId="0" fontId="23" fillId="2" borderId="0" xfId="0" quotePrefix="1" applyFont="1" applyFill="1" applyBorder="1" applyAlignment="1" applyProtection="1">
      <alignment vertical="center"/>
    </xf>
    <xf numFmtId="4" fontId="12" fillId="3" borderId="72" xfId="0" applyNumberFormat="1" applyFont="1" applyFill="1" applyBorder="1" applyAlignment="1" applyProtection="1">
      <alignment horizontal="center" vertical="center"/>
    </xf>
    <xf numFmtId="1" fontId="12" fillId="3" borderId="76" xfId="0" applyNumberFormat="1" applyFont="1" applyFill="1" applyBorder="1" applyAlignment="1" applyProtection="1">
      <alignment horizontal="center" vertical="center"/>
    </xf>
    <xf numFmtId="0" fontId="5" fillId="2" borderId="62" xfId="0" applyFont="1" applyFill="1" applyBorder="1" applyAlignment="1" applyProtection="1">
      <alignment vertical="center"/>
    </xf>
    <xf numFmtId="0" fontId="5" fillId="2" borderId="63" xfId="0" applyFont="1" applyFill="1" applyBorder="1" applyAlignment="1" applyProtection="1">
      <alignment vertical="center"/>
    </xf>
    <xf numFmtId="0" fontId="5" fillId="2" borderId="64" xfId="0" applyFont="1" applyFill="1" applyBorder="1" applyAlignment="1" applyProtection="1">
      <alignment vertical="center"/>
    </xf>
    <xf numFmtId="0" fontId="12" fillId="2" borderId="70" xfId="0" applyFont="1" applyFill="1" applyBorder="1" applyAlignment="1" applyProtection="1">
      <alignment vertical="center"/>
    </xf>
    <xf numFmtId="4" fontId="12" fillId="2" borderId="71" xfId="0" applyNumberFormat="1" applyFont="1" applyFill="1" applyBorder="1" applyAlignment="1" applyProtection="1">
      <alignment vertical="center"/>
    </xf>
    <xf numFmtId="4" fontId="5" fillId="2" borderId="95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4" fillId="2" borderId="0" xfId="0" quotePrefix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2" fillId="3" borderId="32" xfId="0" quotePrefix="1" applyFont="1" applyFill="1" applyBorder="1" applyAlignment="1">
      <alignment horizontal="left" vertical="center"/>
    </xf>
    <xf numFmtId="0" fontId="48" fillId="2" borderId="97" xfId="0" applyFont="1" applyFill="1" applyBorder="1" applyAlignment="1" applyProtection="1">
      <alignment horizontal="center" vertical="center"/>
      <protection locked="0"/>
    </xf>
    <xf numFmtId="4" fontId="6" fillId="2" borderId="73" xfId="0" applyNumberFormat="1" applyFont="1" applyFill="1" applyBorder="1" applyAlignment="1" applyProtection="1">
      <alignment horizontal="righ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0" fontId="12" fillId="2" borderId="59" xfId="0" applyFont="1" applyFill="1" applyBorder="1" applyAlignment="1" applyProtection="1">
      <alignment vertical="center"/>
    </xf>
    <xf numFmtId="0" fontId="12" fillId="2" borderId="61" xfId="0" applyFont="1" applyFill="1" applyBorder="1" applyAlignment="1" applyProtection="1">
      <alignment vertical="center"/>
    </xf>
    <xf numFmtId="4" fontId="12" fillId="2" borderId="73" xfId="0" applyNumberFormat="1" applyFont="1" applyFill="1" applyBorder="1" applyAlignment="1" applyProtection="1">
      <alignment horizontal="left" vertical="center"/>
      <protection locked="0"/>
    </xf>
    <xf numFmtId="0" fontId="12" fillId="2" borderId="73" xfId="0" applyFont="1" applyFill="1" applyBorder="1" applyAlignment="1" applyProtection="1">
      <alignment horizontal="left" vertical="center"/>
      <protection locked="0"/>
    </xf>
    <xf numFmtId="0" fontId="12" fillId="2" borderId="65" xfId="0" applyFont="1" applyFill="1" applyBorder="1" applyAlignment="1" applyProtection="1">
      <alignment vertical="center"/>
    </xf>
    <xf numFmtId="0" fontId="12" fillId="2" borderId="67" xfId="0" applyFont="1" applyFill="1" applyBorder="1" applyAlignment="1" applyProtection="1">
      <alignment vertical="center"/>
    </xf>
    <xf numFmtId="4" fontId="12" fillId="2" borderId="75" xfId="0" applyNumberFormat="1" applyFont="1" applyFill="1" applyBorder="1" applyAlignment="1" applyProtection="1">
      <alignment horizontal="left" vertical="center"/>
      <protection locked="0"/>
    </xf>
    <xf numFmtId="0" fontId="12" fillId="2" borderId="75" xfId="0" applyFont="1" applyFill="1" applyBorder="1" applyAlignment="1" applyProtection="1">
      <alignment horizontal="left" vertical="center"/>
      <protection locked="0"/>
    </xf>
    <xf numFmtId="4" fontId="12" fillId="2" borderId="73" xfId="0" applyNumberFormat="1" applyFont="1" applyFill="1" applyBorder="1" applyAlignment="1" applyProtection="1">
      <alignment vertical="center"/>
    </xf>
    <xf numFmtId="4" fontId="12" fillId="2" borderId="73" xfId="0" applyNumberFormat="1" applyFont="1" applyFill="1" applyBorder="1" applyAlignment="1" applyProtection="1">
      <alignment horizontal="left" vertical="center"/>
    </xf>
    <xf numFmtId="0" fontId="12" fillId="2" borderId="73" xfId="0" applyFont="1" applyFill="1" applyBorder="1" applyAlignment="1" applyProtection="1">
      <alignment horizontal="left" vertical="center"/>
    </xf>
    <xf numFmtId="0" fontId="12" fillId="2" borderId="62" xfId="0" applyFont="1" applyFill="1" applyBorder="1" applyAlignment="1" applyProtection="1">
      <alignment vertical="center"/>
    </xf>
    <xf numFmtId="0" fontId="12" fillId="2" borderId="64" xfId="0" applyFont="1" applyFill="1" applyBorder="1" applyAlignment="1" applyProtection="1">
      <alignment vertical="center"/>
    </xf>
    <xf numFmtId="4" fontId="12" fillId="2" borderId="74" xfId="0" applyNumberFormat="1" applyFont="1" applyFill="1" applyBorder="1" applyAlignment="1" applyProtection="1">
      <alignment vertical="center"/>
    </xf>
    <xf numFmtId="4" fontId="12" fillId="2" borderId="74" xfId="0" applyNumberFormat="1" applyFont="1" applyFill="1" applyBorder="1" applyAlignment="1" applyProtection="1">
      <alignment horizontal="left" vertical="center"/>
    </xf>
    <xf numFmtId="0" fontId="12" fillId="2" borderId="74" xfId="0" applyFont="1" applyFill="1" applyBorder="1" applyAlignment="1" applyProtection="1">
      <alignment horizontal="left" vertical="center"/>
    </xf>
    <xf numFmtId="0" fontId="24" fillId="0" borderId="9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12" fillId="2" borderId="53" xfId="0" applyFont="1" applyFill="1" applyBorder="1" applyAlignment="1" applyProtection="1">
      <alignment vertical="center"/>
    </xf>
    <xf numFmtId="0" fontId="12" fillId="2" borderId="55" xfId="0" applyFont="1" applyFill="1" applyBorder="1" applyAlignment="1" applyProtection="1">
      <alignment vertical="center"/>
    </xf>
    <xf numFmtId="4" fontId="12" fillId="2" borderId="72" xfId="0" applyNumberFormat="1" applyFont="1" applyFill="1" applyBorder="1" applyAlignment="1" applyProtection="1">
      <alignment vertical="center"/>
      <protection locked="0"/>
    </xf>
    <xf numFmtId="4" fontId="12" fillId="2" borderId="72" xfId="0" applyNumberFormat="1" applyFont="1" applyFill="1" applyBorder="1" applyAlignment="1" applyProtection="1">
      <alignment horizontal="left" vertical="center"/>
      <protection locked="0"/>
    </xf>
    <xf numFmtId="0" fontId="12" fillId="2" borderId="72" xfId="0" applyFont="1" applyFill="1" applyBorder="1" applyAlignment="1" applyProtection="1">
      <alignment horizontal="left" vertical="center"/>
      <protection locked="0"/>
    </xf>
    <xf numFmtId="4" fontId="8" fillId="2" borderId="73" xfId="0" applyNumberFormat="1" applyFont="1" applyFill="1" applyBorder="1" applyAlignment="1" applyProtection="1">
      <alignment horizontal="right" vertical="center"/>
      <protection locked="0"/>
    </xf>
    <xf numFmtId="1" fontId="8" fillId="2" borderId="97" xfId="0" applyNumberFormat="1" applyFont="1" applyFill="1" applyBorder="1" applyAlignment="1" applyProtection="1">
      <alignment horizontal="center" vertical="center"/>
      <protection locked="0"/>
    </xf>
    <xf numFmtId="1" fontId="8" fillId="2" borderId="74" xfId="0" applyNumberFormat="1" applyFont="1" applyFill="1" applyBorder="1" applyAlignment="1" applyProtection="1">
      <alignment horizontal="center" vertical="center"/>
      <protection locked="0"/>
    </xf>
    <xf numFmtId="4" fontId="8" fillId="2" borderId="71" xfId="0" applyNumberFormat="1" applyFont="1" applyFill="1" applyBorder="1" applyAlignment="1" applyProtection="1">
      <alignment horizontal="left" vertical="center"/>
      <protection locked="0"/>
    </xf>
    <xf numFmtId="4" fontId="7" fillId="2" borderId="100" xfId="131" applyNumberFormat="1" applyFont="1" applyFill="1" applyBorder="1" applyAlignment="1" applyProtection="1">
      <alignment vertical="center"/>
      <protection locked="0"/>
    </xf>
    <xf numFmtId="4" fontId="7" fillId="2" borderId="64" xfId="131" applyNumberFormat="1" applyFont="1" applyFill="1" applyBorder="1" applyAlignment="1" applyProtection="1">
      <alignment vertical="center"/>
      <protection locked="0"/>
    </xf>
    <xf numFmtId="4" fontId="7" fillId="2" borderId="94" xfId="131" applyNumberFormat="1" applyFont="1" applyFill="1" applyBorder="1" applyAlignment="1" applyProtection="1">
      <alignment vertical="center"/>
      <protection locked="0"/>
    </xf>
    <xf numFmtId="4" fontId="7" fillId="2" borderId="67" xfId="131" applyNumberFormat="1" applyFont="1" applyFill="1" applyBorder="1" applyAlignment="1" applyProtection="1">
      <alignment vertical="center"/>
      <protection locked="0"/>
    </xf>
    <xf numFmtId="0" fontId="7" fillId="2" borderId="100" xfId="0" applyNumberFormat="1" applyFont="1" applyFill="1" applyBorder="1" applyAlignment="1" applyProtection="1">
      <alignment horizontal="left" vertical="center"/>
      <protection locked="0"/>
    </xf>
    <xf numFmtId="0" fontId="7" fillId="2" borderId="64" xfId="0" applyNumberFormat="1" applyFont="1" applyFill="1" applyBorder="1" applyAlignment="1" applyProtection="1">
      <alignment horizontal="left" vertical="center"/>
      <protection locked="0"/>
    </xf>
    <xf numFmtId="0" fontId="7" fillId="2" borderId="94" xfId="0" applyNumberFormat="1" applyFont="1" applyFill="1" applyBorder="1" applyAlignment="1" applyProtection="1">
      <alignment horizontal="left" vertical="center"/>
      <protection locked="0"/>
    </xf>
    <xf numFmtId="0" fontId="7" fillId="2" borderId="67" xfId="0" applyNumberFormat="1" applyFont="1" applyFill="1" applyBorder="1" applyAlignment="1" applyProtection="1">
      <alignment horizontal="left" vertical="center"/>
      <protection locked="0"/>
    </xf>
    <xf numFmtId="0" fontId="3" fillId="2" borderId="97" xfId="0" applyNumberFormat="1" applyFont="1" applyFill="1" applyBorder="1" applyAlignment="1" applyProtection="1">
      <alignment horizontal="center" vertical="center"/>
      <protection locked="0"/>
    </xf>
    <xf numFmtId="0" fontId="3" fillId="2" borderId="74" xfId="0" applyNumberFormat="1" applyFont="1" applyFill="1" applyBorder="1" applyAlignment="1" applyProtection="1">
      <alignment horizontal="center" vertical="center"/>
      <protection locked="0"/>
    </xf>
    <xf numFmtId="0" fontId="3" fillId="2" borderId="91" xfId="0" applyNumberFormat="1" applyFont="1" applyFill="1" applyBorder="1" applyAlignment="1" applyProtection="1">
      <alignment horizontal="center" vertical="center"/>
      <protection locked="0"/>
    </xf>
    <xf numFmtId="0" fontId="3" fillId="2" borderId="75" xfId="0" applyNumberFormat="1" applyFont="1" applyFill="1" applyBorder="1" applyAlignment="1" applyProtection="1">
      <alignment horizontal="center" vertical="center"/>
      <protection locked="0"/>
    </xf>
    <xf numFmtId="4" fontId="12" fillId="2" borderId="61" xfId="0" applyNumberFormat="1" applyFont="1" applyFill="1" applyBorder="1" applyAlignment="1" applyProtection="1">
      <alignment horizontal="center" vertical="center"/>
      <protection locked="0"/>
    </xf>
    <xf numFmtId="4" fontId="8" fillId="2" borderId="61" xfId="0" applyNumberFormat="1" applyFont="1" applyFill="1" applyBorder="1" applyAlignment="1" applyProtection="1">
      <alignment horizontal="center" vertical="center"/>
      <protection locked="0"/>
    </xf>
    <xf numFmtId="4" fontId="12" fillId="2" borderId="100" xfId="0" applyNumberFormat="1" applyFont="1" applyFill="1" applyBorder="1" applyAlignment="1" applyProtection="1">
      <alignment horizontal="center" vertical="center"/>
      <protection locked="0"/>
    </xf>
    <xf numFmtId="4" fontId="8" fillId="2" borderId="100" xfId="0" applyNumberFormat="1" applyFont="1" applyFill="1" applyBorder="1" applyAlignment="1" applyProtection="1">
      <alignment horizontal="center" vertical="center"/>
      <protection locked="0"/>
    </xf>
    <xf numFmtId="4" fontId="12" fillId="2" borderId="64" xfId="0" applyNumberFormat="1" applyFont="1" applyFill="1" applyBorder="1" applyAlignment="1" applyProtection="1">
      <alignment horizontal="center" vertical="center"/>
      <protection locked="0"/>
    </xf>
    <xf numFmtId="4" fontId="8" fillId="2" borderId="64" xfId="0" applyNumberFormat="1" applyFont="1" applyFill="1" applyBorder="1" applyAlignment="1" applyProtection="1">
      <alignment horizontal="center" vertical="center"/>
      <protection locked="0"/>
    </xf>
    <xf numFmtId="4" fontId="12" fillId="2" borderId="94" xfId="0" applyNumberFormat="1" applyFont="1" applyFill="1" applyBorder="1" applyAlignment="1" applyProtection="1">
      <alignment horizontal="center" vertical="center"/>
      <protection locked="0"/>
    </xf>
    <xf numFmtId="4" fontId="8" fillId="2" borderId="94" xfId="0" applyNumberFormat="1" applyFont="1" applyFill="1" applyBorder="1" applyAlignment="1" applyProtection="1">
      <alignment horizontal="center" vertical="center"/>
      <protection locked="0"/>
    </xf>
    <xf numFmtId="4" fontId="12" fillId="2" borderId="67" xfId="0" applyNumberFormat="1" applyFont="1" applyFill="1" applyBorder="1" applyAlignment="1" applyProtection="1">
      <alignment horizontal="center" vertical="center"/>
      <protection locked="0"/>
    </xf>
    <xf numFmtId="4" fontId="8" fillId="2" borderId="67" xfId="0" applyNumberFormat="1" applyFont="1" applyFill="1" applyBorder="1" applyAlignment="1" applyProtection="1">
      <alignment horizontal="center" vertical="center"/>
      <protection locked="0"/>
    </xf>
    <xf numFmtId="4" fontId="8" fillId="2" borderId="79" xfId="0" applyNumberFormat="1" applyFont="1" applyFill="1" applyBorder="1" applyAlignment="1" applyProtection="1">
      <alignment horizontal="right" vertical="center"/>
      <protection locked="0"/>
    </xf>
    <xf numFmtId="4" fontId="3" fillId="2" borderId="98" xfId="0" applyNumberFormat="1" applyFont="1" applyFill="1" applyBorder="1" applyAlignment="1" applyProtection="1">
      <alignment horizontal="right" vertical="center"/>
      <protection locked="0"/>
    </xf>
    <xf numFmtId="4" fontId="3" fillId="2" borderId="73" xfId="0" applyNumberFormat="1" applyFont="1" applyFill="1" applyBorder="1" applyAlignment="1" applyProtection="1">
      <alignment horizontal="right" vertical="center"/>
      <protection locked="0"/>
    </xf>
    <xf numFmtId="4" fontId="3" fillId="2" borderId="80" xfId="0" applyNumberFormat="1" applyFont="1" applyFill="1" applyBorder="1" applyAlignment="1" applyProtection="1">
      <alignment horizontal="right" vertical="center"/>
      <protection locked="0"/>
    </xf>
    <xf numFmtId="4" fontId="3" fillId="2" borderId="74" xfId="0" applyNumberFormat="1" applyFont="1" applyFill="1" applyBorder="1" applyAlignment="1" applyProtection="1">
      <alignment horizontal="right" vertical="center"/>
      <protection locked="0"/>
    </xf>
    <xf numFmtId="4" fontId="3" fillId="2" borderId="83" xfId="0" applyNumberFormat="1" applyFont="1" applyFill="1" applyBorder="1" applyAlignment="1" applyProtection="1">
      <alignment horizontal="right" vertical="center"/>
      <protection locked="0"/>
    </xf>
    <xf numFmtId="4" fontId="3" fillId="2" borderId="75" xfId="0" applyNumberFormat="1" applyFont="1" applyFill="1" applyBorder="1" applyAlignment="1" applyProtection="1">
      <alignment horizontal="right" vertical="center"/>
      <protection locked="0"/>
    </xf>
    <xf numFmtId="0" fontId="12" fillId="3" borderId="72" xfId="0" applyFont="1" applyFill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2" borderId="73" xfId="0" applyFont="1" applyFill="1" applyBorder="1" applyAlignment="1">
      <alignment vertical="center"/>
    </xf>
    <xf numFmtId="4" fontId="8" fillId="2" borderId="73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74" xfId="0" applyFont="1" applyFill="1" applyBorder="1" applyAlignment="1">
      <alignment vertical="center"/>
    </xf>
    <xf numFmtId="0" fontId="8" fillId="2" borderId="74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vertical="center"/>
    </xf>
    <xf numFmtId="0" fontId="8" fillId="3" borderId="74" xfId="0" applyFont="1" applyFill="1" applyBorder="1" applyAlignment="1">
      <alignment vertical="center"/>
    </xf>
    <xf numFmtId="0" fontId="6" fillId="2" borderId="74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vertical="center"/>
    </xf>
    <xf numFmtId="0" fontId="3" fillId="2" borderId="74" xfId="0" applyFont="1" applyFill="1" applyBorder="1" applyAlignment="1">
      <alignment vertical="center"/>
    </xf>
    <xf numFmtId="0" fontId="3" fillId="3" borderId="74" xfId="0" applyFont="1" applyFill="1" applyBorder="1" applyAlignment="1">
      <alignment vertical="center"/>
    </xf>
    <xf numFmtId="0" fontId="3" fillId="2" borderId="74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vertical="center"/>
    </xf>
    <xf numFmtId="0" fontId="8" fillId="2" borderId="75" xfId="0" applyFont="1" applyFill="1" applyBorder="1" applyAlignment="1">
      <alignment vertical="center"/>
    </xf>
    <xf numFmtId="0" fontId="8" fillId="3" borderId="75" xfId="0" applyFont="1" applyFill="1" applyBorder="1" applyAlignment="1">
      <alignment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0" fontId="8" fillId="2" borderId="15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vertical="center"/>
    </xf>
    <xf numFmtId="0" fontId="50" fillId="7" borderId="0" xfId="0" applyFont="1" applyFill="1" applyBorder="1" applyAlignment="1">
      <alignment vertical="center"/>
    </xf>
    <xf numFmtId="0" fontId="2" fillId="2" borderId="6" xfId="0" applyFont="1" applyFill="1" applyBorder="1"/>
    <xf numFmtId="0" fontId="35" fillId="2" borderId="96" xfId="0" applyFont="1" applyFill="1" applyBorder="1" applyAlignment="1" applyProtection="1">
      <alignment horizontal="left" vertical="center"/>
      <protection locked="0"/>
    </xf>
    <xf numFmtId="4" fontId="35" fillId="2" borderId="96" xfId="0" applyNumberFormat="1" applyFont="1" applyFill="1" applyBorder="1" applyAlignment="1" applyProtection="1">
      <alignment horizontal="left" vertical="center"/>
      <protection locked="0"/>
    </xf>
    <xf numFmtId="4" fontId="15" fillId="2" borderId="96" xfId="0" applyNumberFormat="1" applyFont="1" applyFill="1" applyBorder="1" applyAlignment="1" applyProtection="1">
      <alignment horizontal="left" vertical="center"/>
      <protection locked="0"/>
    </xf>
    <xf numFmtId="0" fontId="35" fillId="2" borderId="63" xfId="0" applyFont="1" applyFill="1" applyBorder="1" applyAlignment="1" applyProtection="1">
      <alignment horizontal="left" vertical="center"/>
      <protection locked="0"/>
    </xf>
    <xf numFmtId="4" fontId="35" fillId="2" borderId="63" xfId="0" applyNumberFormat="1" applyFont="1" applyFill="1" applyBorder="1" applyAlignment="1" applyProtection="1">
      <alignment horizontal="left" vertical="center"/>
      <protection locked="0"/>
    </xf>
    <xf numFmtId="4" fontId="15" fillId="2" borderId="63" xfId="0" applyNumberFormat="1" applyFont="1" applyFill="1" applyBorder="1" applyAlignment="1" applyProtection="1">
      <alignment horizontal="left" vertical="center"/>
      <protection locked="0"/>
    </xf>
    <xf numFmtId="4" fontId="8" fillId="2" borderId="61" xfId="0" applyNumberFormat="1" applyFont="1" applyFill="1" applyBorder="1" applyAlignment="1" applyProtection="1">
      <alignment vertical="center"/>
      <protection locked="0"/>
    </xf>
    <xf numFmtId="4" fontId="8" fillId="2" borderId="100" xfId="0" applyNumberFormat="1" applyFont="1" applyFill="1" applyBorder="1" applyAlignment="1" applyProtection="1">
      <alignment vertical="center"/>
      <protection locked="0"/>
    </xf>
    <xf numFmtId="4" fontId="8" fillId="2" borderId="64" xfId="0" applyNumberFormat="1" applyFont="1" applyFill="1" applyBorder="1" applyAlignment="1" applyProtection="1">
      <alignment vertical="center"/>
      <protection locked="0"/>
    </xf>
    <xf numFmtId="4" fontId="8" fillId="2" borderId="94" xfId="0" applyNumberFormat="1" applyFont="1" applyFill="1" applyBorder="1" applyAlignment="1" applyProtection="1">
      <alignment vertical="center"/>
      <protection locked="0"/>
    </xf>
    <xf numFmtId="4" fontId="8" fillId="2" borderId="67" xfId="0" applyNumberFormat="1" applyFont="1" applyFill="1" applyBorder="1" applyAlignment="1" applyProtection="1">
      <alignment vertical="center"/>
      <protection locked="0"/>
    </xf>
    <xf numFmtId="0" fontId="15" fillId="2" borderId="0" xfId="0" applyFont="1" applyFill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31" fillId="3" borderId="72" xfId="132" applyFont="1" applyFill="1" applyBorder="1" applyAlignment="1">
      <alignment horizontal="center" vertical="center" wrapText="1"/>
    </xf>
    <xf numFmtId="0" fontId="31" fillId="3" borderId="15" xfId="132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31" fillId="3" borderId="76" xfId="132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35" fillId="2" borderId="0" xfId="0" applyFont="1" applyFill="1" applyBorder="1" applyAlignment="1" applyProtection="1">
      <alignment horizontal="left" vertical="center"/>
      <protection locked="0"/>
    </xf>
    <xf numFmtId="4" fontId="35" fillId="2" borderId="0" xfId="0" applyNumberFormat="1" applyFont="1" applyFill="1" applyBorder="1" applyAlignment="1" applyProtection="1">
      <alignment horizontal="left" vertical="center"/>
      <protection locked="0"/>
    </xf>
    <xf numFmtId="4" fontId="15" fillId="2" borderId="0" xfId="0" applyNumberFormat="1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5" fillId="2" borderId="0" xfId="0" quotePrefix="1" applyFont="1" applyFill="1" applyBorder="1" applyAlignment="1" applyProtection="1">
      <alignment horizontal="left" vertical="center"/>
      <protection locked="0"/>
    </xf>
    <xf numFmtId="3" fontId="32" fillId="2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9" xfId="0" applyFont="1" applyFill="1" applyBorder="1" applyAlignment="1">
      <alignment horizontal="left"/>
    </xf>
    <xf numFmtId="0" fontId="35" fillId="0" borderId="0" xfId="0" quotePrefix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horizontal="left" vertical="center"/>
      <protection locked="0"/>
    </xf>
    <xf numFmtId="4" fontId="35" fillId="0" borderId="0" xfId="0" applyNumberFormat="1" applyFont="1" applyFill="1" applyBorder="1" applyAlignment="1" applyProtection="1">
      <alignment horizontal="left" vertical="center"/>
      <protection locked="0"/>
    </xf>
    <xf numFmtId="4" fontId="15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10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4" fillId="2" borderId="0" xfId="0" applyFont="1" applyFill="1" applyBorder="1" applyAlignment="1" applyProtection="1">
      <protection locked="0"/>
    </xf>
    <xf numFmtId="0" fontId="20" fillId="0" borderId="0" xfId="0" applyFont="1"/>
    <xf numFmtId="0" fontId="1" fillId="2" borderId="0" xfId="0" applyFont="1" applyFill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74" xfId="0" applyFont="1" applyFill="1" applyBorder="1" applyAlignment="1">
      <alignment vertical="center"/>
    </xf>
    <xf numFmtId="0" fontId="1" fillId="3" borderId="74" xfId="0" applyFont="1" applyFill="1" applyBorder="1" applyAlignment="1">
      <alignment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31" fillId="3" borderId="18" xfId="132" applyFont="1" applyFill="1" applyBorder="1" applyAlignment="1">
      <alignment horizontal="center" vertical="center" wrapText="1"/>
    </xf>
    <xf numFmtId="4" fontId="6" fillId="2" borderId="95" xfId="0" applyNumberFormat="1" applyFont="1" applyFill="1" applyBorder="1" applyAlignment="1" applyProtection="1">
      <alignment vertical="center"/>
      <protection locked="0"/>
    </xf>
    <xf numFmtId="4" fontId="6" fillId="2" borderId="62" xfId="0" applyNumberFormat="1" applyFont="1" applyFill="1" applyBorder="1" applyAlignment="1" applyProtection="1">
      <alignment vertical="center"/>
      <protection locked="0"/>
    </xf>
    <xf numFmtId="4" fontId="6" fillId="2" borderId="89" xfId="0" applyNumberFormat="1" applyFont="1" applyFill="1" applyBorder="1" applyAlignment="1" applyProtection="1">
      <alignment vertical="center"/>
      <protection locked="0"/>
    </xf>
    <xf numFmtId="4" fontId="6" fillId="2" borderId="65" xfId="0" applyNumberFormat="1" applyFont="1" applyFill="1" applyBorder="1" applyAlignment="1" applyProtection="1">
      <alignment vertical="center"/>
      <protection locked="0"/>
    </xf>
    <xf numFmtId="4" fontId="8" fillId="2" borderId="0" xfId="0" applyNumberFormat="1" applyFont="1" applyFill="1" applyBorder="1" applyAlignment="1" applyProtection="1">
      <alignment horizontal="center" vertical="center"/>
      <protection locked="0"/>
    </xf>
    <xf numFmtId="4" fontId="8" fillId="2" borderId="16" xfId="0" applyNumberFormat="1" applyFont="1" applyFill="1" applyBorder="1" applyAlignment="1" applyProtection="1">
      <alignment vertical="center"/>
      <protection locked="0"/>
    </xf>
    <xf numFmtId="0" fontId="31" fillId="3" borderId="58" xfId="132" applyFont="1" applyFill="1" applyBorder="1" applyAlignment="1">
      <alignment horizontal="center" vertical="center" wrapText="1"/>
    </xf>
    <xf numFmtId="0" fontId="31" fillId="3" borderId="148" xfId="132" applyFont="1" applyFill="1" applyBorder="1" applyAlignment="1">
      <alignment horizontal="center" vertical="center" wrapText="1"/>
    </xf>
    <xf numFmtId="4" fontId="8" fillId="2" borderId="150" xfId="0" applyNumberFormat="1" applyFont="1" applyFill="1" applyBorder="1" applyAlignment="1" applyProtection="1">
      <alignment vertical="center"/>
      <protection locked="0"/>
    </xf>
    <xf numFmtId="4" fontId="8" fillId="2" borderId="151" xfId="0" applyNumberFormat="1" applyFont="1" applyFill="1" applyBorder="1" applyAlignment="1" applyProtection="1">
      <alignment vertical="center"/>
      <protection locked="0"/>
    </xf>
    <xf numFmtId="4" fontId="8" fillId="2" borderId="152" xfId="0" applyNumberFormat="1" applyFont="1" applyFill="1" applyBorder="1" applyAlignment="1" applyProtection="1">
      <alignment vertical="center"/>
      <protection locked="0"/>
    </xf>
    <xf numFmtId="0" fontId="31" fillId="3" borderId="19" xfId="132" applyFont="1" applyFill="1" applyBorder="1" applyAlignment="1">
      <alignment horizontal="center" vertical="center" wrapText="1"/>
    </xf>
    <xf numFmtId="0" fontId="31" fillId="3" borderId="153" xfId="132" applyFont="1" applyFill="1" applyBorder="1" applyAlignment="1">
      <alignment horizontal="center" vertical="center" wrapText="1"/>
    </xf>
    <xf numFmtId="4" fontId="12" fillId="2" borderId="153" xfId="0" applyNumberFormat="1" applyFont="1" applyFill="1" applyBorder="1" applyAlignment="1" applyProtection="1">
      <alignment vertical="center"/>
      <protection locked="0"/>
    </xf>
    <xf numFmtId="4" fontId="8" fillId="2" borderId="155" xfId="0" applyNumberFormat="1" applyFont="1" applyFill="1" applyBorder="1" applyAlignment="1" applyProtection="1">
      <alignment vertical="center"/>
      <protection locked="0"/>
    </xf>
    <xf numFmtId="4" fontId="8" fillId="2" borderId="156" xfId="0" applyNumberFormat="1" applyFont="1" applyFill="1" applyBorder="1" applyAlignment="1" applyProtection="1">
      <alignment vertical="center"/>
      <protection locked="0"/>
    </xf>
    <xf numFmtId="4" fontId="8" fillId="2" borderId="157" xfId="0" applyNumberFormat="1" applyFont="1" applyFill="1" applyBorder="1" applyAlignment="1" applyProtection="1">
      <alignment vertical="center"/>
      <protection locked="0"/>
    </xf>
    <xf numFmtId="4" fontId="8" fillId="2" borderId="158" xfId="0" applyNumberFormat="1" applyFont="1" applyFill="1" applyBorder="1" applyAlignment="1" applyProtection="1">
      <alignment vertical="center"/>
      <protection locked="0"/>
    </xf>
    <xf numFmtId="4" fontId="8" fillId="2" borderId="159" xfId="0" applyNumberFormat="1" applyFont="1" applyFill="1" applyBorder="1" applyAlignment="1" applyProtection="1">
      <alignment vertical="center"/>
      <protection locked="0"/>
    </xf>
    <xf numFmtId="4" fontId="8" fillId="2" borderId="153" xfId="0" applyNumberFormat="1" applyFont="1" applyFill="1" applyBorder="1" applyAlignment="1" applyProtection="1">
      <alignment vertical="center"/>
      <protection locked="0"/>
    </xf>
    <xf numFmtId="4" fontId="8" fillId="2" borderId="161" xfId="0" applyNumberFormat="1" applyFont="1" applyFill="1" applyBorder="1" applyAlignment="1" applyProtection="1">
      <alignment vertical="center"/>
      <protection locked="0"/>
    </xf>
    <xf numFmtId="4" fontId="8" fillId="2" borderId="162" xfId="0" applyNumberFormat="1" applyFont="1" applyFill="1" applyBorder="1" applyAlignment="1" applyProtection="1">
      <alignment vertical="center"/>
      <protection locked="0"/>
    </xf>
    <xf numFmtId="4" fontId="8" fillId="2" borderId="163" xfId="0" applyNumberFormat="1" applyFont="1" applyFill="1" applyBorder="1" applyAlignment="1" applyProtection="1">
      <alignment vertical="center"/>
      <protection locked="0"/>
    </xf>
    <xf numFmtId="4" fontId="8" fillId="2" borderId="164" xfId="0" applyNumberFormat="1" applyFont="1" applyFill="1" applyBorder="1" applyAlignment="1" applyProtection="1">
      <alignment vertical="center"/>
      <protection locked="0"/>
    </xf>
    <xf numFmtId="4" fontId="8" fillId="2" borderId="165" xfId="0" applyNumberFormat="1" applyFont="1" applyFill="1" applyBorder="1" applyAlignment="1" applyProtection="1">
      <alignment vertical="center"/>
      <protection locked="0"/>
    </xf>
    <xf numFmtId="4" fontId="53" fillId="3" borderId="147" xfId="0" applyNumberFormat="1" applyFont="1" applyFill="1" applyBorder="1" applyAlignment="1" applyProtection="1">
      <alignment vertical="center"/>
    </xf>
    <xf numFmtId="4" fontId="53" fillId="3" borderId="149" xfId="0" applyNumberFormat="1" applyFont="1" applyFill="1" applyBorder="1" applyAlignment="1" applyProtection="1">
      <alignment vertical="center"/>
    </xf>
    <xf numFmtId="4" fontId="53" fillId="3" borderId="71" xfId="0" applyNumberFormat="1" applyFont="1" applyFill="1" applyBorder="1" applyAlignment="1" applyProtection="1">
      <alignment vertical="center"/>
    </xf>
    <xf numFmtId="0" fontId="31" fillId="3" borderId="53" xfId="132" applyFont="1" applyFill="1" applyBorder="1" applyAlignment="1">
      <alignment horizontal="center" vertical="center" wrapText="1"/>
    </xf>
    <xf numFmtId="0" fontId="31" fillId="3" borderId="56" xfId="132" applyFont="1" applyFill="1" applyBorder="1" applyAlignment="1">
      <alignment horizontal="center" vertical="center" wrapText="1"/>
    </xf>
    <xf numFmtId="0" fontId="31" fillId="3" borderId="166" xfId="132" applyFont="1" applyFill="1" applyBorder="1" applyAlignment="1">
      <alignment horizontal="center" vertical="center" wrapText="1"/>
    </xf>
    <xf numFmtId="0" fontId="31" fillId="3" borderId="57" xfId="132" applyFont="1" applyFill="1" applyBorder="1" applyAlignment="1">
      <alignment horizontal="center" vertical="center" wrapText="1"/>
    </xf>
    <xf numFmtId="4" fontId="19" fillId="2" borderId="100" xfId="0" applyNumberFormat="1" applyFont="1" applyFill="1" applyBorder="1" applyAlignment="1" applyProtection="1">
      <alignment horizontal="right" vertical="center"/>
      <protection locked="0"/>
    </xf>
    <xf numFmtId="4" fontId="18" fillId="2" borderId="100" xfId="0" applyNumberFormat="1" applyFont="1" applyFill="1" applyBorder="1" applyAlignment="1" applyProtection="1">
      <alignment horizontal="right" vertical="center"/>
      <protection locked="0"/>
    </xf>
    <xf numFmtId="4" fontId="12" fillId="2" borderId="100" xfId="0" applyNumberFormat="1" applyFont="1" applyFill="1" applyBorder="1" applyAlignment="1" applyProtection="1">
      <alignment horizontal="right" vertical="center"/>
      <protection locked="0"/>
    </xf>
    <xf numFmtId="4" fontId="12" fillId="0" borderId="73" xfId="0" applyNumberFormat="1" applyFont="1" applyFill="1" applyBorder="1" applyAlignment="1" applyProtection="1">
      <alignment vertical="center"/>
      <protection locked="0"/>
    </xf>
    <xf numFmtId="4" fontId="18" fillId="12" borderId="100" xfId="0" applyNumberFormat="1" applyFont="1" applyFill="1" applyBorder="1" applyAlignment="1" applyProtection="1">
      <alignment horizontal="right" vertical="center"/>
      <protection locked="0"/>
    </xf>
    <xf numFmtId="14" fontId="8" fillId="2" borderId="97" xfId="0" applyNumberFormat="1" applyFont="1" applyFill="1" applyBorder="1" applyAlignment="1" applyProtection="1">
      <alignment horizontal="center" vertical="center"/>
      <protection locked="0"/>
    </xf>
    <xf numFmtId="0" fontId="1" fillId="2" borderId="96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>
      <alignment vertical="center"/>
    </xf>
    <xf numFmtId="0" fontId="23" fillId="2" borderId="12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/>
    <xf numFmtId="0" fontId="13" fillId="2" borderId="0" xfId="0" applyFont="1" applyFill="1" applyProtection="1"/>
    <xf numFmtId="0" fontId="48" fillId="2" borderId="0" xfId="0" applyFont="1" applyFill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vertical="center"/>
    </xf>
    <xf numFmtId="0" fontId="48" fillId="2" borderId="0" xfId="0" applyFont="1" applyFill="1" applyAlignment="1" applyProtection="1">
      <alignment vertical="center"/>
    </xf>
    <xf numFmtId="0" fontId="47" fillId="2" borderId="0" xfId="0" applyFont="1" applyFill="1" applyProtection="1"/>
    <xf numFmtId="0" fontId="31" fillId="2" borderId="0" xfId="132" applyFont="1" applyFill="1" applyBorder="1" applyAlignment="1" applyProtection="1">
      <alignment horizontal="center" wrapText="1"/>
    </xf>
    <xf numFmtId="4" fontId="8" fillId="2" borderId="0" xfId="0" applyNumberFormat="1" applyFont="1" applyFill="1" applyBorder="1" applyAlignment="1" applyProtection="1">
      <alignment vertical="center"/>
    </xf>
    <xf numFmtId="0" fontId="19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center"/>
    </xf>
    <xf numFmtId="0" fontId="12" fillId="2" borderId="69" xfId="0" applyFont="1" applyFill="1" applyBorder="1" applyAlignment="1" applyProtection="1">
      <alignment horizontal="left" vertical="center"/>
    </xf>
    <xf numFmtId="0" fontId="12" fillId="2" borderId="70" xfId="0" applyFont="1" applyFill="1" applyBorder="1" applyAlignment="1" applyProtection="1">
      <alignment horizontal="left" vertical="center"/>
    </xf>
    <xf numFmtId="4" fontId="12" fillId="2" borderId="69" xfId="0" applyNumberFormat="1" applyFont="1" applyFill="1" applyBorder="1" applyAlignment="1" applyProtection="1">
      <alignment vertical="center"/>
    </xf>
    <xf numFmtId="4" fontId="12" fillId="0" borderId="149" xfId="0" applyNumberFormat="1" applyFont="1" applyFill="1" applyBorder="1" applyAlignment="1" applyProtection="1">
      <alignment vertical="center"/>
    </xf>
    <xf numFmtId="4" fontId="12" fillId="2" borderId="160" xfId="0" applyNumberFormat="1" applyFont="1" applyFill="1" applyBorder="1" applyAlignment="1" applyProtection="1">
      <alignment vertical="center"/>
    </xf>
    <xf numFmtId="4" fontId="12" fillId="2" borderId="71" xfId="0" applyNumberFormat="1" applyFont="1" applyFill="1" applyBorder="1" applyAlignment="1" applyProtection="1">
      <alignment horizontal="center" vertical="center"/>
    </xf>
    <xf numFmtId="4" fontId="12" fillId="2" borderId="68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4" fontId="17" fillId="2" borderId="0" xfId="0" applyNumberFormat="1" applyFont="1" applyFill="1" applyBorder="1" applyAlignment="1" applyProtection="1">
      <alignment horizontal="left"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2" borderId="59" xfId="0" applyFont="1" applyFill="1" applyBorder="1" applyAlignment="1" applyProtection="1">
      <alignment vertical="center"/>
      <protection locked="0"/>
    </xf>
    <xf numFmtId="0" fontId="3" fillId="0" borderId="74" xfId="0" applyFont="1" applyFill="1" applyBorder="1" applyAlignment="1">
      <alignment horizontal="center" vertical="center"/>
    </xf>
    <xf numFmtId="0" fontId="23" fillId="0" borderId="6" xfId="0" applyFont="1" applyFill="1" applyBorder="1" applyAlignment="1" applyProtection="1">
      <alignment horizontal="left"/>
    </xf>
    <xf numFmtId="0" fontId="23" fillId="0" borderId="7" xfId="0" applyFont="1" applyFill="1" applyBorder="1" applyAlignment="1" applyProtection="1">
      <alignment horizontal="left"/>
    </xf>
    <xf numFmtId="0" fontId="23" fillId="0" borderId="8" xfId="0" applyFont="1" applyFill="1" applyBorder="1" applyAlignment="1" applyProtection="1">
      <alignment horizontal="left"/>
    </xf>
    <xf numFmtId="0" fontId="23" fillId="0" borderId="9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0" xfId="0" applyFont="1" applyFill="1" applyBorder="1" applyAlignment="1" applyProtection="1">
      <alignment horizontal="left"/>
    </xf>
    <xf numFmtId="0" fontId="17" fillId="2" borderId="10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vertical="center"/>
    </xf>
    <xf numFmtId="0" fontId="12" fillId="3" borderId="72" xfId="0" applyFont="1" applyFill="1" applyBorder="1" applyAlignment="1" applyProtection="1">
      <alignment horizontal="center" vertical="center"/>
    </xf>
    <xf numFmtId="0" fontId="12" fillId="3" borderId="54" xfId="0" applyFont="1" applyFill="1" applyBorder="1" applyAlignment="1" applyProtection="1">
      <alignment horizontal="center" vertical="center"/>
    </xf>
    <xf numFmtId="0" fontId="18" fillId="3" borderId="72" xfId="0" applyFont="1" applyFill="1" applyBorder="1" applyAlignment="1" applyProtection="1">
      <alignment horizontal="center" vertical="center"/>
    </xf>
    <xf numFmtId="0" fontId="12" fillId="3" borderId="72" xfId="0" applyFont="1" applyFill="1" applyBorder="1" applyAlignment="1" applyProtection="1">
      <alignment horizontal="center" vertical="center" wrapText="1"/>
    </xf>
    <xf numFmtId="0" fontId="12" fillId="3" borderId="76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83" xfId="0" applyFont="1" applyFill="1" applyBorder="1" applyAlignment="1" applyProtection="1">
      <alignment horizontal="center" vertical="center"/>
    </xf>
    <xf numFmtId="0" fontId="12" fillId="3" borderId="67" xfId="0" applyFont="1" applyFill="1" applyBorder="1" applyAlignment="1" applyProtection="1">
      <alignment horizontal="center" vertical="center"/>
    </xf>
    <xf numFmtId="4" fontId="12" fillId="3" borderId="97" xfId="0" applyNumberFormat="1" applyFont="1" applyFill="1" applyBorder="1" applyAlignment="1" applyProtection="1">
      <alignment horizontal="right" vertical="center"/>
    </xf>
    <xf numFmtId="4" fontId="12" fillId="3" borderId="74" xfId="0" applyNumberFormat="1" applyFont="1" applyFill="1" applyBorder="1" applyAlignment="1" applyProtection="1">
      <alignment horizontal="right" vertical="center"/>
    </xf>
    <xf numFmtId="4" fontId="12" fillId="3" borderId="75" xfId="0" applyNumberFormat="1" applyFont="1" applyFill="1" applyBorder="1" applyAlignment="1" applyProtection="1">
      <alignment horizontal="right" vertical="center"/>
    </xf>
    <xf numFmtId="4" fontId="12" fillId="2" borderId="86" xfId="0" applyNumberFormat="1" applyFont="1" applyFill="1" applyBorder="1" applyAlignment="1" applyProtection="1">
      <alignment vertical="center"/>
    </xf>
    <xf numFmtId="4" fontId="12" fillId="2" borderId="87" xfId="0" applyNumberFormat="1" applyFont="1" applyFill="1" applyBorder="1" applyAlignment="1" applyProtection="1">
      <alignment vertical="center"/>
    </xf>
    <xf numFmtId="4" fontId="12" fillId="2" borderId="88" xfId="0" applyNumberFormat="1" applyFont="1" applyFill="1" applyBorder="1" applyAlignment="1" applyProtection="1">
      <alignment vertical="center"/>
    </xf>
    <xf numFmtId="4" fontId="12" fillId="3" borderId="87" xfId="0" applyNumberFormat="1" applyFont="1" applyFill="1" applyBorder="1" applyAlignment="1" applyProtection="1">
      <alignment vertical="center"/>
    </xf>
    <xf numFmtId="4" fontId="23" fillId="0" borderId="9" xfId="0" applyNumberFormat="1" applyFont="1" applyFill="1" applyBorder="1" applyAlignment="1" applyProtection="1">
      <alignment horizontal="left"/>
    </xf>
    <xf numFmtId="0" fontId="12" fillId="2" borderId="0" xfId="0" applyFont="1" applyFill="1" applyBorder="1" applyAlignment="1" applyProtection="1">
      <alignment horizontal="center" vertical="center"/>
    </xf>
    <xf numFmtId="4" fontId="12" fillId="3" borderId="73" xfId="0" applyNumberFormat="1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left" vertical="center"/>
    </xf>
    <xf numFmtId="4" fontId="24" fillId="2" borderId="0" xfId="0" applyNumberFormat="1" applyFont="1" applyFill="1" applyBorder="1" applyAlignment="1" applyProtection="1">
      <alignment vertical="center"/>
    </xf>
    <xf numFmtId="4" fontId="24" fillId="2" borderId="0" xfId="0" applyNumberFormat="1" applyFont="1" applyFill="1" applyBorder="1" applyAlignment="1" applyProtection="1">
      <alignment horizontal="left" vertical="center"/>
    </xf>
    <xf numFmtId="0" fontId="23" fillId="2" borderId="1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 vertical="center"/>
    </xf>
    <xf numFmtId="0" fontId="23" fillId="0" borderId="9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0" xfId="0" applyFont="1" applyFill="1" applyBorder="1" applyAlignment="1" applyProtection="1">
      <alignment horizontal="left" vertical="center"/>
    </xf>
    <xf numFmtId="0" fontId="23" fillId="2" borderId="0" xfId="0" quotePrefix="1" applyFont="1" applyFill="1" applyBorder="1" applyAlignment="1" applyProtection="1">
      <alignment horizontal="left" vertical="center"/>
    </xf>
    <xf numFmtId="0" fontId="23" fillId="2" borderId="0" xfId="0" quotePrefix="1" applyFont="1" applyFill="1" applyAlignment="1" applyProtection="1">
      <alignment horizontal="left" vertical="center"/>
    </xf>
    <xf numFmtId="4" fontId="23" fillId="2" borderId="0" xfId="0" applyNumberFormat="1" applyFont="1" applyFill="1" applyBorder="1" applyAlignment="1" applyProtection="1">
      <alignment horizontal="left" vertical="center"/>
    </xf>
    <xf numFmtId="0" fontId="23" fillId="0" borderId="11" xfId="0" applyFont="1" applyFill="1" applyBorder="1" applyAlignment="1" applyProtection="1">
      <alignment horizontal="left"/>
    </xf>
    <xf numFmtId="0" fontId="23" fillId="0" borderId="12" xfId="0" applyFont="1" applyFill="1" applyBorder="1" applyAlignment="1" applyProtection="1">
      <alignment horizontal="left"/>
    </xf>
    <xf numFmtId="0" fontId="23" fillId="0" borderId="13" xfId="0" applyFont="1" applyFill="1" applyBorder="1" applyAlignment="1" applyProtection="1">
      <alignment horizontal="left"/>
    </xf>
    <xf numFmtId="4" fontId="22" fillId="2" borderId="0" xfId="0" applyNumberFormat="1" applyFont="1" applyFill="1" applyAlignment="1" applyProtection="1">
      <alignment horizontal="right"/>
    </xf>
    <xf numFmtId="4" fontId="1" fillId="2" borderId="97" xfId="0" applyNumberFormat="1" applyFont="1" applyFill="1" applyBorder="1" applyAlignment="1" applyProtection="1">
      <alignment horizontal="right" vertical="center"/>
      <protection locked="0"/>
    </xf>
    <xf numFmtId="4" fontId="23" fillId="2" borderId="0" xfId="0" applyNumberFormat="1" applyFont="1" applyFill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horizontal="right" vertical="center"/>
    </xf>
    <xf numFmtId="4" fontId="23" fillId="2" borderId="6" xfId="0" applyNumberFormat="1" applyFont="1" applyFill="1" applyBorder="1" applyAlignment="1" applyProtection="1">
      <alignment horizontal="left"/>
    </xf>
    <xf numFmtId="4" fontId="23" fillId="2" borderId="7" xfId="0" applyNumberFormat="1" applyFont="1" applyFill="1" applyBorder="1" applyAlignment="1" applyProtection="1">
      <alignment horizontal="right"/>
    </xf>
    <xf numFmtId="4" fontId="23" fillId="2" borderId="8" xfId="0" applyNumberFormat="1" applyFont="1" applyFill="1" applyBorder="1" applyAlignment="1" applyProtection="1">
      <alignment horizontal="left"/>
    </xf>
    <xf numFmtId="4" fontId="23" fillId="2" borderId="9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left"/>
    </xf>
    <xf numFmtId="4" fontId="23" fillId="2" borderId="0" xfId="0" applyNumberFormat="1" applyFont="1" applyFill="1" applyBorder="1" applyAlignment="1" applyProtection="1">
      <alignment horizontal="right"/>
    </xf>
    <xf numFmtId="4" fontId="23" fillId="2" borderId="10" xfId="0" applyNumberFormat="1" applyFont="1" applyFill="1" applyBorder="1" applyAlignment="1" applyProtection="1">
      <alignment horizontal="left"/>
    </xf>
    <xf numFmtId="4" fontId="24" fillId="2" borderId="0" xfId="0" applyNumberFormat="1" applyFont="1" applyFill="1" applyBorder="1" applyAlignment="1" applyProtection="1">
      <alignment horizontal="left"/>
    </xf>
    <xf numFmtId="4" fontId="1" fillId="2" borderId="9" xfId="0" applyNumberFormat="1" applyFont="1" applyFill="1" applyBorder="1" applyAlignment="1" applyProtection="1">
      <alignment horizontal="left"/>
    </xf>
    <xf numFmtId="4" fontId="12" fillId="4" borderId="0" xfId="0" applyNumberFormat="1" applyFont="1" applyFill="1" applyBorder="1" applyAlignment="1" applyProtection="1">
      <alignment horizontal="left" vertical="center"/>
    </xf>
    <xf numFmtId="4" fontId="1" fillId="2" borderId="10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/>
    </xf>
    <xf numFmtId="4" fontId="15" fillId="5" borderId="0" xfId="0" applyNumberFormat="1" applyFont="1" applyFill="1" applyBorder="1" applyAlignment="1" applyProtection="1">
      <alignment horizontal="right" vertical="center"/>
    </xf>
    <xf numFmtId="4" fontId="17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 vertical="center"/>
    </xf>
    <xf numFmtId="4" fontId="19" fillId="2" borderId="9" xfId="0" applyNumberFormat="1" applyFont="1" applyFill="1" applyBorder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54" fillId="2" borderId="9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right" vertical="center"/>
    </xf>
    <xf numFmtId="4" fontId="54" fillId="2" borderId="10" xfId="0" applyNumberFormat="1" applyFont="1" applyFill="1" applyBorder="1" applyAlignment="1" applyProtection="1">
      <alignment horizontal="left" vertical="center"/>
    </xf>
    <xf numFmtId="4" fontId="54" fillId="2" borderId="0" xfId="0" applyNumberFormat="1" applyFont="1" applyFill="1" applyAlignment="1" applyProtection="1">
      <alignment horizontal="left" vertical="center"/>
    </xf>
    <xf numFmtId="4" fontId="15" fillId="2" borderId="0" xfId="0" applyNumberFormat="1" applyFont="1" applyFill="1" applyBorder="1" applyAlignment="1" applyProtection="1">
      <alignment vertical="center"/>
    </xf>
    <xf numFmtId="4" fontId="15" fillId="2" borderId="9" xfId="0" applyNumberFormat="1" applyFont="1" applyFill="1" applyBorder="1" applyAlignment="1" applyProtection="1">
      <alignment horizontal="left"/>
    </xf>
    <xf numFmtId="4" fontId="15" fillId="2" borderId="16" xfId="0" applyNumberFormat="1" applyFont="1" applyFill="1" applyBorder="1" applyAlignment="1" applyProtection="1">
      <alignment horizontal="center" vertical="center"/>
    </xf>
    <xf numFmtId="4" fontId="15" fillId="2" borderId="18" xfId="0" applyNumberFormat="1" applyFont="1" applyFill="1" applyBorder="1" applyAlignment="1" applyProtection="1">
      <alignment horizontal="left" vertical="center"/>
    </xf>
    <xf numFmtId="4" fontId="15" fillId="2" borderId="18" xfId="0" applyNumberFormat="1" applyFont="1" applyFill="1" applyBorder="1" applyAlignment="1" applyProtection="1">
      <alignment horizontal="right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0" xfId="0" applyNumberFormat="1" applyFont="1" applyFill="1" applyBorder="1" applyAlignment="1" applyProtection="1">
      <alignment horizontal="left"/>
    </xf>
    <xf numFmtId="4" fontId="15" fillId="2" borderId="0" xfId="0" applyNumberFormat="1" applyFont="1" applyFill="1" applyAlignment="1" applyProtection="1">
      <alignment horizontal="left"/>
    </xf>
    <xf numFmtId="4" fontId="55" fillId="2" borderId="95" xfId="0" applyNumberFormat="1" applyFont="1" applyFill="1" applyBorder="1" applyAlignment="1" applyProtection="1">
      <alignment horizontal="center" vertical="center"/>
    </xf>
    <xf numFmtId="4" fontId="56" fillId="2" borderId="100" xfId="0" applyNumberFormat="1" applyFont="1" applyFill="1" applyBorder="1" applyAlignment="1" applyProtection="1">
      <alignment horizontal="left" vertical="center"/>
    </xf>
    <xf numFmtId="4" fontId="56" fillId="2" borderId="100" xfId="0" applyNumberFormat="1" applyFont="1" applyFill="1" applyBorder="1" applyAlignment="1" applyProtection="1">
      <alignment horizontal="right" vertical="center"/>
    </xf>
    <xf numFmtId="4" fontId="56" fillId="3" borderId="100" xfId="0" applyNumberFormat="1" applyFont="1" applyFill="1" applyBorder="1" applyAlignment="1" applyProtection="1">
      <alignment horizontal="right" vertical="center"/>
    </xf>
    <xf numFmtId="4" fontId="19" fillId="2" borderId="97" xfId="0" applyNumberFormat="1" applyFont="1" applyFill="1" applyBorder="1" applyAlignment="1" applyProtection="1">
      <alignment vertical="center"/>
    </xf>
    <xf numFmtId="4" fontId="19" fillId="2" borderId="10" xfId="0" applyNumberFormat="1" applyFont="1" applyFill="1" applyBorder="1" applyAlignment="1" applyProtection="1">
      <alignment horizontal="left"/>
    </xf>
    <xf numFmtId="4" fontId="19" fillId="2" borderId="0" xfId="0" applyNumberFormat="1" applyFont="1" applyFill="1" applyAlignment="1" applyProtection="1">
      <alignment horizontal="left"/>
    </xf>
    <xf numFmtId="4" fontId="36" fillId="2" borderId="0" xfId="0" applyNumberFormat="1" applyFont="1" applyFill="1" applyAlignment="1" applyProtection="1">
      <alignment horizontal="left"/>
    </xf>
    <xf numFmtId="4" fontId="55" fillId="2" borderId="59" xfId="0" applyNumberFormat="1" applyFont="1" applyFill="1" applyBorder="1" applyAlignment="1" applyProtection="1">
      <alignment horizontal="center" vertical="center"/>
    </xf>
    <xf numFmtId="4" fontId="56" fillId="2" borderId="61" xfId="0" applyNumberFormat="1" applyFont="1" applyFill="1" applyBorder="1" applyAlignment="1" applyProtection="1">
      <alignment horizontal="left" vertical="center"/>
    </xf>
    <xf numFmtId="4" fontId="56" fillId="2" borderId="61" xfId="0" applyNumberFormat="1" applyFont="1" applyFill="1" applyBorder="1" applyAlignment="1" applyProtection="1">
      <alignment horizontal="right" vertical="center"/>
    </xf>
    <xf numFmtId="4" fontId="12" fillId="2" borderId="9" xfId="0" applyNumberFormat="1" applyFont="1" applyFill="1" applyBorder="1" applyAlignment="1" applyProtection="1">
      <alignment horizontal="left"/>
    </xf>
    <xf numFmtId="4" fontId="12" fillId="2" borderId="1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17" fillId="2" borderId="10" xfId="0" applyNumberFormat="1" applyFont="1" applyFill="1" applyBorder="1" applyAlignment="1" applyProtection="1">
      <alignment vertical="center"/>
    </xf>
    <xf numFmtId="4" fontId="17" fillId="2" borderId="0" xfId="0" applyNumberFormat="1" applyFont="1" applyFill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horizontal="left" vertical="center"/>
    </xf>
    <xf numFmtId="4" fontId="57" fillId="2" borderId="100" xfId="0" applyNumberFormat="1" applyFont="1" applyFill="1" applyBorder="1" applyAlignment="1" applyProtection="1">
      <alignment horizontal="left" vertical="center"/>
    </xf>
    <xf numFmtId="4" fontId="19" fillId="2" borderId="100" xfId="0" applyNumberFormat="1" applyFont="1" applyFill="1" applyBorder="1" applyAlignment="1" applyProtection="1">
      <alignment horizontal="right" vertical="center"/>
    </xf>
    <xf numFmtId="4" fontId="66" fillId="2" borderId="0" xfId="0" applyNumberFormat="1" applyFont="1" applyFill="1" applyAlignment="1" applyProtection="1">
      <alignment horizontal="left"/>
    </xf>
    <xf numFmtId="4" fontId="18" fillId="2" borderId="9" xfId="0" applyNumberFormat="1" applyFont="1" applyFill="1" applyBorder="1" applyAlignment="1" applyProtection="1">
      <alignment horizontal="left"/>
    </xf>
    <xf numFmtId="4" fontId="18" fillId="3" borderId="100" xfId="0" applyNumberFormat="1" applyFont="1" applyFill="1" applyBorder="1" applyAlignment="1" applyProtection="1">
      <alignment horizontal="right" vertical="center"/>
    </xf>
    <xf numFmtId="4" fontId="18" fillId="2" borderId="10" xfId="0" applyNumberFormat="1" applyFont="1" applyFill="1" applyBorder="1" applyAlignment="1" applyProtection="1">
      <alignment horizontal="left"/>
    </xf>
    <xf numFmtId="4" fontId="18" fillId="2" borderId="0" xfId="0" applyNumberFormat="1" applyFont="1" applyFill="1" applyAlignment="1" applyProtection="1">
      <alignment horizontal="left"/>
    </xf>
    <xf numFmtId="4" fontId="17" fillId="2" borderId="9" xfId="0" applyNumberFormat="1" applyFont="1" applyFill="1" applyBorder="1" applyAlignment="1" applyProtection="1">
      <alignment horizontal="left" vertical="center"/>
    </xf>
    <xf numFmtId="4" fontId="17" fillId="2" borderId="10" xfId="0" applyNumberFormat="1" applyFont="1" applyFill="1" applyBorder="1" applyAlignment="1" applyProtection="1">
      <alignment horizontal="left" vertical="center"/>
    </xf>
    <xf numFmtId="4" fontId="17" fillId="2" borderId="0" xfId="0" applyNumberFormat="1" applyFont="1" applyFill="1" applyAlignment="1" applyProtection="1">
      <alignment horizontal="left" vertical="center"/>
    </xf>
    <xf numFmtId="4" fontId="12" fillId="2" borderId="16" xfId="0" applyNumberFormat="1" applyFont="1" applyFill="1" applyBorder="1" applyAlignment="1" applyProtection="1">
      <alignment horizontal="center" vertical="center"/>
    </xf>
    <xf numFmtId="4" fontId="12" fillId="2" borderId="18" xfId="0" applyNumberFormat="1" applyFont="1" applyFill="1" applyBorder="1" applyAlignment="1" applyProtection="1">
      <alignment horizontal="right" vertical="center"/>
    </xf>
    <xf numFmtId="4" fontId="19" fillId="3" borderId="100" xfId="0" applyNumberFormat="1" applyFont="1" applyFill="1" applyBorder="1" applyAlignment="1" applyProtection="1">
      <alignment horizontal="right" vertical="center"/>
    </xf>
    <xf numFmtId="4" fontId="57" fillId="2" borderId="100" xfId="0" applyNumberFormat="1" applyFont="1" applyFill="1" applyBorder="1" applyAlignment="1" applyProtection="1">
      <alignment horizontal="right" vertical="center"/>
    </xf>
    <xf numFmtId="4" fontId="55" fillId="2" borderId="0" xfId="0" applyNumberFormat="1" applyFont="1" applyFill="1" applyAlignment="1" applyProtection="1">
      <alignment horizontal="left"/>
    </xf>
    <xf numFmtId="4" fontId="12" fillId="2" borderId="65" xfId="0" applyNumberFormat="1" applyFont="1" applyFill="1" applyBorder="1" applyAlignment="1" applyProtection="1">
      <alignment horizontal="center" vertical="center"/>
    </xf>
    <xf numFmtId="4" fontId="12" fillId="2" borderId="67" xfId="0" applyNumberFormat="1" applyFont="1" applyFill="1" applyBorder="1" applyAlignment="1" applyProtection="1">
      <alignment horizontal="left" vertical="center"/>
    </xf>
    <xf numFmtId="4" fontId="12" fillId="2" borderId="67" xfId="0" applyNumberFormat="1" applyFont="1" applyFill="1" applyBorder="1" applyAlignment="1" applyProtection="1">
      <alignment horizontal="right" vertical="center"/>
    </xf>
    <xf numFmtId="4" fontId="58" fillId="2" borderId="100" xfId="0" applyNumberFormat="1" applyFont="1" applyFill="1" applyBorder="1" applyAlignment="1" applyProtection="1">
      <alignment horizontal="right" vertical="center"/>
    </xf>
    <xf numFmtId="4" fontId="58" fillId="12" borderId="100" xfId="0" applyNumberFormat="1" applyFont="1" applyFill="1" applyBorder="1" applyAlignment="1" applyProtection="1">
      <alignment horizontal="right" vertical="center"/>
    </xf>
    <xf numFmtId="4" fontId="18" fillId="12" borderId="100" xfId="0" applyNumberFormat="1" applyFont="1" applyFill="1" applyBorder="1" applyAlignment="1" applyProtection="1">
      <alignment horizontal="right" vertical="center"/>
    </xf>
    <xf numFmtId="4" fontId="17" fillId="2" borderId="0" xfId="0" applyNumberFormat="1" applyFont="1" applyFill="1" applyAlignment="1" applyProtection="1">
      <alignment horizontal="left"/>
    </xf>
    <xf numFmtId="4" fontId="1" fillId="2" borderId="0" xfId="0" applyNumberFormat="1" applyFont="1" applyFill="1" applyBorder="1" applyAlignment="1" applyProtection="1">
      <alignment vertical="center"/>
    </xf>
    <xf numFmtId="4" fontId="26" fillId="2" borderId="9" xfId="0" applyNumberFormat="1" applyFont="1" applyFill="1" applyBorder="1" applyAlignment="1" applyProtection="1">
      <alignment horizontal="left"/>
    </xf>
    <xf numFmtId="4" fontId="59" fillId="8" borderId="117" xfId="0" applyNumberFormat="1" applyFont="1" applyFill="1" applyBorder="1" applyAlignment="1" applyProtection="1">
      <alignment horizontal="right"/>
    </xf>
    <xf numFmtId="4" fontId="26" fillId="2" borderId="10" xfId="0" applyNumberFormat="1" applyFont="1" applyFill="1" applyBorder="1" applyAlignment="1" applyProtection="1">
      <alignment horizontal="left"/>
    </xf>
    <xf numFmtId="4" fontId="26" fillId="2" borderId="0" xfId="0" applyNumberFormat="1" applyFont="1" applyFill="1" applyAlignment="1" applyProtection="1">
      <alignment horizontal="left"/>
    </xf>
    <xf numFmtId="4" fontId="15" fillId="9" borderId="18" xfId="0" applyNumberFormat="1" applyFont="1" applyFill="1" applyBorder="1" applyAlignment="1" applyProtection="1">
      <alignment horizontal="right" vertical="center"/>
    </xf>
    <xf numFmtId="4" fontId="55" fillId="2" borderId="0" xfId="0" applyNumberFormat="1" applyFont="1" applyFill="1" applyBorder="1" applyAlignment="1" applyProtection="1">
      <alignment horizontal="center" vertical="center"/>
    </xf>
    <xf numFmtId="4" fontId="1" fillId="2" borderId="9" xfId="0" applyNumberFormat="1" applyFont="1" applyFill="1" applyBorder="1" applyAlignment="1" applyProtection="1">
      <alignment horizontal="left" vertical="center"/>
    </xf>
    <xf numFmtId="4" fontId="39" fillId="10" borderId="117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left" vertical="center"/>
    </xf>
    <xf numFmtId="4" fontId="28" fillId="2" borderId="0" xfId="0" applyNumberFormat="1" applyFont="1" applyFill="1" applyAlignment="1" applyProtection="1">
      <alignment horizontal="right" vertical="center"/>
    </xf>
    <xf numFmtId="4" fontId="1" fillId="2" borderId="0" xfId="0" applyNumberFormat="1" applyFont="1" applyFill="1" applyAlignment="1" applyProtection="1">
      <alignment horizontal="left" vertical="center"/>
    </xf>
    <xf numFmtId="4" fontId="39" fillId="6" borderId="0" xfId="0" applyNumberFormat="1" applyFont="1" applyFill="1" applyBorder="1" applyAlignment="1" applyProtection="1">
      <alignment horizontal="left"/>
    </xf>
    <xf numFmtId="4" fontId="39" fillId="6" borderId="0" xfId="0" applyNumberFormat="1" applyFont="1" applyFill="1" applyBorder="1" applyAlignment="1" applyProtection="1">
      <alignment horizontal="right"/>
    </xf>
    <xf numFmtId="4" fontId="39" fillId="6" borderId="0" xfId="0" applyNumberFormat="1" applyFont="1" applyFill="1" applyBorder="1" applyProtection="1"/>
    <xf numFmtId="4" fontId="16" fillId="3" borderId="18" xfId="0" applyNumberFormat="1" applyFont="1" applyFill="1" applyBorder="1" applyAlignment="1" applyProtection="1">
      <alignment horizontal="right" vertical="center"/>
    </xf>
    <xf numFmtId="4" fontId="16" fillId="3" borderId="15" xfId="0" applyNumberFormat="1" applyFont="1" applyFill="1" applyBorder="1" applyAlignment="1" applyProtection="1">
      <alignment horizontal="center" vertical="center"/>
    </xf>
    <xf numFmtId="4" fontId="15" fillId="2" borderId="65" xfId="0" applyNumberFormat="1" applyFont="1" applyFill="1" applyBorder="1" applyAlignment="1" applyProtection="1">
      <alignment horizontal="center" vertical="center"/>
    </xf>
    <xf numFmtId="4" fontId="15" fillId="2" borderId="67" xfId="0" applyNumberFormat="1" applyFont="1" applyFill="1" applyBorder="1" applyAlignment="1" applyProtection="1">
      <alignment horizontal="left" vertical="center"/>
    </xf>
    <xf numFmtId="4" fontId="15" fillId="2" borderId="67" xfId="0" applyNumberFormat="1" applyFont="1" applyFill="1" applyBorder="1" applyAlignment="1" applyProtection="1">
      <alignment horizontal="right" vertical="center"/>
    </xf>
    <xf numFmtId="4" fontId="61" fillId="2" borderId="9" xfId="0" applyNumberFormat="1" applyFont="1" applyFill="1" applyBorder="1" applyAlignment="1" applyProtection="1">
      <alignment horizontal="left"/>
    </xf>
    <xf numFmtId="4" fontId="62" fillId="2" borderId="95" xfId="0" applyNumberFormat="1" applyFont="1" applyFill="1" applyBorder="1" applyAlignment="1" applyProtection="1">
      <alignment horizontal="center" vertical="center"/>
    </xf>
    <xf numFmtId="4" fontId="62" fillId="2" borderId="100" xfId="0" applyNumberFormat="1" applyFont="1" applyFill="1" applyBorder="1" applyAlignment="1" applyProtection="1">
      <alignment horizontal="left" vertical="center"/>
    </xf>
    <xf numFmtId="4" fontId="62" fillId="3" borderId="100" xfId="0" applyNumberFormat="1" applyFont="1" applyFill="1" applyBorder="1" applyAlignment="1" applyProtection="1">
      <alignment horizontal="right" vertical="center"/>
    </xf>
    <xf numFmtId="4" fontId="61" fillId="2" borderId="10" xfId="0" applyNumberFormat="1" applyFont="1" applyFill="1" applyBorder="1" applyAlignment="1" applyProtection="1">
      <alignment horizontal="left"/>
    </xf>
    <xf numFmtId="4" fontId="61" fillId="2" borderId="0" xfId="0" applyNumberFormat="1" applyFont="1" applyFill="1" applyAlignment="1" applyProtection="1">
      <alignment horizontal="left"/>
    </xf>
    <xf numFmtId="4" fontId="56" fillId="3" borderId="57" xfId="0" applyNumberFormat="1" applyFont="1" applyFill="1" applyBorder="1" applyAlignment="1" applyProtection="1">
      <alignment horizontal="right" vertical="center"/>
    </xf>
    <xf numFmtId="4" fontId="36" fillId="6" borderId="0" xfId="0" applyNumberFormat="1" applyFont="1" applyFill="1" applyAlignment="1" applyProtection="1">
      <alignment horizontal="left"/>
    </xf>
    <xf numFmtId="4" fontId="39" fillId="8" borderId="117" xfId="0" applyNumberFormat="1" applyFont="1" applyFill="1" applyBorder="1" applyAlignment="1" applyProtection="1">
      <alignment horizontal="right" vertical="center"/>
    </xf>
    <xf numFmtId="4" fontId="15" fillId="3" borderId="118" xfId="0" applyNumberFormat="1" applyFont="1" applyFill="1" applyBorder="1" applyAlignment="1" applyProtection="1">
      <alignment vertical="center"/>
    </xf>
    <xf numFmtId="4" fontId="17" fillId="3" borderId="119" xfId="0" applyNumberFormat="1" applyFont="1" applyFill="1" applyBorder="1" applyAlignment="1" applyProtection="1">
      <alignment horizontal="center" vertical="center"/>
    </xf>
    <xf numFmtId="4" fontId="15" fillId="3" borderId="119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0" xfId="0" applyNumberFormat="1" applyFont="1" applyFill="1" applyAlignment="1" applyProtection="1">
      <alignment vertical="center"/>
    </xf>
    <xf numFmtId="4" fontId="55" fillId="2" borderId="58" xfId="0" applyNumberFormat="1" applyFont="1" applyFill="1" applyBorder="1" applyAlignment="1" applyProtection="1">
      <alignment horizontal="center" vertical="center"/>
    </xf>
    <xf numFmtId="4" fontId="56" fillId="2" borderId="19" xfId="0" applyNumberFormat="1" applyFont="1" applyFill="1" applyBorder="1" applyAlignment="1" applyProtection="1">
      <alignment horizontal="left" vertical="center"/>
    </xf>
    <xf numFmtId="4" fontId="56" fillId="3" borderId="19" xfId="0" applyNumberFormat="1" applyFont="1" applyFill="1" applyBorder="1" applyAlignment="1" applyProtection="1">
      <alignment horizontal="right" vertical="center"/>
    </xf>
    <xf numFmtId="4" fontId="19" fillId="2" borderId="75" xfId="0" applyNumberFormat="1" applyFont="1" applyFill="1" applyBorder="1" applyAlignment="1" applyProtection="1">
      <alignment vertical="center"/>
    </xf>
    <xf numFmtId="4" fontId="56" fillId="2" borderId="0" xfId="0" applyNumberFormat="1" applyFont="1" applyFill="1" applyBorder="1" applyAlignment="1" applyProtection="1">
      <alignment horizontal="left" vertical="center"/>
    </xf>
    <xf numFmtId="4" fontId="39" fillId="2" borderId="0" xfId="0" applyNumberFormat="1" applyFont="1" applyFill="1" applyBorder="1" applyAlignment="1" applyProtection="1">
      <alignment horizontal="left" vertical="center"/>
    </xf>
    <xf numFmtId="4" fontId="39" fillId="2" borderId="0" xfId="0" applyNumberFormat="1" applyFont="1" applyFill="1" applyBorder="1" applyAlignment="1" applyProtection="1">
      <alignment horizontal="right" vertical="center"/>
    </xf>
    <xf numFmtId="4" fontId="60" fillId="2" borderId="0" xfId="0" applyNumberFormat="1" applyFont="1" applyFill="1" applyBorder="1" applyAlignment="1" applyProtection="1">
      <alignment horizontal="right" vertical="center"/>
    </xf>
    <xf numFmtId="4" fontId="19" fillId="2" borderId="0" xfId="0" applyNumberFormat="1" applyFont="1" applyFill="1" applyBorder="1" applyAlignment="1" applyProtection="1">
      <alignment vertical="center"/>
    </xf>
    <xf numFmtId="4" fontId="15" fillId="11" borderId="18" xfId="0" applyNumberFormat="1" applyFont="1" applyFill="1" applyBorder="1" applyAlignment="1" applyProtection="1">
      <alignment horizontal="right" vertical="center"/>
    </xf>
    <xf numFmtId="4" fontId="64" fillId="2" borderId="73" xfId="0" applyNumberFormat="1" applyFont="1" applyFill="1" applyBorder="1" applyAlignment="1" applyProtection="1">
      <alignment horizontal="left" vertical="center"/>
    </xf>
    <xf numFmtId="4" fontId="56" fillId="3" borderId="96" xfId="0" applyNumberFormat="1" applyFont="1" applyFill="1" applyBorder="1" applyAlignment="1" applyProtection="1">
      <alignment horizontal="right" vertical="center"/>
    </xf>
    <xf numFmtId="4" fontId="64" fillId="2" borderId="97" xfId="0" applyNumberFormat="1" applyFont="1" applyFill="1" applyBorder="1" applyAlignment="1" applyProtection="1">
      <alignment horizontal="left" vertical="center"/>
    </xf>
    <xf numFmtId="4" fontId="64" fillId="2" borderId="100" xfId="0" applyNumberFormat="1" applyFont="1" applyFill="1" applyBorder="1" applyAlignment="1" applyProtection="1">
      <alignment horizontal="right" vertical="center"/>
    </xf>
    <xf numFmtId="4" fontId="18" fillId="2" borderId="97" xfId="0" applyNumberFormat="1" applyFont="1" applyFill="1" applyBorder="1" applyAlignment="1" applyProtection="1">
      <alignment vertical="center"/>
    </xf>
    <xf numFmtId="4" fontId="56" fillId="3" borderId="146" xfId="0" applyNumberFormat="1" applyFont="1" applyFill="1" applyBorder="1" applyAlignment="1" applyProtection="1">
      <alignment horizontal="right" vertical="center"/>
    </xf>
    <xf numFmtId="4" fontId="63" fillId="2" borderId="146" xfId="0" applyNumberFormat="1" applyFont="1" applyFill="1" applyBorder="1" applyAlignment="1" applyProtection="1">
      <alignment horizontal="right" vertical="center"/>
    </xf>
    <xf numFmtId="4" fontId="23" fillId="2" borderId="11" xfId="0" applyNumberFormat="1" applyFont="1" applyFill="1" applyBorder="1" applyAlignment="1" applyProtection="1">
      <alignment horizontal="left"/>
    </xf>
    <xf numFmtId="4" fontId="23" fillId="2" borderId="12" xfId="0" applyNumberFormat="1" applyFont="1" applyFill="1" applyBorder="1" applyAlignment="1" applyProtection="1">
      <alignment horizontal="right"/>
    </xf>
    <xf numFmtId="4" fontId="23" fillId="2" borderId="12" xfId="0" applyNumberFormat="1" applyFont="1" applyFill="1" applyBorder="1" applyAlignment="1" applyProtection="1">
      <alignment horizontal="left"/>
    </xf>
    <xf numFmtId="4" fontId="23" fillId="2" borderId="13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Border="1" applyAlignment="1" applyProtection="1">
      <alignment horizontal="left"/>
    </xf>
    <xf numFmtId="4" fontId="20" fillId="2" borderId="0" xfId="0" applyNumberFormat="1" applyFont="1" applyFill="1" applyAlignment="1" applyProtection="1">
      <alignment horizontal="left"/>
    </xf>
    <xf numFmtId="4" fontId="25" fillId="2" borderId="0" xfId="0" applyNumberFormat="1" applyFont="1" applyFill="1" applyBorder="1" applyAlignment="1" applyProtection="1">
      <alignment horizontal="left"/>
    </xf>
    <xf numFmtId="4" fontId="12" fillId="2" borderId="0" xfId="0" applyNumberFormat="1" applyFont="1" applyFill="1" applyBorder="1" applyAlignment="1" applyProtection="1">
      <alignment horizontal="right"/>
    </xf>
    <xf numFmtId="4" fontId="24" fillId="2" borderId="0" xfId="0" applyNumberFormat="1" applyFont="1" applyFill="1" applyAlignment="1" applyProtection="1">
      <alignment horizontal="right"/>
    </xf>
    <xf numFmtId="4" fontId="56" fillId="2" borderId="100" xfId="0" applyNumberFormat="1" applyFont="1" applyFill="1" applyBorder="1" applyAlignment="1" applyProtection="1">
      <alignment horizontal="right" vertical="center"/>
      <protection locked="0"/>
    </xf>
    <xf numFmtId="4" fontId="56" fillId="2" borderId="57" xfId="0" applyNumberFormat="1" applyFont="1" applyFill="1" applyBorder="1" applyAlignment="1" applyProtection="1">
      <alignment horizontal="right" vertical="center"/>
      <protection locked="0"/>
    </xf>
    <xf numFmtId="4" fontId="56" fillId="2" borderId="61" xfId="0" applyNumberFormat="1" applyFont="1" applyFill="1" applyBorder="1" applyAlignment="1" applyProtection="1">
      <alignment horizontal="right" vertical="center"/>
      <protection locked="0"/>
    </xf>
    <xf numFmtId="4" fontId="57" fillId="2" borderId="100" xfId="0" applyNumberFormat="1" applyFont="1" applyFill="1" applyBorder="1" applyAlignment="1" applyProtection="1">
      <alignment horizontal="right" vertical="center"/>
      <protection locked="0"/>
    </xf>
    <xf numFmtId="4" fontId="58" fillId="2" borderId="100" xfId="0" applyNumberFormat="1" applyFont="1" applyFill="1" applyBorder="1" applyAlignment="1" applyProtection="1">
      <alignment horizontal="right" vertical="center"/>
      <protection locked="0"/>
    </xf>
    <xf numFmtId="4" fontId="57" fillId="2" borderId="57" xfId="0" applyNumberFormat="1" applyFont="1" applyFill="1" applyBorder="1" applyAlignment="1" applyProtection="1">
      <alignment horizontal="right" vertical="center"/>
      <protection locked="0"/>
    </xf>
    <xf numFmtId="4" fontId="58" fillId="2" borderId="57" xfId="0" applyNumberFormat="1" applyFont="1" applyFill="1" applyBorder="1" applyAlignment="1" applyProtection="1">
      <alignment horizontal="right" vertical="center"/>
      <protection locked="0"/>
    </xf>
    <xf numFmtId="4" fontId="58" fillId="12" borderId="100" xfId="0" applyNumberFormat="1" applyFont="1" applyFill="1" applyBorder="1" applyAlignment="1" applyProtection="1">
      <alignment horizontal="right" vertical="center"/>
      <protection locked="0"/>
    </xf>
    <xf numFmtId="4" fontId="57" fillId="2" borderId="146" xfId="0" applyNumberFormat="1" applyFont="1" applyFill="1" applyBorder="1" applyAlignment="1" applyProtection="1">
      <alignment horizontal="right" vertical="center"/>
      <protection locked="0"/>
    </xf>
    <xf numFmtId="4" fontId="55" fillId="2" borderId="95" xfId="0" applyNumberFormat="1" applyFont="1" applyFill="1" applyBorder="1" applyAlignment="1" applyProtection="1">
      <alignment horizontal="center" vertical="center"/>
      <protection locked="0"/>
    </xf>
    <xf numFmtId="4" fontId="57" fillId="2" borderId="100" xfId="0" applyNumberFormat="1" applyFont="1" applyFill="1" applyBorder="1" applyAlignment="1" applyProtection="1">
      <alignment horizontal="left" vertical="center"/>
      <protection locked="0"/>
    </xf>
    <xf numFmtId="4" fontId="55" fillId="2" borderId="56" xfId="0" applyNumberFormat="1" applyFont="1" applyFill="1" applyBorder="1" applyAlignment="1" applyProtection="1">
      <alignment horizontal="center" vertical="center"/>
      <protection locked="0"/>
    </xf>
    <xf numFmtId="4" fontId="55" fillId="2" borderId="145" xfId="0" applyNumberFormat="1" applyFont="1" applyFill="1" applyBorder="1" applyAlignment="1" applyProtection="1">
      <alignment horizontal="center" vertical="center"/>
      <protection locked="0"/>
    </xf>
    <xf numFmtId="4" fontId="57" fillId="2" borderId="146" xfId="0" applyNumberFormat="1" applyFont="1" applyFill="1" applyBorder="1" applyAlignment="1" applyProtection="1">
      <alignment horizontal="left" vertical="center"/>
      <protection locked="0"/>
    </xf>
    <xf numFmtId="4" fontId="15" fillId="2" borderId="15" xfId="0" applyNumberFormat="1" applyFont="1" applyFill="1" applyBorder="1" applyAlignment="1" applyProtection="1">
      <alignment horizontal="left"/>
      <protection locked="0"/>
    </xf>
    <xf numFmtId="4" fontId="1" fillId="2" borderId="0" xfId="0" applyNumberFormat="1" applyFont="1" applyFill="1" applyAlignment="1" applyProtection="1">
      <alignment horizontal="left"/>
      <protection locked="0"/>
    </xf>
    <xf numFmtId="4" fontId="12" fillId="2" borderId="0" xfId="0" applyNumberFormat="1" applyFont="1" applyFill="1" applyAlignment="1" applyProtection="1">
      <alignment horizontal="left"/>
      <protection locked="0"/>
    </xf>
    <xf numFmtId="4" fontId="23" fillId="2" borderId="0" xfId="0" applyNumberFormat="1" applyFont="1" applyFill="1" applyAlignment="1" applyProtection="1">
      <alignment horizontal="left"/>
      <protection locked="0"/>
    </xf>
    <xf numFmtId="4" fontId="56" fillId="2" borderId="100" xfId="0" applyNumberFormat="1" applyFont="1" applyFill="1" applyBorder="1" applyAlignment="1" applyProtection="1">
      <alignment horizontal="left" vertical="center"/>
      <protection locked="0"/>
    </xf>
    <xf numFmtId="4" fontId="57" fillId="2" borderId="57" xfId="0" applyNumberFormat="1" applyFont="1" applyFill="1" applyBorder="1" applyAlignment="1" applyProtection="1">
      <alignment horizontal="left" vertical="center"/>
      <protection locked="0"/>
    </xf>
    <xf numFmtId="4" fontId="56" fillId="2" borderId="57" xfId="0" applyNumberFormat="1" applyFont="1" applyFill="1" applyBorder="1" applyAlignment="1" applyProtection="1">
      <alignment horizontal="left" vertical="center"/>
      <protection locked="0"/>
    </xf>
    <xf numFmtId="0" fontId="15" fillId="2" borderId="56" xfId="0" applyFont="1" applyFill="1" applyBorder="1" applyAlignment="1" applyProtection="1">
      <alignment horizontal="center"/>
    </xf>
    <xf numFmtId="0" fontId="15" fillId="2" borderId="0" xfId="0" applyFont="1" applyFill="1" applyBorder="1" applyProtection="1"/>
    <xf numFmtId="0" fontId="23" fillId="2" borderId="41" xfId="0" applyFont="1" applyFill="1" applyBorder="1" applyProtection="1"/>
    <xf numFmtId="0" fontId="12" fillId="2" borderId="125" xfId="0" applyFont="1" applyFill="1" applyBorder="1" applyAlignment="1" applyProtection="1">
      <alignment horizontal="center"/>
    </xf>
    <xf numFmtId="0" fontId="12" fillId="2" borderId="21" xfId="0" applyFont="1" applyFill="1" applyBorder="1" applyProtection="1"/>
    <xf numFmtId="4" fontId="12" fillId="2" borderId="42" xfId="0" applyNumberFormat="1" applyFont="1" applyFill="1" applyBorder="1" applyProtection="1"/>
    <xf numFmtId="0" fontId="1" fillId="2" borderId="126" xfId="0" applyFont="1" applyFill="1" applyBorder="1" applyAlignment="1" applyProtection="1">
      <alignment horizontal="center"/>
    </xf>
    <xf numFmtId="0" fontId="1" fillId="2" borderId="22" xfId="0" applyFont="1" applyFill="1" applyBorder="1" applyProtection="1"/>
    <xf numFmtId="4" fontId="1" fillId="2" borderId="43" xfId="0" applyNumberFormat="1" applyFont="1" applyFill="1" applyBorder="1" applyProtection="1">
      <protection locked="0"/>
    </xf>
    <xf numFmtId="0" fontId="1" fillId="2" borderId="127" xfId="0" applyFont="1" applyFill="1" applyBorder="1" applyAlignment="1" applyProtection="1">
      <alignment horizontal="center"/>
    </xf>
    <xf numFmtId="0" fontId="1" fillId="2" borderId="24" xfId="0" applyFont="1" applyFill="1" applyBorder="1" applyProtection="1"/>
    <xf numFmtId="4" fontId="1" fillId="2" borderId="132" xfId="0" applyNumberFormat="1" applyFont="1" applyFill="1" applyBorder="1" applyProtection="1">
      <protection locked="0"/>
    </xf>
    <xf numFmtId="0" fontId="1" fillId="2" borderId="23" xfId="0" applyFont="1" applyFill="1" applyBorder="1" applyProtection="1"/>
    <xf numFmtId="4" fontId="1" fillId="2" borderId="44" xfId="0" applyNumberFormat="1" applyFont="1" applyFill="1" applyBorder="1" applyProtection="1">
      <protection locked="0"/>
    </xf>
    <xf numFmtId="0" fontId="12" fillId="2" borderId="129" xfId="0" applyFont="1" applyFill="1" applyBorder="1" applyAlignment="1" applyProtection="1">
      <alignment horizontal="center"/>
    </xf>
    <xf numFmtId="0" fontId="12" fillId="2" borderId="26" xfId="0" applyFont="1" applyFill="1" applyBorder="1" applyAlignment="1" applyProtection="1">
      <alignment horizontal="left"/>
    </xf>
    <xf numFmtId="4" fontId="12" fillId="2" borderId="131" xfId="0" applyNumberFormat="1" applyFont="1" applyFill="1" applyBorder="1" applyProtection="1"/>
    <xf numFmtId="0" fontId="12" fillId="2" borderId="56" xfId="0" applyFont="1" applyFill="1" applyBorder="1" applyAlignment="1" applyProtection="1">
      <alignment horizontal="center"/>
    </xf>
    <xf numFmtId="2" fontId="1" fillId="2" borderId="130" xfId="0" applyNumberFormat="1" applyFont="1" applyFill="1" applyBorder="1" applyAlignment="1" applyProtection="1">
      <alignment horizontal="center"/>
    </xf>
    <xf numFmtId="2" fontId="1" fillId="2" borderId="25" xfId="0" applyNumberFormat="1" applyFont="1" applyFill="1" applyBorder="1" applyProtection="1"/>
    <xf numFmtId="4" fontId="12" fillId="2" borderId="40" xfId="0" applyNumberFormat="1" applyFont="1" applyFill="1" applyBorder="1" applyProtection="1"/>
    <xf numFmtId="0" fontId="1" fillId="2" borderId="56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23" fillId="3" borderId="53" xfId="0" applyFont="1" applyFill="1" applyBorder="1" applyProtection="1"/>
    <xf numFmtId="0" fontId="23" fillId="3" borderId="54" xfId="0" applyFont="1" applyFill="1" applyBorder="1" applyProtection="1"/>
    <xf numFmtId="0" fontId="12" fillId="3" borderId="123" xfId="0" applyFont="1" applyFill="1" applyBorder="1" applyAlignment="1" applyProtection="1">
      <alignment horizontal="center"/>
    </xf>
    <xf numFmtId="0" fontId="12" fillId="3" borderId="124" xfId="0" applyFont="1" applyFill="1" applyBorder="1" applyAlignment="1" applyProtection="1">
      <alignment horizontal="center"/>
    </xf>
    <xf numFmtId="0" fontId="12" fillId="3" borderId="55" xfId="0" applyFont="1" applyFill="1" applyBorder="1" applyAlignment="1" applyProtection="1">
      <alignment horizontal="center"/>
    </xf>
    <xf numFmtId="0" fontId="16" fillId="3" borderId="56" xfId="0" applyFont="1" applyFill="1" applyBorder="1" applyProtection="1"/>
    <xf numFmtId="0" fontId="23" fillId="3" borderId="0" xfId="0" applyFont="1" applyFill="1" applyBorder="1" applyProtection="1"/>
    <xf numFmtId="0" fontId="25" fillId="3" borderId="28" xfId="0" applyFont="1" applyFill="1" applyBorder="1" applyAlignment="1" applyProtection="1">
      <alignment horizontal="center"/>
    </xf>
    <xf numFmtId="0" fontId="25" fillId="3" borderId="122" xfId="0" applyFont="1" applyFill="1" applyBorder="1" applyAlignment="1" applyProtection="1">
      <alignment horizontal="center"/>
    </xf>
    <xf numFmtId="0" fontId="25" fillId="3" borderId="57" xfId="0" applyFont="1" applyFill="1" applyBorder="1" applyAlignment="1" applyProtection="1">
      <alignment horizontal="center"/>
    </xf>
    <xf numFmtId="0" fontId="17" fillId="2" borderId="0" xfId="0" applyFont="1" applyFill="1" applyProtection="1"/>
    <xf numFmtId="0" fontId="15" fillId="2" borderId="21" xfId="0" applyFont="1" applyFill="1" applyBorder="1" applyProtection="1"/>
    <xf numFmtId="0" fontId="25" fillId="2" borderId="52" xfId="0" applyFont="1" applyFill="1" applyBorder="1" applyAlignment="1" applyProtection="1">
      <alignment horizontal="left"/>
    </xf>
    <xf numFmtId="0" fontId="25" fillId="2" borderId="26" xfId="0" applyFont="1" applyFill="1" applyBorder="1" applyProtection="1"/>
    <xf numFmtId="0" fontId="9" fillId="2" borderId="0" xfId="0" applyFont="1" applyFill="1" applyBorder="1" applyAlignment="1" applyProtection="1">
      <alignment vertical="center"/>
    </xf>
    <xf numFmtId="0" fontId="41" fillId="2" borderId="0" xfId="0" applyFont="1" applyFill="1" applyBorder="1" applyAlignment="1" applyProtection="1">
      <alignment horizontal="right"/>
    </xf>
    <xf numFmtId="0" fontId="15" fillId="2" borderId="47" xfId="0" applyFont="1" applyFill="1" applyBorder="1" applyAlignment="1" applyProtection="1">
      <alignment horizontal="center"/>
    </xf>
    <xf numFmtId="0" fontId="23" fillId="2" borderId="48" xfId="0" applyFont="1" applyFill="1" applyBorder="1" applyProtection="1"/>
    <xf numFmtId="0" fontId="15" fillId="2" borderId="33" xfId="0" applyFont="1" applyFill="1" applyBorder="1" applyAlignment="1" applyProtection="1">
      <alignment horizontal="center"/>
    </xf>
    <xf numFmtId="0" fontId="12" fillId="2" borderId="33" xfId="0" applyFont="1" applyFill="1" applyBorder="1" applyAlignment="1" applyProtection="1">
      <alignment horizontal="center"/>
    </xf>
    <xf numFmtId="0" fontId="1" fillId="2" borderId="50" xfId="0" applyFont="1" applyFill="1" applyBorder="1" applyAlignment="1" applyProtection="1">
      <alignment horizontal="center"/>
    </xf>
    <xf numFmtId="0" fontId="1" fillId="2" borderId="31" xfId="0" applyFont="1" applyFill="1" applyBorder="1" applyProtection="1"/>
    <xf numFmtId="0" fontId="1" fillId="2" borderId="51" xfId="0" applyFont="1" applyFill="1" applyBorder="1" applyAlignment="1" applyProtection="1">
      <alignment horizontal="center"/>
    </xf>
    <xf numFmtId="0" fontId="1" fillId="2" borderId="128" xfId="0" applyFont="1" applyFill="1" applyBorder="1" applyProtection="1"/>
    <xf numFmtId="0" fontId="1" fillId="2" borderId="47" xfId="0" applyFont="1" applyFill="1" applyBorder="1" applyAlignment="1" applyProtection="1">
      <alignment horizontal="center"/>
    </xf>
    <xf numFmtId="0" fontId="12" fillId="2" borderId="47" xfId="0" applyFont="1" applyFill="1" applyBorder="1" applyAlignment="1" applyProtection="1">
      <alignment horizontal="center"/>
    </xf>
    <xf numFmtId="0" fontId="23" fillId="3" borderId="30" xfId="0" applyFont="1" applyFill="1" applyBorder="1" applyProtection="1"/>
    <xf numFmtId="0" fontId="23" fillId="3" borderId="31" xfId="0" applyFont="1" applyFill="1" applyBorder="1" applyProtection="1"/>
    <xf numFmtId="0" fontId="12" fillId="3" borderId="45" xfId="0" applyFont="1" applyFill="1" applyBorder="1" applyAlignment="1" applyProtection="1">
      <alignment horizontal="center"/>
    </xf>
    <xf numFmtId="0" fontId="12" fillId="3" borderId="46" xfId="0" applyFont="1" applyFill="1" applyBorder="1" applyAlignment="1" applyProtection="1">
      <alignment horizontal="center"/>
    </xf>
    <xf numFmtId="0" fontId="16" fillId="3" borderId="47" xfId="0" applyFont="1" applyFill="1" applyBorder="1" applyProtection="1"/>
    <xf numFmtId="0" fontId="25" fillId="3" borderId="41" xfId="0" applyFont="1" applyFill="1" applyBorder="1" applyAlignment="1" applyProtection="1">
      <alignment horizontal="center"/>
    </xf>
    <xf numFmtId="0" fontId="25" fillId="3" borderId="48" xfId="0" applyFont="1" applyFill="1" applyBorder="1" applyAlignment="1" applyProtection="1">
      <alignment horizontal="center"/>
    </xf>
    <xf numFmtId="4" fontId="38" fillId="2" borderId="42" xfId="0" applyNumberFormat="1" applyFont="1" applyFill="1" applyBorder="1" applyProtection="1"/>
    <xf numFmtId="4" fontId="31" fillId="2" borderId="42" xfId="0" applyNumberFormat="1" applyFont="1" applyFill="1" applyBorder="1" applyProtection="1"/>
    <xf numFmtId="4" fontId="31" fillId="2" borderId="49" xfId="0" applyNumberFormat="1" applyFont="1" applyFill="1" applyBorder="1" applyProtection="1"/>
    <xf numFmtId="4" fontId="48" fillId="2" borderId="43" xfId="0" applyNumberFormat="1" applyFont="1" applyFill="1" applyBorder="1" applyProtection="1">
      <protection locked="0"/>
    </xf>
    <xf numFmtId="4" fontId="48" fillId="2" borderId="44" xfId="0" applyNumberFormat="1" applyFont="1" applyFill="1" applyBorder="1" applyProtection="1">
      <protection locked="0"/>
    </xf>
    <xf numFmtId="4" fontId="31" fillId="2" borderId="42" xfId="0" applyNumberFormat="1" applyFont="1" applyFill="1" applyBorder="1" applyProtection="1">
      <protection locked="0"/>
    </xf>
    <xf numFmtId="4" fontId="29" fillId="2" borderId="41" xfId="0" applyNumberFormat="1" applyFont="1" applyFill="1" applyBorder="1" applyProtection="1"/>
    <xf numFmtId="4" fontId="29" fillId="2" borderId="48" xfId="0" applyNumberFormat="1" applyFont="1" applyFill="1" applyBorder="1" applyProtection="1"/>
    <xf numFmtId="4" fontId="31" fillId="2" borderId="49" xfId="0" applyNumberFormat="1" applyFont="1" applyFill="1" applyBorder="1" applyProtection="1">
      <protection locked="0"/>
    </xf>
    <xf numFmtId="4" fontId="67" fillId="2" borderId="40" xfId="0" applyNumberFormat="1" applyFont="1" applyFill="1" applyBorder="1" applyProtection="1"/>
    <xf numFmtId="0" fontId="68" fillId="2" borderId="0" xfId="0" applyFont="1" applyFill="1" applyProtection="1"/>
    <xf numFmtId="0" fontId="8" fillId="2" borderId="91" xfId="0" applyFont="1" applyFill="1" applyBorder="1" applyAlignment="1">
      <alignment vertical="center"/>
    </xf>
    <xf numFmtId="0" fontId="8" fillId="3" borderId="91" xfId="0" applyFont="1" applyFill="1" applyBorder="1" applyAlignment="1">
      <alignment vertical="center"/>
    </xf>
    <xf numFmtId="4" fontId="56" fillId="0" borderId="100" xfId="0" applyNumberFormat="1" applyFont="1" applyFill="1" applyBorder="1" applyAlignment="1" applyProtection="1">
      <alignment horizontal="right" vertical="center"/>
    </xf>
    <xf numFmtId="4" fontId="56" fillId="0" borderId="19" xfId="0" applyNumberFormat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5" fillId="3" borderId="118" xfId="0" applyFont="1" applyFill="1" applyBorder="1" applyAlignment="1">
      <alignment vertical="center"/>
    </xf>
    <xf numFmtId="0" fontId="17" fillId="3" borderId="119" xfId="0" applyFont="1" applyFill="1" applyBorder="1" applyAlignment="1">
      <alignment horizontal="center" vertical="center"/>
    </xf>
    <xf numFmtId="4" fontId="15" fillId="3" borderId="172" xfId="0" applyNumberFormat="1" applyFont="1" applyFill="1" applyBorder="1" applyAlignment="1">
      <alignment vertical="center"/>
    </xf>
    <xf numFmtId="0" fontId="1" fillId="2" borderId="95" xfId="0" applyFont="1" applyFill="1" applyBorder="1" applyAlignment="1">
      <alignment horizontal="left" vertical="center"/>
    </xf>
    <xf numFmtId="0" fontId="12" fillId="2" borderId="0" xfId="0" applyFont="1" applyFill="1" applyBorder="1" applyAlignment="1" applyProtection="1">
      <alignment horizontal="center"/>
    </xf>
    <xf numFmtId="4" fontId="15" fillId="2" borderId="0" xfId="0" applyNumberFormat="1" applyFont="1" applyFill="1" applyBorder="1" applyProtection="1"/>
    <xf numFmtId="0" fontId="15" fillId="2" borderId="53" xfId="0" applyFont="1" applyFill="1" applyBorder="1" applyAlignment="1" applyProtection="1">
      <alignment horizontal="center"/>
    </xf>
    <xf numFmtId="0" fontId="15" fillId="2" borderId="54" xfId="0" applyFont="1" applyFill="1" applyBorder="1" applyProtection="1"/>
    <xf numFmtId="0" fontId="23" fillId="2" borderId="72" xfId="0" applyFont="1" applyFill="1" applyBorder="1" applyProtection="1"/>
    <xf numFmtId="0" fontId="23" fillId="2" borderId="0" xfId="0" applyFont="1" applyFill="1" applyAlignment="1" applyProtection="1">
      <alignment vertical="center"/>
    </xf>
    <xf numFmtId="0" fontId="23" fillId="2" borderId="9" xfId="0" applyFont="1" applyFill="1" applyBorder="1" applyAlignment="1" applyProtection="1">
      <alignment vertical="center"/>
    </xf>
    <xf numFmtId="0" fontId="12" fillId="2" borderId="129" xfId="0" applyFont="1" applyFill="1" applyBorder="1" applyAlignment="1" applyProtection="1">
      <alignment horizontal="center" vertical="center"/>
    </xf>
    <xf numFmtId="0" fontId="12" fillId="2" borderId="26" xfId="0" applyFont="1" applyFill="1" applyBorder="1" applyAlignment="1" applyProtection="1">
      <alignment horizontal="left" vertical="center" wrapText="1"/>
    </xf>
    <xf numFmtId="4" fontId="12" fillId="2" borderId="131" xfId="0" applyNumberFormat="1" applyFont="1" applyFill="1" applyBorder="1" applyAlignment="1" applyProtection="1">
      <alignment vertical="center"/>
    </xf>
    <xf numFmtId="0" fontId="23" fillId="2" borderId="10" xfId="0" applyFont="1" applyFill="1" applyBorder="1" applyAlignment="1" applyProtection="1">
      <alignment vertical="center"/>
    </xf>
    <xf numFmtId="0" fontId="12" fillId="2" borderId="174" xfId="0" applyFont="1" applyFill="1" applyBorder="1" applyAlignment="1" applyProtection="1">
      <alignment horizontal="center" vertical="center"/>
    </xf>
    <xf numFmtId="0" fontId="12" fillId="2" borderId="175" xfId="0" applyFont="1" applyFill="1" applyBorder="1" applyAlignment="1" applyProtection="1">
      <alignment horizontal="left" vertical="center" wrapText="1"/>
    </xf>
    <xf numFmtId="4" fontId="12" fillId="2" borderId="173" xfId="0" applyNumberFormat="1" applyFont="1" applyFill="1" applyBorder="1" applyAlignment="1" applyProtection="1">
      <alignment vertical="center"/>
    </xf>
    <xf numFmtId="0" fontId="15" fillId="2" borderId="174" xfId="0" applyFont="1" applyFill="1" applyBorder="1" applyAlignment="1" applyProtection="1">
      <alignment horizontal="center" vertical="center"/>
    </xf>
    <xf numFmtId="0" fontId="15" fillId="2" borderId="175" xfId="0" applyFont="1" applyFill="1" applyBorder="1" applyAlignment="1" applyProtection="1">
      <alignment horizontal="left" vertical="center" wrapText="1"/>
    </xf>
    <xf numFmtId="4" fontId="15" fillId="2" borderId="173" xfId="0" applyNumberFormat="1" applyFont="1" applyFill="1" applyBorder="1" applyAlignment="1" applyProtection="1">
      <alignment vertical="center"/>
    </xf>
    <xf numFmtId="0" fontId="17" fillId="0" borderId="9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horizontal="left" vertical="center"/>
      <protection locked="0"/>
    </xf>
    <xf numFmtId="0" fontId="17" fillId="2" borderId="9" xfId="0" applyFont="1" applyFill="1" applyBorder="1" applyAlignment="1" applyProtection="1">
      <alignment vertical="center"/>
    </xf>
    <xf numFmtId="0" fontId="15" fillId="2" borderId="129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 applyProtection="1">
      <alignment horizontal="left" vertical="center" wrapText="1"/>
    </xf>
    <xf numFmtId="4" fontId="15" fillId="2" borderId="40" xfId="0" applyNumberFormat="1" applyFont="1" applyFill="1" applyBorder="1" applyAlignment="1" applyProtection="1">
      <alignment vertical="center"/>
    </xf>
    <xf numFmtId="0" fontId="17" fillId="2" borderId="10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0" borderId="9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/>
    </xf>
    <xf numFmtId="4" fontId="12" fillId="2" borderId="173" xfId="0" applyNumberFormat="1" applyFont="1" applyFill="1" applyBorder="1" applyAlignment="1" applyProtection="1">
      <alignment vertical="center"/>
      <protection locked="0"/>
    </xf>
    <xf numFmtId="4" fontId="19" fillId="2" borderId="100" xfId="0" applyNumberFormat="1" applyFont="1" applyFill="1" applyBorder="1" applyAlignment="1" applyProtection="1">
      <alignment vertical="center"/>
    </xf>
    <xf numFmtId="0" fontId="1" fillId="2" borderId="64" xfId="0" applyFont="1" applyFill="1" applyBorder="1" applyAlignment="1" applyProtection="1">
      <alignment vertical="center"/>
      <protection locked="0"/>
    </xf>
    <xf numFmtId="0" fontId="1" fillId="2" borderId="61" xfId="0" applyFont="1" applyFill="1" applyBorder="1" applyAlignment="1" applyProtection="1">
      <alignment vertical="center"/>
      <protection locked="0"/>
    </xf>
    <xf numFmtId="0" fontId="1" fillId="2" borderId="134" xfId="0" applyFont="1" applyFill="1" applyBorder="1" applyAlignment="1" applyProtection="1">
      <alignment vertical="center"/>
      <protection locked="0"/>
    </xf>
    <xf numFmtId="4" fontId="1" fillId="2" borderId="62" xfId="0" applyNumberFormat="1" applyFont="1" applyFill="1" applyBorder="1" applyAlignment="1" applyProtection="1">
      <alignment horizontal="left"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70" fillId="0" borderId="0" xfId="0" applyFont="1" applyFill="1" applyAlignment="1" applyProtection="1">
      <alignment horizontal="left"/>
      <protection locked="0"/>
    </xf>
    <xf numFmtId="4" fontId="23" fillId="0" borderId="9" xfId="0" applyNumberFormat="1" applyFont="1" applyFill="1" applyBorder="1" applyAlignment="1" applyProtection="1">
      <alignment horizontal="left"/>
      <protection locked="0"/>
    </xf>
    <xf numFmtId="0" fontId="12" fillId="4" borderId="0" xfId="0" applyFont="1" applyFill="1" applyBorder="1" applyAlignment="1">
      <alignment horizontal="left" vertical="center"/>
    </xf>
    <xf numFmtId="0" fontId="23" fillId="2" borderId="12" xfId="0" applyFont="1" applyFill="1" applyBorder="1" applyAlignment="1">
      <alignment horizontal="left"/>
    </xf>
    <xf numFmtId="0" fontId="12" fillId="3" borderId="53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23" fillId="2" borderId="0" xfId="1089" applyFont="1" applyFill="1" applyProtection="1"/>
    <xf numFmtId="0" fontId="23" fillId="2" borderId="0" xfId="1089" applyFont="1" applyFill="1" applyBorder="1" applyProtection="1"/>
    <xf numFmtId="0" fontId="41" fillId="2" borderId="0" xfId="1089" applyFont="1" applyFill="1" applyBorder="1" applyAlignment="1" applyProtection="1">
      <alignment horizontal="right"/>
    </xf>
    <xf numFmtId="0" fontId="41" fillId="2" borderId="0" xfId="1089" applyFont="1" applyFill="1" applyBorder="1" applyAlignment="1" applyProtection="1">
      <alignment horizontal="right" wrapText="1"/>
    </xf>
    <xf numFmtId="0" fontId="20" fillId="2" borderId="0" xfId="1089" applyFont="1" applyFill="1" applyProtection="1"/>
    <xf numFmtId="0" fontId="22" fillId="2" borderId="0" xfId="1089" applyFont="1" applyFill="1" applyAlignment="1" applyProtection="1">
      <alignment horizontal="right"/>
    </xf>
    <xf numFmtId="0" fontId="20" fillId="2" borderId="0" xfId="1089" applyFont="1" applyFill="1" applyBorder="1" applyProtection="1"/>
    <xf numFmtId="0" fontId="23" fillId="0" borderId="13" xfId="1089" applyFont="1" applyFill="1" applyBorder="1" applyAlignment="1" applyProtection="1">
      <alignment horizontal="left"/>
      <protection locked="0"/>
    </xf>
    <xf numFmtId="0" fontId="23" fillId="0" borderId="12" xfId="1089" applyFont="1" applyFill="1" applyBorder="1" applyAlignment="1" applyProtection="1">
      <alignment horizontal="left"/>
      <protection locked="0"/>
    </xf>
    <xf numFmtId="0" fontId="23" fillId="0" borderId="11" xfId="1089" applyFont="1" applyFill="1" applyBorder="1" applyAlignment="1" applyProtection="1">
      <alignment horizontal="left"/>
      <protection locked="0"/>
    </xf>
    <xf numFmtId="0" fontId="23" fillId="2" borderId="13" xfId="1089" applyFont="1" applyFill="1" applyBorder="1" applyProtection="1"/>
    <xf numFmtId="0" fontId="23" fillId="2" borderId="12" xfId="1089" applyFont="1" applyFill="1" applyBorder="1" applyProtection="1"/>
    <xf numFmtId="0" fontId="23" fillId="2" borderId="11" xfId="1089" applyFont="1" applyFill="1" applyBorder="1" applyProtection="1"/>
    <xf numFmtId="0" fontId="23" fillId="0" borderId="10" xfId="1089" applyFont="1" applyFill="1" applyBorder="1" applyAlignment="1" applyProtection="1">
      <alignment horizontal="left"/>
      <protection locked="0"/>
    </xf>
    <xf numFmtId="0" fontId="23" fillId="0" borderId="0" xfId="1089" applyFont="1" applyFill="1" applyBorder="1" applyAlignment="1" applyProtection="1">
      <alignment horizontal="left"/>
      <protection locked="0"/>
    </xf>
    <xf numFmtId="0" fontId="23" fillId="0" borderId="9" xfId="1089" applyFont="1" applyFill="1" applyBorder="1" applyAlignment="1" applyProtection="1">
      <alignment horizontal="left"/>
      <protection locked="0"/>
    </xf>
    <xf numFmtId="0" fontId="23" fillId="2" borderId="10" xfId="1089" applyFont="1" applyFill="1" applyBorder="1" applyProtection="1"/>
    <xf numFmtId="4" fontId="25" fillId="2" borderId="121" xfId="1089" applyNumberFormat="1" applyFont="1" applyFill="1" applyBorder="1" applyProtection="1"/>
    <xf numFmtId="0" fontId="25" fillId="2" borderId="26" xfId="1089" applyFont="1" applyFill="1" applyBorder="1" applyProtection="1"/>
    <xf numFmtId="0" fontId="25" fillId="2" borderId="52" xfId="1089" applyFont="1" applyFill="1" applyBorder="1" applyAlignment="1" applyProtection="1">
      <alignment horizontal="left"/>
    </xf>
    <xf numFmtId="0" fontId="23" fillId="2" borderId="9" xfId="1089" applyFont="1" applyFill="1" applyBorder="1" applyProtection="1"/>
    <xf numFmtId="4" fontId="23" fillId="2" borderId="120" xfId="1089" applyNumberFormat="1" applyFont="1" applyFill="1" applyBorder="1" applyProtection="1"/>
    <xf numFmtId="4" fontId="23" fillId="2" borderId="122" xfId="1089" applyNumberFormat="1" applyFont="1" applyFill="1" applyBorder="1" applyProtection="1"/>
    <xf numFmtId="4" fontId="23" fillId="2" borderId="28" xfId="1089" applyNumberFormat="1" applyFont="1" applyFill="1" applyBorder="1" applyProtection="1"/>
    <xf numFmtId="0" fontId="1" fillId="2" borderId="0" xfId="1089" applyFont="1" applyFill="1" applyBorder="1" applyProtection="1"/>
    <xf numFmtId="0" fontId="1" fillId="2" borderId="47" xfId="1089" applyFont="1" applyFill="1" applyBorder="1" applyProtection="1"/>
    <xf numFmtId="4" fontId="12" fillId="2" borderId="29" xfId="1089" applyNumberFormat="1" applyFont="1" applyFill="1" applyBorder="1" applyProtection="1">
      <protection locked="0"/>
    </xf>
    <xf numFmtId="0" fontId="12" fillId="2" borderId="21" xfId="1089" applyFont="1" applyFill="1" applyBorder="1" applyProtection="1"/>
    <xf numFmtId="0" fontId="12" fillId="2" borderId="125" xfId="1089" applyFont="1" applyFill="1" applyBorder="1" applyAlignment="1" applyProtection="1">
      <alignment horizontal="center"/>
    </xf>
    <xf numFmtId="0" fontId="24" fillId="0" borderId="10" xfId="1089" applyFont="1" applyFill="1" applyBorder="1" applyAlignment="1" applyProtection="1">
      <alignment horizontal="left"/>
      <protection locked="0"/>
    </xf>
    <xf numFmtId="0" fontId="24" fillId="0" borderId="0" xfId="1089" applyFont="1" applyFill="1" applyBorder="1" applyAlignment="1" applyProtection="1">
      <alignment horizontal="left"/>
      <protection locked="0"/>
    </xf>
    <xf numFmtId="0" fontId="24" fillId="0" borderId="9" xfId="1089" applyFont="1" applyFill="1" applyBorder="1" applyAlignment="1" applyProtection="1">
      <alignment horizontal="left"/>
      <protection locked="0"/>
    </xf>
    <xf numFmtId="4" fontId="15" fillId="2" borderId="29" xfId="1089" applyNumberFormat="1" applyFont="1" applyFill="1" applyBorder="1" applyProtection="1"/>
    <xf numFmtId="0" fontId="15" fillId="2" borderId="21" xfId="1089" applyFont="1" applyFill="1" applyBorder="1" applyProtection="1"/>
    <xf numFmtId="0" fontId="15" fillId="2" borderId="125" xfId="1089" applyFont="1" applyFill="1" applyBorder="1" applyAlignment="1" applyProtection="1">
      <alignment horizontal="center"/>
    </xf>
    <xf numFmtId="0" fontId="23" fillId="2" borderId="57" xfId="1089" applyFont="1" applyFill="1" applyBorder="1" applyProtection="1"/>
    <xf numFmtId="0" fontId="23" fillId="2" borderId="122" xfId="1089" applyFont="1" applyFill="1" applyBorder="1" applyProtection="1"/>
    <xf numFmtId="0" fontId="23" fillId="2" borderId="28" xfId="1089" applyFont="1" applyFill="1" applyBorder="1" applyProtection="1"/>
    <xf numFmtId="0" fontId="1" fillId="2" borderId="56" xfId="1089" applyFont="1" applyFill="1" applyBorder="1" applyAlignment="1" applyProtection="1">
      <alignment horizontal="center"/>
    </xf>
    <xf numFmtId="0" fontId="15" fillId="2" borderId="0" xfId="1089" applyFont="1" applyFill="1" applyBorder="1" applyProtection="1"/>
    <xf numFmtId="0" fontId="15" fillId="2" borderId="56" xfId="1089" applyFont="1" applyFill="1" applyBorder="1" applyAlignment="1" applyProtection="1">
      <alignment horizontal="center"/>
    </xf>
    <xf numFmtId="0" fontId="25" fillId="3" borderId="57" xfId="1089" applyFont="1" applyFill="1" applyBorder="1" applyAlignment="1" applyProtection="1">
      <alignment horizontal="center"/>
    </xf>
    <xf numFmtId="0" fontId="25" fillId="3" borderId="122" xfId="1089" applyFont="1" applyFill="1" applyBorder="1" applyAlignment="1" applyProtection="1">
      <alignment horizontal="center"/>
    </xf>
    <xf numFmtId="0" fontId="25" fillId="3" borderId="28" xfId="1089" applyFont="1" applyFill="1" applyBorder="1" applyAlignment="1" applyProtection="1">
      <alignment horizontal="center"/>
    </xf>
    <xf numFmtId="0" fontId="23" fillId="3" borderId="0" xfId="1089" applyFont="1" applyFill="1" applyBorder="1" applyProtection="1"/>
    <xf numFmtId="0" fontId="16" fillId="3" borderId="56" xfId="1089" applyFont="1" applyFill="1" applyBorder="1" applyProtection="1"/>
    <xf numFmtId="0" fontId="12" fillId="3" borderId="55" xfId="1089" applyFont="1" applyFill="1" applyBorder="1" applyAlignment="1" applyProtection="1">
      <alignment horizontal="center"/>
    </xf>
    <xf numFmtId="0" fontId="12" fillId="3" borderId="124" xfId="1089" applyFont="1" applyFill="1" applyBorder="1" applyAlignment="1" applyProtection="1">
      <alignment horizontal="center"/>
    </xf>
    <xf numFmtId="0" fontId="12" fillId="3" borderId="123" xfId="1089" applyFont="1" applyFill="1" applyBorder="1" applyAlignment="1" applyProtection="1">
      <alignment horizontal="center"/>
    </xf>
    <xf numFmtId="0" fontId="23" fillId="3" borderId="54" xfId="1089" applyFont="1" applyFill="1" applyBorder="1" applyProtection="1"/>
    <xf numFmtId="0" fontId="23" fillId="3" borderId="53" xfId="1089" applyFont="1" applyFill="1" applyBorder="1" applyProtection="1"/>
    <xf numFmtId="0" fontId="15" fillId="2" borderId="0" xfId="1089" applyFont="1" applyFill="1" applyAlignment="1" applyProtection="1">
      <alignment vertical="center"/>
    </xf>
    <xf numFmtId="0" fontId="15" fillId="0" borderId="10" xfId="1089" applyFont="1" applyFill="1" applyBorder="1" applyAlignment="1" applyProtection="1">
      <alignment horizontal="left" vertical="center"/>
      <protection locked="0"/>
    </xf>
    <xf numFmtId="0" fontId="15" fillId="0" borderId="0" xfId="1089" applyFont="1" applyFill="1" applyBorder="1" applyAlignment="1" applyProtection="1">
      <alignment horizontal="left" vertical="center"/>
      <protection locked="0"/>
    </xf>
    <xf numFmtId="0" fontId="15" fillId="0" borderId="9" xfId="1089" applyFont="1" applyFill="1" applyBorder="1" applyAlignment="1" applyProtection="1">
      <alignment horizontal="left" vertical="center"/>
      <protection locked="0"/>
    </xf>
    <xf numFmtId="0" fontId="17" fillId="2" borderId="10" xfId="1089" applyFont="1" applyFill="1" applyBorder="1" applyProtection="1"/>
    <xf numFmtId="0" fontId="15" fillId="2" borderId="0" xfId="1089" applyFont="1" applyFill="1" applyBorder="1" applyAlignment="1" applyProtection="1">
      <alignment vertical="center"/>
    </xf>
    <xf numFmtId="0" fontId="17" fillId="2" borderId="9" xfId="1089" applyFont="1" applyFill="1" applyBorder="1" applyProtection="1"/>
    <xf numFmtId="0" fontId="15" fillId="5" borderId="0" xfId="1089" applyFont="1" applyFill="1" applyBorder="1" applyAlignment="1" applyProtection="1">
      <alignment vertical="center"/>
    </xf>
    <xf numFmtId="0" fontId="1" fillId="2" borderId="0" xfId="1089" applyFont="1" applyFill="1" applyProtection="1"/>
    <xf numFmtId="0" fontId="1" fillId="0" borderId="10" xfId="1089" applyFont="1" applyFill="1" applyBorder="1" applyAlignment="1" applyProtection="1">
      <alignment horizontal="left"/>
      <protection locked="0"/>
    </xf>
    <xf numFmtId="0" fontId="1" fillId="0" borderId="0" xfId="1089" applyFont="1" applyFill="1" applyBorder="1" applyAlignment="1" applyProtection="1">
      <alignment horizontal="left"/>
      <protection locked="0"/>
    </xf>
    <xf numFmtId="0" fontId="1" fillId="0" borderId="9" xfId="1089" applyFont="1" applyFill="1" applyBorder="1" applyAlignment="1" applyProtection="1">
      <alignment horizontal="left"/>
      <protection locked="0"/>
    </xf>
    <xf numFmtId="0" fontId="1" fillId="2" borderId="10" xfId="1089" applyFont="1" applyFill="1" applyBorder="1" applyProtection="1"/>
    <xf numFmtId="0" fontId="12" fillId="4" borderId="0" xfId="1089" applyFont="1" applyFill="1" applyBorder="1" applyAlignment="1" applyProtection="1">
      <alignment vertical="center"/>
    </xf>
    <xf numFmtId="0" fontId="1" fillId="2" borderId="9" xfId="1089" applyFont="1" applyFill="1" applyBorder="1" applyProtection="1"/>
    <xf numFmtId="0" fontId="24" fillId="2" borderId="0" xfId="1089" applyFont="1" applyFill="1" applyBorder="1" applyAlignment="1" applyProtection="1">
      <alignment horizontal="center" vertical="center"/>
    </xf>
    <xf numFmtId="0" fontId="24" fillId="2" borderId="0" xfId="1089" applyFont="1" applyFill="1" applyBorder="1" applyProtection="1"/>
    <xf numFmtId="0" fontId="12" fillId="2" borderId="0" xfId="1089" applyFont="1" applyFill="1" applyBorder="1" applyProtection="1"/>
    <xf numFmtId="0" fontId="12" fillId="0" borderId="0" xfId="1089" applyFont="1" applyFill="1" applyBorder="1" applyAlignment="1" applyProtection="1">
      <alignment horizontal="left"/>
      <protection locked="0"/>
    </xf>
    <xf numFmtId="0" fontId="23" fillId="0" borderId="8" xfId="1089" applyFont="1" applyFill="1" applyBorder="1" applyAlignment="1" applyProtection="1">
      <alignment horizontal="left"/>
      <protection locked="0"/>
    </xf>
    <xf numFmtId="0" fontId="23" fillId="0" borderId="7" xfId="1089" applyFont="1" applyFill="1" applyBorder="1" applyAlignment="1" applyProtection="1">
      <alignment horizontal="left"/>
      <protection locked="0"/>
    </xf>
    <xf numFmtId="0" fontId="23" fillId="0" borderId="6" xfId="1089" applyFont="1" applyFill="1" applyBorder="1" applyAlignment="1" applyProtection="1">
      <alignment horizontal="left"/>
      <protection locked="0"/>
    </xf>
    <xf numFmtId="0" fontId="23" fillId="2" borderId="8" xfId="1089" applyFont="1" applyFill="1" applyBorder="1" applyProtection="1"/>
    <xf numFmtId="0" fontId="23" fillId="2" borderId="7" xfId="1089" applyFont="1" applyFill="1" applyBorder="1" applyProtection="1"/>
    <xf numFmtId="0" fontId="23" fillId="2" borderId="6" xfId="1089" applyFont="1" applyFill="1" applyBorder="1" applyProtection="1"/>
    <xf numFmtId="0" fontId="1" fillId="2" borderId="0" xfId="1089" applyFont="1" applyFill="1" applyBorder="1" applyAlignment="1" applyProtection="1">
      <alignment vertical="center"/>
    </xf>
    <xf numFmtId="4" fontId="23" fillId="0" borderId="9" xfId="1089" applyNumberFormat="1" applyFont="1" applyFill="1" applyBorder="1" applyAlignment="1" applyProtection="1">
      <alignment horizontal="left"/>
      <protection locked="0"/>
    </xf>
    <xf numFmtId="4" fontId="23" fillId="0" borderId="9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0" xfId="0" applyFont="1" applyFill="1" applyBorder="1" applyAlignment="1">
      <alignment horizontal="left" vertical="center"/>
    </xf>
    <xf numFmtId="4" fontId="1" fillId="2" borderId="96" xfId="0" applyNumberFormat="1" applyFont="1" applyFill="1" applyBorder="1" applyAlignment="1" applyProtection="1">
      <alignment horizontal="right" vertical="center"/>
      <protection locked="0"/>
    </xf>
    <xf numFmtId="0" fontId="1" fillId="2" borderId="65" xfId="0" applyFont="1" applyFill="1" applyBorder="1" applyAlignment="1">
      <alignment horizontal="left" vertical="center"/>
    </xf>
    <xf numFmtId="0" fontId="1" fillId="2" borderId="67" xfId="0" applyFont="1" applyFill="1" applyBorder="1" applyAlignment="1">
      <alignment horizontal="left" vertical="center"/>
    </xf>
    <xf numFmtId="4" fontId="1" fillId="2" borderId="66" xfId="0" applyNumberFormat="1" applyFont="1" applyFill="1" applyBorder="1" applyAlignment="1" applyProtection="1">
      <alignment horizontal="right" vertical="center"/>
      <protection locked="0"/>
    </xf>
    <xf numFmtId="4" fontId="1" fillId="2" borderId="75" xfId="0" applyNumberFormat="1" applyFont="1" applyFill="1" applyBorder="1" applyAlignment="1" applyProtection="1">
      <alignment horizontal="right" vertical="center"/>
      <protection locked="0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 vertical="center"/>
    </xf>
    <xf numFmtId="4" fontId="1" fillId="2" borderId="15" xfId="0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left"/>
    </xf>
    <xf numFmtId="0" fontId="1" fillId="2" borderId="59" xfId="0" applyFont="1" applyFill="1" applyBorder="1" applyAlignment="1" applyProtection="1">
      <protection locked="0"/>
    </xf>
    <xf numFmtId="0" fontId="1" fillId="2" borderId="60" xfId="0" applyFont="1" applyFill="1" applyBorder="1" applyAlignment="1" applyProtection="1">
      <protection locked="0"/>
    </xf>
    <xf numFmtId="0" fontId="1" fillId="2" borderId="61" xfId="0" applyFont="1" applyFill="1" applyBorder="1" applyAlignment="1" applyProtection="1">
      <protection locked="0"/>
    </xf>
    <xf numFmtId="0" fontId="1" fillId="2" borderId="62" xfId="0" applyFont="1" applyFill="1" applyBorder="1" applyAlignment="1" applyProtection="1">
      <protection locked="0"/>
    </xf>
    <xf numFmtId="0" fontId="1" fillId="2" borderId="63" xfId="0" applyFont="1" applyFill="1" applyBorder="1" applyAlignment="1" applyProtection="1">
      <protection locked="0"/>
    </xf>
    <xf numFmtId="0" fontId="1" fillId="2" borderId="64" xfId="0" applyFont="1" applyFill="1" applyBorder="1" applyAlignment="1" applyProtection="1">
      <protection locked="0"/>
    </xf>
    <xf numFmtId="0" fontId="1" fillId="2" borderId="65" xfId="0" applyFont="1" applyFill="1" applyBorder="1" applyAlignment="1" applyProtection="1">
      <protection locked="0"/>
    </xf>
    <xf numFmtId="0" fontId="1" fillId="2" borderId="66" xfId="0" applyFont="1" applyFill="1" applyBorder="1" applyAlignment="1" applyProtection="1">
      <protection locked="0"/>
    </xf>
    <xf numFmtId="0" fontId="1" fillId="2" borderId="67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4" fontId="1" fillId="2" borderId="59" xfId="0" applyNumberFormat="1" applyFont="1" applyFill="1" applyBorder="1" applyAlignment="1" applyProtection="1">
      <alignment vertical="center"/>
      <protection locked="0"/>
    </xf>
    <xf numFmtId="4" fontId="1" fillId="2" borderId="62" xfId="0" applyNumberFormat="1" applyFont="1" applyFill="1" applyBorder="1" applyAlignment="1" applyProtection="1">
      <alignment horizontal="left" vertical="center"/>
      <protection locked="0"/>
    </xf>
    <xf numFmtId="0" fontId="1" fillId="2" borderId="97" xfId="0" applyFont="1" applyFill="1" applyBorder="1" applyAlignment="1" applyProtection="1">
      <alignment horizontal="left" vertical="center"/>
      <protection locked="0"/>
    </xf>
    <xf numFmtId="165" fontId="1" fillId="2" borderId="110" xfId="0" applyNumberFormat="1" applyFont="1" applyFill="1" applyBorder="1" applyAlignment="1" applyProtection="1">
      <alignment horizontal="right" vertical="center"/>
      <protection locked="0"/>
    </xf>
    <xf numFmtId="0" fontId="1" fillId="2" borderId="62" xfId="0" applyFont="1" applyFill="1" applyBorder="1" applyAlignment="1" applyProtection="1">
      <alignment vertical="center"/>
      <protection locked="0"/>
    </xf>
    <xf numFmtId="4" fontId="1" fillId="2" borderId="95" xfId="0" applyNumberFormat="1" applyFont="1" applyFill="1" applyBorder="1" applyAlignment="1" applyProtection="1">
      <alignment vertical="center"/>
      <protection locked="0"/>
    </xf>
    <xf numFmtId="4" fontId="12" fillId="2" borderId="100" xfId="0" quotePrefix="1" applyNumberFormat="1" applyFont="1" applyFill="1" applyBorder="1" applyAlignment="1" applyProtection="1">
      <alignment horizontal="center" vertical="center"/>
      <protection locked="0"/>
    </xf>
    <xf numFmtId="4" fontId="1" fillId="2" borderId="100" xfId="0" quotePrefix="1" applyNumberFormat="1" applyFont="1" applyFill="1" applyBorder="1" applyAlignment="1" applyProtection="1">
      <alignment horizontal="center" vertical="center"/>
      <protection locked="0"/>
    </xf>
    <xf numFmtId="4" fontId="23" fillId="0" borderId="0" xfId="1089" applyNumberFormat="1" applyFont="1" applyFill="1" applyBorder="1" applyAlignment="1" applyProtection="1">
      <alignment horizontal="left"/>
      <protection locked="0"/>
    </xf>
    <xf numFmtId="1" fontId="14" fillId="3" borderId="0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8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/>
    </xf>
    <xf numFmtId="0" fontId="12" fillId="4" borderId="0" xfId="0" applyFont="1" applyFill="1" applyBorder="1" applyAlignment="1">
      <alignment horizontal="left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0" fontId="23" fillId="2" borderId="12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3" fillId="2" borderId="4" xfId="0" applyFont="1" applyFill="1" applyBorder="1" applyAlignment="1" applyProtection="1">
      <alignment horizontal="left"/>
      <protection locked="0"/>
    </xf>
    <xf numFmtId="0" fontId="23" fillId="2" borderId="1" xfId="0" applyFont="1" applyFill="1" applyBorder="1" applyAlignment="1" applyProtection="1">
      <alignment horizontal="right"/>
    </xf>
    <xf numFmtId="0" fontId="20" fillId="6" borderId="1" xfId="0" applyFont="1" applyFill="1" applyBorder="1" applyAlignment="1" applyProtection="1">
      <alignment horizontal="right"/>
    </xf>
    <xf numFmtId="4" fontId="24" fillId="3" borderId="53" xfId="0" applyNumberFormat="1" applyFont="1" applyFill="1" applyBorder="1" applyAlignment="1" applyProtection="1">
      <alignment horizontal="center" vertical="center"/>
    </xf>
    <xf numFmtId="4" fontId="24" fillId="3" borderId="54" xfId="0" applyNumberFormat="1" applyFont="1" applyFill="1" applyBorder="1" applyAlignment="1" applyProtection="1">
      <alignment horizontal="center" vertical="center"/>
    </xf>
    <xf numFmtId="4" fontId="24" fillId="3" borderId="55" xfId="0" applyNumberFormat="1" applyFont="1" applyFill="1" applyBorder="1" applyAlignment="1" applyProtection="1">
      <alignment horizontal="center" vertical="center"/>
    </xf>
    <xf numFmtId="4" fontId="24" fillId="3" borderId="58" xfId="0" applyNumberFormat="1" applyFont="1" applyFill="1" applyBorder="1" applyAlignment="1" applyProtection="1">
      <alignment horizontal="center" vertical="center"/>
    </xf>
    <xf numFmtId="4" fontId="24" fillId="3" borderId="20" xfId="0" applyNumberFormat="1" applyFont="1" applyFill="1" applyBorder="1" applyAlignment="1" applyProtection="1">
      <alignment horizontal="center" vertical="center"/>
    </xf>
    <xf numFmtId="4" fontId="24" fillId="3" borderId="19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4" fontId="24" fillId="3" borderId="72" xfId="0" applyNumberFormat="1" applyFont="1" applyFill="1" applyBorder="1" applyAlignment="1" applyProtection="1">
      <alignment horizontal="center" vertical="center"/>
    </xf>
    <xf numFmtId="4" fontId="24" fillId="3" borderId="76" xfId="0" applyNumberFormat="1" applyFont="1" applyFill="1" applyBorder="1" applyAlignment="1" applyProtection="1">
      <alignment horizontal="center" vertical="center"/>
    </xf>
    <xf numFmtId="0" fontId="15" fillId="3" borderId="53" xfId="0" applyFont="1" applyFill="1" applyBorder="1" applyAlignment="1" applyProtection="1">
      <alignment vertical="center" wrapText="1"/>
    </xf>
    <xf numFmtId="0" fontId="0" fillId="0" borderId="54" xfId="0" applyBorder="1" applyAlignment="1" applyProtection="1">
      <alignment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8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5" fillId="2" borderId="59" xfId="0" applyFont="1" applyFill="1" applyBorder="1" applyAlignment="1" applyProtection="1">
      <alignment horizontal="left" vertical="center"/>
    </xf>
    <xf numFmtId="0" fontId="5" fillId="2" borderId="60" xfId="0" applyFont="1" applyFill="1" applyBorder="1" applyAlignment="1" applyProtection="1">
      <alignment horizontal="left" vertical="center"/>
    </xf>
    <xf numFmtId="0" fontId="5" fillId="2" borderId="61" xfId="0" applyFont="1" applyFill="1" applyBorder="1" applyAlignment="1" applyProtection="1">
      <alignment horizontal="left" vertical="center"/>
    </xf>
    <xf numFmtId="0" fontId="5" fillId="2" borderId="62" xfId="0" applyFont="1" applyFill="1" applyBorder="1" applyAlignment="1" applyProtection="1">
      <alignment horizontal="left" vertical="center"/>
    </xf>
    <xf numFmtId="0" fontId="5" fillId="2" borderId="63" xfId="0" applyFont="1" applyFill="1" applyBorder="1" applyAlignment="1" applyProtection="1">
      <alignment horizontal="left" vertical="center"/>
    </xf>
    <xf numFmtId="0" fontId="5" fillId="2" borderId="64" xfId="0" applyFont="1" applyFill="1" applyBorder="1" applyAlignment="1" applyProtection="1">
      <alignment horizontal="left" vertical="center"/>
    </xf>
    <xf numFmtId="1" fontId="14" fillId="3" borderId="0" xfId="1089" applyNumberFormat="1" applyFont="1" applyFill="1" applyBorder="1" applyAlignment="1" applyProtection="1">
      <alignment horizontal="center" vertical="center"/>
    </xf>
    <xf numFmtId="0" fontId="12" fillId="4" borderId="0" xfId="1089" applyFont="1" applyFill="1" applyBorder="1" applyAlignment="1" applyProtection="1">
      <alignment horizontal="left" vertical="center" wrapText="1"/>
    </xf>
    <xf numFmtId="0" fontId="23" fillId="2" borderId="12" xfId="1089" applyFont="1" applyFill="1" applyBorder="1" applyAlignment="1" applyProtection="1">
      <alignment horizontal="left"/>
    </xf>
    <xf numFmtId="0" fontId="12" fillId="4" borderId="0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left"/>
    </xf>
    <xf numFmtId="4" fontId="18" fillId="3" borderId="30" xfId="0" applyNumberFormat="1" applyFont="1" applyFill="1" applyBorder="1" applyAlignment="1">
      <alignment horizontal="center" vertical="center"/>
    </xf>
    <xf numFmtId="4" fontId="18" fillId="3" borderId="31" xfId="0" applyNumberFormat="1" applyFont="1" applyFill="1" applyBorder="1" applyAlignment="1">
      <alignment horizontal="center" vertical="center"/>
    </xf>
    <xf numFmtId="4" fontId="18" fillId="3" borderId="32" xfId="0" applyNumberFormat="1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30" fillId="3" borderId="72" xfId="132" applyFont="1" applyFill="1" applyBorder="1" applyAlignment="1">
      <alignment horizontal="center" wrapText="1"/>
    </xf>
    <xf numFmtId="0" fontId="30" fillId="3" borderId="76" xfId="132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8" fillId="2" borderId="62" xfId="0" applyFont="1" applyFill="1" applyBorder="1" applyAlignment="1" applyProtection="1">
      <alignment horizontal="left" vertical="center"/>
      <protection locked="0"/>
    </xf>
    <xf numFmtId="0" fontId="8" fillId="2" borderId="64" xfId="0" applyFont="1" applyFill="1" applyBorder="1" applyAlignment="1" applyProtection="1">
      <alignment horizontal="left" vertical="center"/>
      <protection locked="0"/>
    </xf>
    <xf numFmtId="0" fontId="8" fillId="2" borderId="65" xfId="0" applyFont="1" applyFill="1" applyBorder="1" applyAlignment="1" applyProtection="1">
      <alignment horizontal="left" vertical="center"/>
      <protection locked="0"/>
    </xf>
    <xf numFmtId="0" fontId="8" fillId="2" borderId="67" xfId="0" applyFont="1" applyFill="1" applyBorder="1" applyAlignment="1" applyProtection="1">
      <alignment horizontal="left" vertical="center"/>
      <protection locked="0"/>
    </xf>
    <xf numFmtId="0" fontId="1" fillId="2" borderId="62" xfId="0" applyFont="1" applyFill="1" applyBorder="1" applyAlignment="1" applyProtection="1">
      <alignment horizontal="left" vertical="center"/>
      <protection locked="0"/>
    </xf>
    <xf numFmtId="0" fontId="1" fillId="2" borderId="64" xfId="0" applyFont="1" applyFill="1" applyBorder="1" applyAlignment="1" applyProtection="1">
      <alignment horizontal="left" vertical="center"/>
      <protection locked="0"/>
    </xf>
    <xf numFmtId="0" fontId="8" fillId="2" borderId="133" xfId="0" applyFont="1" applyFill="1" applyBorder="1" applyAlignment="1" applyProtection="1">
      <alignment horizontal="left" vertical="center"/>
      <protection locked="0"/>
    </xf>
    <xf numFmtId="0" fontId="8" fillId="2" borderId="134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" fillId="2" borderId="133" xfId="0" applyFont="1" applyFill="1" applyBorder="1" applyAlignment="1" applyProtection="1">
      <alignment horizontal="left" vertical="center"/>
      <protection locked="0"/>
    </xf>
    <xf numFmtId="0" fontId="1" fillId="2" borderId="134" xfId="0" applyFont="1" applyFill="1" applyBorder="1" applyAlignment="1" applyProtection="1">
      <alignment horizontal="left" vertical="center"/>
      <protection locked="0"/>
    </xf>
    <xf numFmtId="4" fontId="6" fillId="2" borderId="62" xfId="0" applyNumberFormat="1" applyFont="1" applyFill="1" applyBorder="1" applyAlignment="1" applyProtection="1">
      <alignment horizontal="left" vertical="center"/>
      <protection locked="0"/>
    </xf>
    <xf numFmtId="4" fontId="6" fillId="2" borderId="64" xfId="0" applyNumberFormat="1" applyFont="1" applyFill="1" applyBorder="1" applyAlignment="1" applyProtection="1">
      <alignment horizontal="left" vertical="center"/>
      <protection locked="0"/>
    </xf>
    <xf numFmtId="4" fontId="6" fillId="2" borderId="65" xfId="0" applyNumberFormat="1" applyFont="1" applyFill="1" applyBorder="1" applyAlignment="1" applyProtection="1">
      <alignment horizontal="left" vertical="center"/>
      <protection locked="0"/>
    </xf>
    <xf numFmtId="4" fontId="6" fillId="2" borderId="67" xfId="0" applyNumberFormat="1" applyFont="1" applyFill="1" applyBorder="1" applyAlignment="1" applyProtection="1">
      <alignment horizontal="left" vertical="center"/>
      <protection locked="0"/>
    </xf>
    <xf numFmtId="0" fontId="12" fillId="3" borderId="5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31" fillId="3" borderId="58" xfId="132" applyFont="1" applyFill="1" applyBorder="1" applyAlignment="1">
      <alignment horizontal="center" vertical="center" wrapText="1"/>
    </xf>
    <xf numFmtId="0" fontId="31" fillId="3" borderId="19" xfId="132" applyFont="1" applyFill="1" applyBorder="1" applyAlignment="1">
      <alignment horizontal="center" vertical="center" wrapText="1"/>
    </xf>
    <xf numFmtId="0" fontId="31" fillId="3" borderId="167" xfId="132" applyFont="1" applyFill="1" applyBorder="1" applyAlignment="1">
      <alignment horizontal="center" vertical="center" wrapText="1"/>
    </xf>
    <xf numFmtId="0" fontId="31" fillId="3" borderId="16" xfId="132" applyFont="1" applyFill="1" applyBorder="1" applyAlignment="1">
      <alignment horizontal="center" vertical="center" wrapText="1"/>
    </xf>
    <xf numFmtId="0" fontId="31" fillId="3" borderId="18" xfId="132" applyFont="1" applyFill="1" applyBorder="1" applyAlignment="1">
      <alignment horizontal="center" vertical="center" wrapText="1"/>
    </xf>
    <xf numFmtId="0" fontId="12" fillId="3" borderId="53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31" fillId="3" borderId="54" xfId="132" applyFont="1" applyFill="1" applyBorder="1" applyAlignment="1">
      <alignment horizontal="center" vertical="center" wrapText="1"/>
    </xf>
    <xf numFmtId="0" fontId="31" fillId="3" borderId="55" xfId="132" applyFont="1" applyFill="1" applyBorder="1" applyAlignment="1">
      <alignment horizontal="center" vertical="center" wrapText="1"/>
    </xf>
    <xf numFmtId="0" fontId="31" fillId="3" borderId="53" xfId="132" applyFont="1" applyFill="1" applyBorder="1" applyAlignment="1">
      <alignment horizontal="center" vertical="center" wrapText="1"/>
    </xf>
    <xf numFmtId="0" fontId="31" fillId="3" borderId="20" xfId="132" applyFont="1" applyFill="1" applyBorder="1" applyAlignment="1">
      <alignment horizontal="center" vertical="center" wrapText="1"/>
    </xf>
    <xf numFmtId="0" fontId="31" fillId="3" borderId="168" xfId="132" applyFont="1" applyFill="1" applyBorder="1" applyAlignment="1">
      <alignment horizontal="center" vertical="center" wrapText="1"/>
    </xf>
    <xf numFmtId="0" fontId="31" fillId="3" borderId="17" xfId="132" applyFont="1" applyFill="1" applyBorder="1" applyAlignment="1">
      <alignment horizontal="center" vertical="center" wrapText="1"/>
    </xf>
    <xf numFmtId="0" fontId="31" fillId="3" borderId="154" xfId="132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left" vertical="center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4" fontId="6" fillId="2" borderId="59" xfId="0" applyNumberFormat="1" applyFont="1" applyFill="1" applyBorder="1" applyAlignment="1" applyProtection="1">
      <alignment horizontal="left" vertical="center"/>
      <protection locked="0"/>
    </xf>
    <xf numFmtId="4" fontId="6" fillId="2" borderId="61" xfId="0" applyNumberFormat="1" applyFont="1" applyFill="1" applyBorder="1" applyAlignment="1" applyProtection="1">
      <alignment horizontal="left" vertical="center"/>
      <protection locked="0"/>
    </xf>
    <xf numFmtId="4" fontId="1" fillId="2" borderId="59" xfId="0" applyNumberFormat="1" applyFont="1" applyFill="1" applyBorder="1" applyAlignment="1" applyProtection="1">
      <alignment horizontal="left" vertical="center"/>
      <protection locked="0"/>
    </xf>
    <xf numFmtId="4" fontId="1" fillId="2" borderId="62" xfId="0" applyNumberFormat="1" applyFont="1" applyFill="1" applyBorder="1" applyAlignment="1" applyProtection="1">
      <alignment horizontal="left" vertical="center"/>
      <protection locked="0"/>
    </xf>
    <xf numFmtId="4" fontId="1" fillId="2" borderId="62" xfId="0" applyNumberFormat="1" applyFont="1" applyFill="1" applyBorder="1" applyAlignment="1" applyProtection="1">
      <alignment horizontal="center" vertical="center"/>
      <protection locked="0"/>
    </xf>
    <xf numFmtId="4" fontId="6" fillId="2" borderId="64" xfId="0" applyNumberFormat="1" applyFont="1" applyFill="1" applyBorder="1" applyAlignment="1" applyProtection="1">
      <alignment horizontal="center" vertical="center"/>
      <protection locked="0"/>
    </xf>
    <xf numFmtId="0" fontId="12" fillId="2" borderId="69" xfId="0" applyFont="1" applyFill="1" applyBorder="1" applyAlignment="1">
      <alignment horizontal="left" vertical="center"/>
    </xf>
    <xf numFmtId="0" fontId="12" fillId="2" borderId="70" xfId="0" applyFont="1" applyFill="1" applyBorder="1" applyAlignment="1">
      <alignment horizontal="left" vertical="center"/>
    </xf>
    <xf numFmtId="0" fontId="12" fillId="2" borderId="71" xfId="0" applyFont="1" applyFill="1" applyBorder="1" applyAlignment="1">
      <alignment horizontal="left" vertical="center"/>
    </xf>
    <xf numFmtId="4" fontId="6" fillId="2" borderId="62" xfId="0" applyNumberFormat="1" applyFont="1" applyFill="1" applyBorder="1" applyAlignment="1" applyProtection="1">
      <alignment horizontal="center" vertical="center"/>
      <protection locked="0"/>
    </xf>
    <xf numFmtId="0" fontId="12" fillId="3" borderId="53" xfId="0" applyFont="1" applyFill="1" applyBorder="1" applyAlignment="1" applyProtection="1">
      <alignment horizontal="center" vertical="center"/>
    </xf>
    <xf numFmtId="0" fontId="12" fillId="3" borderId="55" xfId="0" applyFont="1" applyFill="1" applyBorder="1" applyAlignment="1" applyProtection="1">
      <alignment horizontal="center" vertical="center"/>
    </xf>
    <xf numFmtId="0" fontId="12" fillId="2" borderId="69" xfId="0" applyFont="1" applyFill="1" applyBorder="1" applyAlignment="1" applyProtection="1">
      <alignment horizontal="center" vertical="center"/>
    </xf>
    <xf numFmtId="0" fontId="12" fillId="2" borderId="70" xfId="0" applyFont="1" applyFill="1" applyBorder="1" applyAlignment="1" applyProtection="1">
      <alignment horizontal="center" vertical="center"/>
    </xf>
    <xf numFmtId="0" fontId="12" fillId="2" borderId="71" xfId="0" applyFont="1" applyFill="1" applyBorder="1" applyAlignment="1" applyProtection="1">
      <alignment horizontal="center" vertical="center"/>
    </xf>
    <xf numFmtId="0" fontId="31" fillId="3" borderId="53" xfId="132" applyFont="1" applyFill="1" applyBorder="1" applyAlignment="1">
      <alignment horizontal="center" wrapText="1"/>
    </xf>
    <xf numFmtId="0" fontId="31" fillId="3" borderId="54" xfId="132" applyFont="1" applyFill="1" applyBorder="1" applyAlignment="1">
      <alignment horizontal="center" wrapText="1"/>
    </xf>
    <xf numFmtId="0" fontId="31" fillId="3" borderId="55" xfId="132" applyFont="1" applyFill="1" applyBorder="1" applyAlignment="1">
      <alignment horizontal="center" wrapText="1"/>
    </xf>
    <xf numFmtId="0" fontId="12" fillId="3" borderId="58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31" fillId="3" borderId="16" xfId="132" applyFont="1" applyFill="1" applyBorder="1" applyAlignment="1">
      <alignment horizontal="center" wrapText="1"/>
    </xf>
    <xf numFmtId="0" fontId="31" fillId="3" borderId="17" xfId="132" applyFont="1" applyFill="1" applyBorder="1" applyAlignment="1">
      <alignment horizontal="center" wrapText="1"/>
    </xf>
    <xf numFmtId="0" fontId="31" fillId="3" borderId="18" xfId="132" applyFont="1" applyFill="1" applyBorder="1" applyAlignment="1">
      <alignment horizontal="center" wrapText="1"/>
    </xf>
    <xf numFmtId="0" fontId="12" fillId="2" borderId="69" xfId="0" applyFont="1" applyFill="1" applyBorder="1" applyAlignment="1">
      <alignment horizontal="left"/>
    </xf>
    <xf numFmtId="0" fontId="12" fillId="2" borderId="71" xfId="0" applyFont="1" applyFill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12" fillId="2" borderId="7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2" fillId="2" borderId="69" xfId="0" applyFont="1" applyFill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/>
    </xf>
    <xf numFmtId="4" fontId="12" fillId="2" borderId="69" xfId="0" applyNumberFormat="1" applyFont="1" applyFill="1" applyBorder="1" applyAlignment="1">
      <alignment horizontal="left"/>
    </xf>
    <xf numFmtId="4" fontId="12" fillId="2" borderId="71" xfId="0" applyNumberFormat="1" applyFont="1" applyFill="1" applyBorder="1" applyAlignment="1">
      <alignment horizontal="left"/>
    </xf>
    <xf numFmtId="4" fontId="8" fillId="2" borderId="95" xfId="0" applyNumberFormat="1" applyFont="1" applyFill="1" applyBorder="1" applyAlignment="1" applyProtection="1">
      <alignment horizontal="left" vertical="center"/>
      <protection locked="0"/>
    </xf>
    <xf numFmtId="4" fontId="8" fillId="2" borderId="100" xfId="0" applyNumberFormat="1" applyFont="1" applyFill="1" applyBorder="1" applyAlignment="1" applyProtection="1">
      <alignment horizontal="left" vertical="center"/>
      <protection locked="0"/>
    </xf>
    <xf numFmtId="4" fontId="8" fillId="2" borderId="62" xfId="0" applyNumberFormat="1" applyFont="1" applyFill="1" applyBorder="1" applyAlignment="1" applyProtection="1">
      <alignment horizontal="left" vertical="center"/>
      <protection locked="0"/>
    </xf>
    <xf numFmtId="4" fontId="8" fillId="2" borderId="64" xfId="0" applyNumberFormat="1" applyFont="1" applyFill="1" applyBorder="1" applyAlignment="1" applyProtection="1">
      <alignment horizontal="left" vertical="center"/>
      <protection locked="0"/>
    </xf>
    <xf numFmtId="4" fontId="8" fillId="2" borderId="65" xfId="0" applyNumberFormat="1" applyFont="1" applyFill="1" applyBorder="1" applyAlignment="1" applyProtection="1">
      <alignment horizontal="left" vertical="center"/>
      <protection locked="0"/>
    </xf>
    <xf numFmtId="4" fontId="8" fillId="2" borderId="67" xfId="0" applyNumberFormat="1" applyFont="1" applyFill="1" applyBorder="1" applyAlignment="1" applyProtection="1">
      <alignment horizontal="left" vertical="center"/>
      <protection locked="0"/>
    </xf>
    <xf numFmtId="0" fontId="12" fillId="2" borderId="16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40" fillId="6" borderId="116" xfId="0" applyFont="1" applyFill="1" applyBorder="1" applyAlignment="1">
      <alignment horizontal="left"/>
    </xf>
    <xf numFmtId="0" fontId="40" fillId="6" borderId="117" xfId="0" applyFont="1" applyFill="1" applyBorder="1" applyAlignment="1">
      <alignment horizontal="left"/>
    </xf>
    <xf numFmtId="0" fontId="39" fillId="6" borderId="116" xfId="0" applyFont="1" applyFill="1" applyBorder="1" applyAlignment="1">
      <alignment horizontal="left"/>
    </xf>
    <xf numFmtId="0" fontId="39" fillId="6" borderId="117" xfId="0" applyFont="1" applyFill="1" applyBorder="1" applyAlignment="1">
      <alignment horizontal="left"/>
    </xf>
    <xf numFmtId="4" fontId="64" fillId="2" borderId="169" xfId="0" applyNumberFormat="1" applyFont="1" applyFill="1" applyBorder="1" applyAlignment="1" applyProtection="1">
      <alignment horizontal="right" vertical="center"/>
    </xf>
    <xf numFmtId="4" fontId="64" fillId="2" borderId="170" xfId="0" applyNumberFormat="1" applyFont="1" applyFill="1" applyBorder="1" applyAlignment="1" applyProtection="1">
      <alignment horizontal="right" vertical="center"/>
    </xf>
    <xf numFmtId="4" fontId="64" fillId="2" borderId="171" xfId="0" applyNumberFormat="1" applyFont="1" applyFill="1" applyBorder="1" applyAlignment="1" applyProtection="1">
      <alignment horizontal="right" vertical="center"/>
    </xf>
    <xf numFmtId="4" fontId="15" fillId="3" borderId="16" xfId="0" applyNumberFormat="1" applyFont="1" applyFill="1" applyBorder="1" applyAlignment="1" applyProtection="1">
      <alignment horizontal="left" vertical="center"/>
    </xf>
    <xf numFmtId="4" fontId="15" fillId="3" borderId="18" xfId="0" applyNumberFormat="1" applyFont="1" applyFill="1" applyBorder="1" applyAlignment="1" applyProtection="1">
      <alignment horizontal="left" vertical="center"/>
    </xf>
    <xf numFmtId="3" fontId="14" fillId="3" borderId="0" xfId="0" applyNumberFormat="1" applyFont="1" applyFill="1" applyBorder="1" applyAlignment="1" applyProtection="1">
      <alignment horizontal="center" vertical="center"/>
    </xf>
    <xf numFmtId="4" fontId="12" fillId="4" borderId="0" xfId="0" applyNumberFormat="1" applyFont="1" applyFill="1" applyBorder="1" applyAlignment="1" applyProtection="1">
      <alignment horizontal="left" vertical="center" wrapText="1"/>
    </xf>
    <xf numFmtId="4" fontId="1" fillId="2" borderId="0" xfId="0" applyNumberFormat="1" applyFont="1" applyFill="1" applyBorder="1" applyAlignment="1" applyProtection="1">
      <alignment horizontal="center" vertical="center"/>
    </xf>
    <xf numFmtId="4" fontId="16" fillId="3" borderId="16" xfId="0" applyNumberFormat="1" applyFont="1" applyFill="1" applyBorder="1" applyAlignment="1" applyProtection="1">
      <alignment horizontal="center" vertical="center"/>
    </xf>
    <xf numFmtId="4" fontId="16" fillId="3" borderId="18" xfId="0" applyNumberFormat="1" applyFont="1" applyFill="1" applyBorder="1" applyAlignment="1" applyProtection="1">
      <alignment horizontal="center" vertical="center"/>
    </xf>
    <xf numFmtId="4" fontId="15" fillId="3" borderId="16" xfId="0" applyNumberFormat="1" applyFont="1" applyFill="1" applyBorder="1" applyAlignment="1" applyProtection="1">
      <alignment vertical="center"/>
    </xf>
    <xf numFmtId="4" fontId="15" fillId="3" borderId="18" xfId="0" applyNumberFormat="1" applyFont="1" applyFill="1" applyBorder="1" applyAlignment="1" applyProtection="1">
      <alignment vertical="center"/>
    </xf>
    <xf numFmtId="4" fontId="23" fillId="2" borderId="12" xfId="0" applyNumberFormat="1" applyFont="1" applyFill="1" applyBorder="1" applyAlignment="1" applyProtection="1">
      <alignment horizontal="left"/>
    </xf>
    <xf numFmtId="4" fontId="39" fillId="10" borderId="116" xfId="0" applyNumberFormat="1" applyFont="1" applyFill="1" applyBorder="1" applyAlignment="1" applyProtection="1">
      <alignment horizontal="left" vertical="center"/>
    </xf>
    <xf numFmtId="4" fontId="39" fillId="10" borderId="117" xfId="0" applyNumberFormat="1" applyFont="1" applyFill="1" applyBorder="1" applyAlignment="1" applyProtection="1">
      <alignment horizontal="left" vertical="center"/>
    </xf>
    <xf numFmtId="4" fontId="59" fillId="8" borderId="116" xfId="0" applyNumberFormat="1" applyFont="1" applyFill="1" applyBorder="1" applyAlignment="1" applyProtection="1">
      <alignment horizontal="left"/>
    </xf>
    <xf numFmtId="4" fontId="59" fillId="8" borderId="117" xfId="0" applyNumberFormat="1" applyFont="1" applyFill="1" applyBorder="1" applyAlignment="1" applyProtection="1">
      <alignment horizontal="left"/>
    </xf>
    <xf numFmtId="4" fontId="15" fillId="9" borderId="16" xfId="0" applyNumberFormat="1" applyFont="1" applyFill="1" applyBorder="1" applyAlignment="1" applyProtection="1">
      <alignment horizontal="left" vertical="center"/>
    </xf>
    <xf numFmtId="4" fontId="15" fillId="9" borderId="18" xfId="0" applyNumberFormat="1" applyFont="1" applyFill="1" applyBorder="1" applyAlignment="1" applyProtection="1">
      <alignment horizontal="left" vertical="center"/>
    </xf>
    <xf numFmtId="4" fontId="39" fillId="8" borderId="116" xfId="0" applyNumberFormat="1" applyFont="1" applyFill="1" applyBorder="1" applyAlignment="1" applyProtection="1">
      <alignment horizontal="left" vertical="center"/>
    </xf>
    <xf numFmtId="4" fontId="39" fillId="8" borderId="117" xfId="0" applyNumberFormat="1" applyFont="1" applyFill="1" applyBorder="1" applyAlignment="1" applyProtection="1">
      <alignment horizontal="left" vertical="center"/>
    </xf>
    <xf numFmtId="4" fontId="12" fillId="11" borderId="16" xfId="0" applyNumberFormat="1" applyFont="1" applyFill="1" applyBorder="1" applyAlignment="1" applyProtection="1">
      <alignment vertical="center"/>
    </xf>
    <xf numFmtId="4" fontId="12" fillId="11" borderId="18" xfId="0" applyNumberFormat="1" applyFont="1" applyFill="1" applyBorder="1" applyAlignment="1" applyProtection="1">
      <alignment vertical="center"/>
    </xf>
    <xf numFmtId="4" fontId="15" fillId="11" borderId="16" xfId="0" applyNumberFormat="1" applyFont="1" applyFill="1" applyBorder="1" applyAlignment="1" applyProtection="1">
      <alignment horizontal="left" vertical="center"/>
    </xf>
    <xf numFmtId="4" fontId="15" fillId="11" borderId="18" xfId="0" applyNumberFormat="1" applyFont="1" applyFill="1" applyBorder="1" applyAlignment="1" applyProtection="1">
      <alignment horizontal="left" vertical="center"/>
    </xf>
  </cellXfs>
  <cellStyles count="1110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90" builtinId="8" hidden="1"/>
    <cellStyle name="Hipervínculo" xfId="1092" builtinId="8" hidden="1"/>
    <cellStyle name="Hipervínculo" xfId="1094" builtinId="8" hidden="1"/>
    <cellStyle name="Hipervínculo" xfId="1096" builtinId="8" hidden="1"/>
    <cellStyle name="Hipervínculo" xfId="1098" builtinId="8" hidden="1"/>
    <cellStyle name="Hipervínculo" xfId="1100" builtinId="8" hidden="1"/>
    <cellStyle name="Hipervínculo" xfId="1102" builtinId="8" hidden="1"/>
    <cellStyle name="Hipervínculo" xfId="1104" builtinId="8" hidden="1"/>
    <cellStyle name="Hipervínculo" xfId="1106" builtinId="8" hidden="1"/>
    <cellStyle name="Hipervínculo" xfId="1108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1" builtinId="9" hidden="1"/>
    <cellStyle name="Hipervínculo visitado" xfId="1093" builtinId="9" hidden="1"/>
    <cellStyle name="Hipervínculo visitado" xfId="1095" builtinId="9" hidden="1"/>
    <cellStyle name="Hipervínculo visitado" xfId="1097" builtinId="9" hidden="1"/>
    <cellStyle name="Hipervínculo visitado" xfId="1099" builtinId="9" hidden="1"/>
    <cellStyle name="Hipervínculo visitado" xfId="1101" builtinId="9" hidden="1"/>
    <cellStyle name="Hipervínculo visitado" xfId="1103" builtinId="9" hidden="1"/>
    <cellStyle name="Hipervínculo visitado" xfId="1105" builtinId="9" hidden="1"/>
    <cellStyle name="Hipervínculo visitado" xfId="1107" builtinId="9" hidden="1"/>
    <cellStyle name="Hipervínculo visitado" xfId="1109" builtinId="9" hidden="1"/>
    <cellStyle name="Normal" xfId="0" builtinId="0"/>
    <cellStyle name="Normal 2" xfId="132"/>
    <cellStyle name="Normal 2 2" xfId="1089"/>
    <cellStyle name="Porcentaje" xfId="131" builtinId="5"/>
  </cellStyles>
  <dxfs count="0"/>
  <tableStyles count="0" defaultTableStyle="TableStyleMedium9" defaultPivotStyle="PivotStyleMedium4"/>
  <colors>
    <mruColors>
      <color rgb="FFABE3FF"/>
      <color rgb="FF69CDFF"/>
      <color rgb="FF11C1FF"/>
      <color rgb="FF00A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0</xdr:row>
      <xdr:rowOff>139699</xdr:rowOff>
    </xdr:from>
    <xdr:to>
      <xdr:col>2</xdr:col>
      <xdr:colOff>1050925</xdr:colOff>
      <xdr:row>3</xdr:row>
      <xdr:rowOff>77524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9699"/>
          <a:ext cx="1028700" cy="8141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0</xdr:row>
      <xdr:rowOff>130503</xdr:rowOff>
    </xdr:from>
    <xdr:ext cx="1209675" cy="955889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130503"/>
          <a:ext cx="1209675" cy="955889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165100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101600</xdr:colOff>
      <xdr:row>0</xdr:row>
      <xdr:rowOff>342900</xdr:rowOff>
    </xdr:from>
    <xdr:to>
      <xdr:col>3</xdr:col>
      <xdr:colOff>50800</xdr:colOff>
      <xdr:row>3</xdr:row>
      <xdr:rowOff>71681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400" y="342900"/>
          <a:ext cx="1117600" cy="884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88900</xdr:colOff>
      <xdr:row>0</xdr:row>
      <xdr:rowOff>190500</xdr:rowOff>
    </xdr:from>
    <xdr:to>
      <xdr:col>3</xdr:col>
      <xdr:colOff>0</xdr:colOff>
      <xdr:row>3</xdr:row>
      <xdr:rowOff>99059</xdr:rowOff>
    </xdr:to>
    <xdr:pic>
      <xdr:nvPicPr>
        <xdr:cNvPr id="3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0" y="190500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7701" y="160021"/>
          <a:ext cx="990600" cy="7772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62151" y="160021"/>
          <a:ext cx="809625" cy="480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114301</xdr:colOff>
      <xdr:row>0</xdr:row>
      <xdr:rowOff>160021</xdr:rowOff>
    </xdr:from>
    <xdr:to>
      <xdr:col>2</xdr:col>
      <xdr:colOff>1104901</xdr:colOff>
      <xdr:row>3</xdr:row>
      <xdr:rowOff>68580</xdr:rowOff>
    </xdr:to>
    <xdr:pic>
      <xdr:nvPicPr>
        <xdr:cNvPr id="2" name="Picture 1" descr="logo-administrativ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3101" y="160021"/>
          <a:ext cx="990600" cy="7848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215900</xdr:colOff>
      <xdr:row>0</xdr:row>
      <xdr:rowOff>117803</xdr:rowOff>
    </xdr:from>
    <xdr:to>
      <xdr:col>3</xdr:col>
      <xdr:colOff>127000</xdr:colOff>
      <xdr:row>3</xdr:row>
      <xdr:rowOff>125984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117803"/>
          <a:ext cx="1117600" cy="884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K161"/>
  <sheetViews>
    <sheetView workbookViewId="0">
      <selection activeCell="D13" sqref="D13:M13"/>
    </sheetView>
  </sheetViews>
  <sheetFormatPr baseColWidth="10" defaultColWidth="10.7265625" defaultRowHeight="15"/>
  <cols>
    <col min="1" max="1" width="3.26953125" style="4" customWidth="1"/>
    <col min="2" max="2" width="3.453125" style="2" customWidth="1"/>
    <col min="3" max="3" width="12.26953125" style="4" customWidth="1"/>
    <col min="4" max="13" width="10.7265625" style="4"/>
    <col min="14" max="14" width="3.26953125" style="2" customWidth="1"/>
    <col min="15" max="17" width="10.7265625" style="2"/>
    <col min="18" max="16384" width="10.7265625" style="4"/>
  </cols>
  <sheetData>
    <row r="1" spans="2:37" s="2" customFormat="1" ht="22.95" customHeight="1">
      <c r="D1" s="3"/>
      <c r="O1" s="787"/>
      <c r="P1" s="787"/>
      <c r="Q1" s="787"/>
      <c r="R1" s="787"/>
      <c r="S1" s="787"/>
      <c r="T1" s="787"/>
      <c r="U1" s="787"/>
      <c r="V1" s="787"/>
      <c r="W1" s="787"/>
      <c r="X1" s="787"/>
      <c r="Y1" s="787"/>
    </row>
    <row r="2" spans="2:37" s="2" customFormat="1" ht="22.95" customHeight="1">
      <c r="D2" s="21" t="s">
        <v>31</v>
      </c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</row>
    <row r="3" spans="2:37" s="2" customFormat="1" ht="22.95" customHeight="1">
      <c r="D3" s="47" t="s">
        <v>32</v>
      </c>
      <c r="O3" s="787"/>
      <c r="P3" s="787"/>
      <c r="Q3" s="787"/>
      <c r="R3" s="787"/>
      <c r="S3" s="787"/>
      <c r="T3" s="787"/>
      <c r="U3" s="787"/>
      <c r="V3" s="787"/>
      <c r="W3" s="787"/>
      <c r="X3" s="787"/>
      <c r="Y3" s="787"/>
    </row>
    <row r="4" spans="2:37" s="2" customFormat="1" ht="22.95" customHeight="1" thickBot="1"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</row>
    <row r="5" spans="2:37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787"/>
      <c r="P5" s="787"/>
      <c r="Q5" s="787"/>
      <c r="R5" s="787"/>
      <c r="S5" s="787"/>
      <c r="T5" s="787"/>
      <c r="U5" s="787"/>
      <c r="V5" s="787"/>
      <c r="W5" s="787"/>
      <c r="X5" s="787"/>
      <c r="Y5" s="787"/>
    </row>
    <row r="6" spans="2:37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241">
        <f>ejercicio</f>
        <v>2019</v>
      </c>
      <c r="N6" s="9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</row>
    <row r="7" spans="2:37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241"/>
      <c r="N7" s="9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</row>
    <row r="8" spans="2:37" s="2" customFormat="1" ht="30" customHeight="1">
      <c r="B8" s="8"/>
      <c r="N8" s="9"/>
      <c r="O8" s="787"/>
      <c r="P8" s="787"/>
      <c r="Q8" s="787"/>
      <c r="R8" s="787"/>
      <c r="S8" s="787"/>
      <c r="T8" s="787"/>
      <c r="U8" s="787"/>
      <c r="V8" s="787"/>
      <c r="W8" s="787"/>
      <c r="X8" s="787"/>
      <c r="Y8" s="787"/>
    </row>
    <row r="9" spans="2:37" s="2" customFormat="1" ht="30" customHeight="1">
      <c r="B9" s="8"/>
      <c r="N9" s="9"/>
      <c r="O9" s="787"/>
      <c r="P9" s="787"/>
      <c r="Q9" s="788"/>
      <c r="R9" s="788"/>
      <c r="S9" s="788"/>
      <c r="T9" s="788"/>
      <c r="U9" s="787"/>
      <c r="V9" s="787"/>
      <c r="W9" s="787"/>
      <c r="X9" s="787"/>
      <c r="Y9" s="787"/>
    </row>
    <row r="10" spans="2:37" s="2" customFormat="1" ht="7.2" customHeight="1">
      <c r="B10" s="8"/>
      <c r="N10" s="9"/>
      <c r="O10" s="787"/>
      <c r="P10" s="787"/>
      <c r="Q10" s="788"/>
      <c r="R10" s="788"/>
      <c r="S10" s="788"/>
      <c r="T10" s="788"/>
      <c r="U10" s="787"/>
      <c r="V10" s="787"/>
      <c r="W10" s="787"/>
      <c r="X10" s="787"/>
      <c r="Y10" s="787"/>
    </row>
    <row r="11" spans="2:37" ht="30" customHeight="1">
      <c r="B11" s="8"/>
      <c r="C11" s="11" t="s">
        <v>33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789"/>
      <c r="P11" s="787"/>
      <c r="Q11" s="788"/>
      <c r="R11" s="788"/>
      <c r="S11" s="788"/>
      <c r="T11" s="788"/>
      <c r="U11" s="787"/>
      <c r="V11" s="787"/>
      <c r="W11" s="787"/>
      <c r="X11" s="787"/>
      <c r="Y11" s="78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37" s="2" customFormat="1" ht="30" customHeight="1">
      <c r="B12" s="8"/>
      <c r="N12" s="9"/>
      <c r="O12" s="787"/>
      <c r="P12" s="787"/>
      <c r="Q12" s="788"/>
      <c r="R12" s="788"/>
      <c r="S12" s="788"/>
      <c r="T12" s="788"/>
      <c r="U12" s="787"/>
      <c r="V12" s="787"/>
      <c r="W12" s="787"/>
      <c r="X12" s="787"/>
      <c r="Y12" s="787"/>
    </row>
    <row r="13" spans="2:37" s="15" customFormat="1" ht="30" customHeight="1">
      <c r="B13" s="8"/>
      <c r="C13" s="204" t="s">
        <v>34</v>
      </c>
      <c r="D13" s="1242" t="s">
        <v>799</v>
      </c>
      <c r="E13" s="1243"/>
      <c r="F13" s="1243"/>
      <c r="G13" s="1243"/>
      <c r="H13" s="1243"/>
      <c r="I13" s="1243"/>
      <c r="J13" s="1243"/>
      <c r="K13" s="1243"/>
      <c r="L13" s="1243"/>
      <c r="M13" s="1244"/>
      <c r="N13" s="9"/>
      <c r="O13" s="790"/>
      <c r="P13" s="790"/>
      <c r="Q13" s="791"/>
      <c r="R13" s="791"/>
      <c r="S13" s="791"/>
      <c r="T13" s="791"/>
      <c r="U13" s="790"/>
      <c r="V13" s="790"/>
      <c r="W13" s="790"/>
      <c r="X13" s="790"/>
      <c r="Y13" s="790"/>
    </row>
    <row r="14" spans="2:37" s="2" customFormat="1" ht="30" customHeight="1">
      <c r="B14" s="8"/>
      <c r="C14" s="204" t="s">
        <v>35</v>
      </c>
      <c r="D14" s="377">
        <v>2019</v>
      </c>
      <c r="E14" s="14"/>
      <c r="F14" s="14"/>
      <c r="G14" s="263"/>
      <c r="H14" s="263"/>
      <c r="I14" s="14"/>
      <c r="J14" s="14"/>
      <c r="K14" s="14"/>
      <c r="L14" s="14"/>
      <c r="M14" s="14"/>
      <c r="N14" s="9"/>
      <c r="O14" s="787"/>
      <c r="P14" s="787"/>
      <c r="Q14" s="788"/>
      <c r="R14" s="788"/>
      <c r="S14" s="792"/>
      <c r="T14" s="788"/>
      <c r="U14" s="787"/>
      <c r="V14" s="787"/>
      <c r="W14" s="787"/>
      <c r="X14" s="787"/>
      <c r="Y14" s="787"/>
    </row>
    <row r="15" spans="2:37" s="2" customFormat="1" ht="30" customHeight="1">
      <c r="B15" s="8"/>
      <c r="C15" s="12"/>
      <c r="D15" s="1245"/>
      <c r="E15" s="1245"/>
      <c r="F15" s="1245"/>
      <c r="G15" s="1245"/>
      <c r="H15" s="1245"/>
      <c r="I15" s="1245"/>
      <c r="J15" s="1245"/>
      <c r="K15" s="1245"/>
      <c r="L15" s="1245"/>
      <c r="M15" s="1245"/>
      <c r="N15" s="9"/>
      <c r="O15" s="787"/>
      <c r="P15" s="787"/>
      <c r="Q15" s="788"/>
      <c r="R15" s="788"/>
      <c r="S15" s="788"/>
      <c r="T15" s="788"/>
      <c r="U15" s="787"/>
      <c r="V15" s="787"/>
      <c r="W15" s="787"/>
      <c r="X15" s="787"/>
      <c r="Y15" s="787"/>
    </row>
    <row r="16" spans="2:37" s="2" customFormat="1" ht="30" customHeight="1">
      <c r="B16" s="8"/>
      <c r="C16" s="205" t="s">
        <v>64</v>
      </c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9"/>
      <c r="O16" s="787"/>
      <c r="P16" s="787"/>
      <c r="Q16" s="788"/>
      <c r="R16" s="788"/>
      <c r="S16" s="788"/>
      <c r="T16" s="788"/>
      <c r="U16" s="787"/>
      <c r="V16" s="787"/>
      <c r="W16" s="787"/>
      <c r="X16" s="787"/>
      <c r="Y16" s="787"/>
    </row>
    <row r="17" spans="2:25" s="2" customFormat="1" ht="9" customHeight="1">
      <c r="B17" s="8"/>
      <c r="C17" s="1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9"/>
      <c r="O17" s="787"/>
      <c r="P17" s="787"/>
      <c r="Q17" s="788"/>
      <c r="R17" s="788"/>
      <c r="S17" s="788"/>
      <c r="T17" s="788"/>
      <c r="U17" s="787"/>
      <c r="V17" s="787"/>
      <c r="W17" s="787"/>
      <c r="X17" s="787"/>
      <c r="Y17" s="787"/>
    </row>
    <row r="18" spans="2:25" s="2" customFormat="1" ht="25.2" customHeight="1">
      <c r="B18" s="8"/>
      <c r="C18" s="2" t="s">
        <v>37</v>
      </c>
      <c r="D18" s="2" t="s">
        <v>38</v>
      </c>
      <c r="N18" s="9"/>
      <c r="O18" s="787"/>
      <c r="P18" s="787"/>
      <c r="Q18" s="788"/>
      <c r="R18" s="788"/>
      <c r="S18" s="788"/>
      <c r="T18" s="788"/>
      <c r="U18" s="787"/>
      <c r="V18" s="787"/>
      <c r="W18" s="787"/>
      <c r="X18" s="787"/>
      <c r="Y18" s="787"/>
    </row>
    <row r="19" spans="2:25" s="2" customFormat="1" ht="25.2" customHeight="1">
      <c r="B19" s="8"/>
      <c r="C19" s="2" t="s">
        <v>39</v>
      </c>
      <c r="D19" s="2" t="s">
        <v>40</v>
      </c>
      <c r="N19" s="9"/>
      <c r="O19" s="787"/>
      <c r="P19" s="787"/>
      <c r="Q19" s="788"/>
      <c r="R19" s="788"/>
      <c r="S19" s="788"/>
      <c r="T19" s="788"/>
      <c r="U19" s="787"/>
      <c r="V19" s="787"/>
      <c r="W19" s="787"/>
      <c r="X19" s="787"/>
      <c r="Y19" s="787"/>
    </row>
    <row r="20" spans="2:25" s="2" customFormat="1" ht="25.2" customHeight="1">
      <c r="B20" s="8"/>
      <c r="C20" s="2" t="s">
        <v>41</v>
      </c>
      <c r="D20" s="786" t="s">
        <v>797</v>
      </c>
      <c r="N20" s="9"/>
      <c r="O20" s="787"/>
      <c r="P20" s="787"/>
      <c r="Q20" s="788"/>
      <c r="R20" s="788"/>
      <c r="S20" s="788"/>
      <c r="T20" s="788"/>
      <c r="U20" s="787"/>
      <c r="V20" s="787"/>
      <c r="W20" s="787"/>
      <c r="X20" s="787"/>
      <c r="Y20" s="787"/>
    </row>
    <row r="21" spans="2:25" s="2" customFormat="1" ht="25.2" customHeight="1">
      <c r="B21" s="8"/>
      <c r="C21" s="2" t="s">
        <v>45</v>
      </c>
      <c r="D21" s="786" t="s">
        <v>798</v>
      </c>
      <c r="N21" s="9"/>
      <c r="O21" s="787"/>
      <c r="P21" s="787"/>
      <c r="Q21" s="788"/>
      <c r="R21" s="788"/>
      <c r="S21" s="788"/>
      <c r="T21" s="788"/>
      <c r="U21" s="787"/>
      <c r="V21" s="787"/>
      <c r="W21" s="787"/>
      <c r="X21" s="787"/>
      <c r="Y21" s="787"/>
    </row>
    <row r="22" spans="2:25" s="2" customFormat="1" ht="25.2" customHeight="1">
      <c r="B22" s="8"/>
      <c r="C22" s="2" t="s">
        <v>42</v>
      </c>
      <c r="D22" s="207" t="s">
        <v>447</v>
      </c>
      <c r="N22" s="9"/>
      <c r="O22" s="787"/>
      <c r="P22" s="787"/>
      <c r="Q22" s="788"/>
      <c r="R22" s="788"/>
      <c r="S22" s="788"/>
      <c r="T22" s="788"/>
      <c r="U22" s="787"/>
      <c r="V22" s="787"/>
      <c r="W22" s="787"/>
      <c r="X22" s="787"/>
      <c r="Y22" s="787"/>
    </row>
    <row r="23" spans="2:25" s="2" customFormat="1" ht="25.2" customHeight="1">
      <c r="B23" s="8"/>
      <c r="C23" s="1077" t="s">
        <v>43</v>
      </c>
      <c r="D23" s="786" t="s">
        <v>744</v>
      </c>
      <c r="E23" s="786"/>
      <c r="F23" s="786"/>
      <c r="G23" s="786"/>
      <c r="H23" s="786"/>
      <c r="I23" s="786"/>
      <c r="J23" s="786"/>
      <c r="N23" s="9"/>
      <c r="O23" s="787"/>
      <c r="P23" s="787"/>
      <c r="Q23" s="787"/>
      <c r="R23" s="787"/>
      <c r="S23" s="787"/>
      <c r="T23" s="787"/>
      <c r="U23" s="787"/>
      <c r="V23" s="787"/>
      <c r="W23" s="787"/>
      <c r="X23" s="787"/>
      <c r="Y23" s="787"/>
    </row>
    <row r="24" spans="2:25" s="2" customFormat="1" ht="25.2" customHeight="1">
      <c r="B24" s="8"/>
      <c r="C24" s="2" t="s">
        <v>44</v>
      </c>
      <c r="D24" s="2" t="s">
        <v>46</v>
      </c>
      <c r="N24" s="9"/>
      <c r="O24" s="787"/>
      <c r="P24" s="787"/>
      <c r="Q24" s="787"/>
      <c r="R24" s="787"/>
      <c r="S24" s="787"/>
      <c r="T24" s="787"/>
      <c r="U24" s="787"/>
      <c r="V24" s="787"/>
      <c r="W24" s="787"/>
      <c r="X24" s="787"/>
      <c r="Y24" s="787"/>
    </row>
    <row r="25" spans="2:25" s="2" customFormat="1" ht="25.2" customHeight="1">
      <c r="B25" s="8"/>
      <c r="C25" s="2" t="s">
        <v>47</v>
      </c>
      <c r="D25" s="2" t="s">
        <v>48</v>
      </c>
      <c r="N25" s="9"/>
      <c r="O25" s="787"/>
      <c r="P25" s="787"/>
      <c r="Q25" s="787"/>
      <c r="R25" s="787"/>
      <c r="S25" s="787"/>
      <c r="T25" s="787"/>
      <c r="U25" s="787"/>
      <c r="V25" s="787"/>
      <c r="W25" s="787"/>
      <c r="X25" s="787"/>
      <c r="Y25" s="787"/>
    </row>
    <row r="26" spans="2:25" s="2" customFormat="1" ht="25.2" customHeight="1">
      <c r="B26" s="8"/>
      <c r="C26" s="2" t="s">
        <v>49</v>
      </c>
      <c r="D26" s="2" t="s">
        <v>50</v>
      </c>
      <c r="N26" s="9"/>
      <c r="O26" s="787"/>
      <c r="P26" s="787"/>
      <c r="Q26" s="787"/>
      <c r="R26" s="787"/>
      <c r="S26" s="787"/>
      <c r="T26" s="787"/>
      <c r="U26" s="787"/>
      <c r="V26" s="787"/>
      <c r="W26" s="787"/>
      <c r="X26" s="787"/>
      <c r="Y26" s="787"/>
    </row>
    <row r="27" spans="2:25" s="2" customFormat="1" ht="25.2" customHeight="1">
      <c r="B27" s="8"/>
      <c r="C27" s="2" t="s">
        <v>51</v>
      </c>
      <c r="D27" s="2" t="s">
        <v>52</v>
      </c>
      <c r="N27" s="9"/>
      <c r="O27" s="787"/>
      <c r="P27" s="787"/>
      <c r="Q27" s="787"/>
      <c r="R27" s="787"/>
      <c r="S27" s="787"/>
      <c r="T27" s="787"/>
      <c r="U27" s="787"/>
      <c r="V27" s="787"/>
      <c r="W27" s="787"/>
      <c r="X27" s="787"/>
      <c r="Y27" s="787"/>
    </row>
    <row r="28" spans="2:25" s="2" customFormat="1" ht="25.2" customHeight="1">
      <c r="B28" s="8"/>
      <c r="C28" s="2" t="s">
        <v>53</v>
      </c>
      <c r="D28" s="264" t="s">
        <v>471</v>
      </c>
      <c r="N28" s="9"/>
      <c r="O28" s="787"/>
      <c r="P28" s="787"/>
      <c r="Q28" s="787"/>
      <c r="R28" s="787"/>
      <c r="S28" s="787"/>
      <c r="T28" s="787"/>
      <c r="U28" s="787"/>
      <c r="V28" s="787"/>
      <c r="W28" s="787"/>
      <c r="X28" s="787"/>
      <c r="Y28" s="787"/>
    </row>
    <row r="29" spans="2:25" s="2" customFormat="1" ht="25.2" customHeight="1">
      <c r="B29" s="8"/>
      <c r="C29" s="2" t="s">
        <v>55</v>
      </c>
      <c r="D29" s="2" t="s">
        <v>54</v>
      </c>
      <c r="N29" s="9"/>
      <c r="O29" s="787"/>
      <c r="P29" s="787"/>
      <c r="Q29" s="787"/>
      <c r="R29" s="787"/>
      <c r="S29" s="787"/>
      <c r="T29" s="787"/>
      <c r="U29" s="787"/>
      <c r="V29" s="787"/>
      <c r="W29" s="787"/>
      <c r="X29" s="787"/>
      <c r="Y29" s="787"/>
    </row>
    <row r="30" spans="2:25" s="2" customFormat="1" ht="25.2" customHeight="1">
      <c r="B30" s="8"/>
      <c r="C30" s="2" t="s">
        <v>57</v>
      </c>
      <c r="D30" s="2" t="s">
        <v>56</v>
      </c>
      <c r="N30" s="9"/>
      <c r="O30" s="787"/>
      <c r="P30" s="787"/>
      <c r="Q30" s="787"/>
      <c r="R30" s="787"/>
      <c r="S30" s="787"/>
      <c r="T30" s="787"/>
      <c r="U30" s="787"/>
      <c r="V30" s="787"/>
      <c r="W30" s="787"/>
      <c r="X30" s="787"/>
      <c r="Y30" s="787"/>
    </row>
    <row r="31" spans="2:25" s="2" customFormat="1" ht="25.2" customHeight="1">
      <c r="B31" s="8"/>
      <c r="C31" s="264" t="s">
        <v>58</v>
      </c>
      <c r="D31" s="2" t="s">
        <v>59</v>
      </c>
      <c r="N31" s="9"/>
      <c r="O31" s="787"/>
      <c r="P31" s="787"/>
      <c r="Q31" s="787"/>
      <c r="R31" s="787"/>
      <c r="S31" s="787"/>
      <c r="T31" s="787"/>
      <c r="U31" s="787"/>
      <c r="V31" s="787"/>
      <c r="W31" s="787"/>
      <c r="X31" s="787"/>
      <c r="Y31" s="787"/>
    </row>
    <row r="32" spans="2:25" s="2" customFormat="1" ht="25.2" customHeight="1">
      <c r="B32" s="8"/>
      <c r="C32" s="264" t="s">
        <v>467</v>
      </c>
      <c r="D32" s="2" t="s">
        <v>61</v>
      </c>
      <c r="N32" s="9"/>
      <c r="O32" s="787"/>
      <c r="P32" s="787"/>
      <c r="Q32" s="787"/>
      <c r="R32" s="787"/>
      <c r="S32" s="787"/>
      <c r="T32" s="787"/>
      <c r="U32" s="787"/>
      <c r="V32" s="787"/>
      <c r="W32" s="787"/>
      <c r="X32" s="787"/>
      <c r="Y32" s="787"/>
    </row>
    <row r="33" spans="2:25" s="2" customFormat="1" ht="25.2" customHeight="1">
      <c r="B33" s="8"/>
      <c r="C33" s="264" t="s">
        <v>468</v>
      </c>
      <c r="D33" s="2" t="s">
        <v>62</v>
      </c>
      <c r="N33" s="9"/>
      <c r="O33" s="787"/>
      <c r="P33" s="787"/>
      <c r="Q33" s="787"/>
      <c r="R33" s="787"/>
      <c r="S33" s="787"/>
      <c r="T33" s="787"/>
      <c r="U33" s="787"/>
      <c r="V33" s="787"/>
      <c r="W33" s="787"/>
      <c r="X33" s="787"/>
      <c r="Y33" s="787"/>
    </row>
    <row r="34" spans="2:25" s="2" customFormat="1" ht="25.2" customHeight="1">
      <c r="B34" s="8"/>
      <c r="C34" s="264" t="s">
        <v>469</v>
      </c>
      <c r="D34" s="2" t="s">
        <v>63</v>
      </c>
      <c r="N34" s="9"/>
      <c r="O34" s="787"/>
      <c r="P34" s="787"/>
      <c r="Q34" s="787"/>
      <c r="R34" s="787"/>
      <c r="S34" s="787"/>
      <c r="T34" s="787"/>
      <c r="U34" s="787"/>
      <c r="V34" s="787"/>
      <c r="W34" s="787"/>
      <c r="X34" s="787"/>
      <c r="Y34" s="787"/>
    </row>
    <row r="35" spans="2:25" s="2" customFormat="1" ht="25.2" customHeight="1">
      <c r="B35" s="8"/>
      <c r="C35" s="264" t="s">
        <v>470</v>
      </c>
      <c r="D35" s="2" t="s">
        <v>66</v>
      </c>
      <c r="N35" s="9"/>
    </row>
    <row r="36" spans="2:25" s="2" customFormat="1" ht="25.2" customHeight="1">
      <c r="B36" s="8"/>
      <c r="N36" s="9"/>
    </row>
    <row r="37" spans="2:25" s="2" customFormat="1" ht="25.2" customHeight="1">
      <c r="B37" s="8"/>
      <c r="N37" s="9"/>
    </row>
    <row r="38" spans="2:25" s="2" customFormat="1" ht="25.2" customHeight="1">
      <c r="B38" s="8"/>
      <c r="C38" s="207" t="s">
        <v>65</v>
      </c>
      <c r="D38" s="786" t="s">
        <v>68</v>
      </c>
      <c r="N38" s="9"/>
    </row>
    <row r="39" spans="2:25" s="2" customFormat="1" ht="25.2" customHeight="1">
      <c r="B39" s="8"/>
      <c r="N39" s="9"/>
    </row>
    <row r="40" spans="2:25" s="2" customFormat="1" ht="25.2" customHeight="1">
      <c r="B40" s="8"/>
      <c r="C40" s="205" t="s">
        <v>307</v>
      </c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9"/>
    </row>
    <row r="41" spans="2:25" s="2" customFormat="1" ht="25.2" customHeight="1">
      <c r="B41" s="8"/>
      <c r="N41" s="9"/>
    </row>
    <row r="42" spans="2:25" s="2" customFormat="1" ht="25.2" customHeight="1">
      <c r="B42" s="8"/>
      <c r="C42" s="207" t="s">
        <v>308</v>
      </c>
      <c r="N42" s="9"/>
    </row>
    <row r="43" spans="2:25" s="2" customFormat="1" ht="30" customHeight="1" thickBo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</row>
    <row r="44" spans="2:25" s="2" customFormat="1" ht="30" customHeight="1"/>
    <row r="45" spans="2:25" s="42" customFormat="1" ht="13.2">
      <c r="C45" s="37" t="s">
        <v>70</v>
      </c>
      <c r="G45" s="43"/>
      <c r="M45" s="41" t="s">
        <v>75</v>
      </c>
    </row>
    <row r="46" spans="2:25" s="42" customFormat="1" ht="13.2">
      <c r="C46" s="38" t="s">
        <v>71</v>
      </c>
      <c r="G46" s="43"/>
    </row>
    <row r="47" spans="2:25" s="42" customFormat="1" ht="13.2">
      <c r="C47" s="38" t="s">
        <v>72</v>
      </c>
      <c r="G47" s="43"/>
    </row>
    <row r="48" spans="2:25" s="42" customFormat="1" ht="13.2">
      <c r="C48" s="38" t="s">
        <v>73</v>
      </c>
      <c r="G48" s="43"/>
    </row>
    <row r="49" spans="3:7" s="42" customFormat="1" ht="13.2">
      <c r="C49" s="38" t="s">
        <v>74</v>
      </c>
      <c r="G49" s="43"/>
    </row>
    <row r="50" spans="3:7" s="2" customFormat="1" ht="30" customHeight="1"/>
    <row r="51" spans="3:7" s="2" customFormat="1" ht="30" customHeight="1"/>
    <row r="52" spans="3:7" s="2" customFormat="1" ht="30" customHeight="1"/>
    <row r="53" spans="3:7" s="2" customFormat="1" ht="30" customHeight="1"/>
    <row r="54" spans="3:7" s="2" customFormat="1" ht="30" customHeight="1"/>
    <row r="55" spans="3:7" s="2" customFormat="1" ht="30" customHeight="1"/>
    <row r="56" spans="3:7" s="2" customFormat="1" ht="30" customHeight="1"/>
    <row r="57" spans="3:7" s="2" customFormat="1" ht="30" customHeight="1"/>
    <row r="58" spans="3:7" s="2" customFormat="1" ht="30" customHeight="1"/>
    <row r="59" spans="3:7" s="2" customFormat="1" ht="30" customHeight="1"/>
    <row r="60" spans="3:7" s="2" customFormat="1" ht="30" customHeight="1"/>
    <row r="61" spans="3:7" s="2" customFormat="1" ht="30" customHeight="1"/>
    <row r="62" spans="3:7" s="2" customFormat="1" ht="30" customHeight="1"/>
    <row r="63" spans="3:7" s="2" customFormat="1" ht="30" customHeight="1"/>
    <row r="64" spans="3:7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</sheetData>
  <sheetProtection password="C494" sheet="1" objects="1" scenarios="1"/>
  <mergeCells count="3">
    <mergeCell ref="M6:M7"/>
    <mergeCell ref="D13:M13"/>
    <mergeCell ref="D15:M15"/>
  </mergeCells>
  <phoneticPr fontId="21" type="noConversion"/>
  <pageMargins left="0.75000000000000011" right="0.75000000000000011" top="1" bottom="1" header="0.5" footer="0.5"/>
  <pageSetup paperSize="9" scale="5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57"/>
  <sheetViews>
    <sheetView topLeftCell="A4" workbookViewId="0">
      <selection activeCell="A16" sqref="A16"/>
    </sheetView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13.54296875" style="54" customWidth="1"/>
    <col min="4" max="4" width="23.26953125" style="54" customWidth="1"/>
    <col min="5" max="13" width="13.453125" style="55" customWidth="1"/>
    <col min="14" max="14" width="40.7265625" style="55" customWidth="1"/>
    <col min="15" max="15" width="3.26953125" style="54" customWidth="1"/>
    <col min="16" max="16384" width="10.7265625" style="54"/>
  </cols>
  <sheetData>
    <row r="2" spans="1:30" ht="22.95" customHeight="1">
      <c r="D2" s="48" t="s">
        <v>166</v>
      </c>
    </row>
    <row r="3" spans="1:30" ht="22.95" customHeight="1">
      <c r="D3" s="48" t="s">
        <v>167</v>
      </c>
    </row>
    <row r="4" spans="1:30" ht="22.95" customHeight="1" thickBot="1">
      <c r="A4" s="54" t="s">
        <v>671</v>
      </c>
    </row>
    <row r="5" spans="1:30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Q5" s="265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7"/>
    </row>
    <row r="6" spans="1:30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1241">
        <f>ejercicio</f>
        <v>2019</v>
      </c>
      <c r="O6" s="63"/>
      <c r="Q6" s="268"/>
      <c r="R6" s="269" t="s">
        <v>474</v>
      </c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1"/>
    </row>
    <row r="7" spans="1:30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1241"/>
      <c r="O7" s="63"/>
      <c r="Q7" s="268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1"/>
    </row>
    <row r="8" spans="1:30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5"/>
      <c r="O8" s="63"/>
      <c r="Q8" s="268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1"/>
    </row>
    <row r="9" spans="1:30" s="49" customFormat="1" ht="30" customHeight="1">
      <c r="B9" s="66"/>
      <c r="C9" s="45" t="s">
        <v>2</v>
      </c>
      <c r="D9" s="1278" t="str">
        <f>Entidad</f>
        <v>FUNDACIÓN CANARIA TENERIFE RURAL</v>
      </c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67"/>
      <c r="Q9" s="272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4"/>
    </row>
    <row r="10" spans="1:30" ht="7.2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Q10" s="268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1"/>
    </row>
    <row r="11" spans="1:30" s="72" customFormat="1" ht="30" customHeight="1">
      <c r="B11" s="68"/>
      <c r="C11" s="69" t="s">
        <v>201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Q11" s="275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7"/>
    </row>
    <row r="12" spans="1:30" s="72" customFormat="1" ht="30" customHeight="1">
      <c r="B12" s="68"/>
      <c r="C12" s="73"/>
      <c r="D12" s="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Q12" s="275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7"/>
    </row>
    <row r="13" spans="1:30" s="76" customFormat="1" ht="22.95" customHeight="1">
      <c r="B13" s="74"/>
      <c r="C13" s="1285"/>
      <c r="D13" s="1286"/>
      <c r="E13" s="133" t="s">
        <v>198</v>
      </c>
      <c r="F13" s="1289" t="s">
        <v>188</v>
      </c>
      <c r="G13" s="1290"/>
      <c r="H13" s="1290"/>
      <c r="I13" s="1290"/>
      <c r="J13" s="1290"/>
      <c r="K13" s="1290"/>
      <c r="L13" s="1291"/>
      <c r="M13" s="133" t="s">
        <v>199</v>
      </c>
      <c r="N13" s="1287" t="s">
        <v>200</v>
      </c>
      <c r="O13" s="75"/>
      <c r="Q13" s="268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1"/>
    </row>
    <row r="14" spans="1:30" ht="49.2" customHeight="1">
      <c r="B14" s="60"/>
      <c r="C14" s="142" t="s">
        <v>195</v>
      </c>
      <c r="D14" s="140">
        <f>ejercicio-1</f>
        <v>2018</v>
      </c>
      <c r="E14" s="141">
        <f>ejercicio-1</f>
        <v>2018</v>
      </c>
      <c r="F14" s="137" t="s">
        <v>190</v>
      </c>
      <c r="G14" s="138" t="s">
        <v>189</v>
      </c>
      <c r="H14" s="138" t="s">
        <v>191</v>
      </c>
      <c r="I14" s="138" t="s">
        <v>192</v>
      </c>
      <c r="J14" s="138" t="s">
        <v>193</v>
      </c>
      <c r="K14" s="138" t="s">
        <v>194</v>
      </c>
      <c r="L14" s="139" t="s">
        <v>179</v>
      </c>
      <c r="M14" s="141">
        <f>ejercicio-1</f>
        <v>2018</v>
      </c>
      <c r="N14" s="1288"/>
      <c r="O14" s="63"/>
      <c r="Q14" s="268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1"/>
    </row>
    <row r="15" spans="1:30" s="77" customFormat="1" ht="22.95" customHeight="1">
      <c r="B15" s="74"/>
      <c r="C15" s="92" t="s">
        <v>181</v>
      </c>
      <c r="D15" s="93"/>
      <c r="E15" s="317">
        <f>+'FC-4_ACTIVO'!E17</f>
        <v>249.74</v>
      </c>
      <c r="F15" s="318">
        <f>+'FC-6_Inversiones'!G16+'FC-6_Inversiones'!G17</f>
        <v>1913.0600000000002</v>
      </c>
      <c r="G15" s="319"/>
      <c r="H15" s="319"/>
      <c r="I15" s="319">
        <v>-146</v>
      </c>
      <c r="J15" s="319"/>
      <c r="K15" s="319"/>
      <c r="L15" s="320"/>
      <c r="M15" s="108">
        <f>SUM(E15:L15)</f>
        <v>2016.8000000000002</v>
      </c>
      <c r="N15" s="348"/>
      <c r="O15" s="75"/>
      <c r="Q15" s="268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1"/>
    </row>
    <row r="16" spans="1:30" ht="22.95" customHeight="1">
      <c r="B16" s="74"/>
      <c r="C16" s="94" t="s">
        <v>184</v>
      </c>
      <c r="D16" s="95"/>
      <c r="E16" s="321"/>
      <c r="F16" s="322"/>
      <c r="G16" s="323"/>
      <c r="H16" s="323"/>
      <c r="I16" s="323"/>
      <c r="J16" s="323"/>
      <c r="K16" s="323"/>
      <c r="L16" s="324"/>
      <c r="M16" s="112">
        <f t="shared" ref="M16:M19" si="0">SUM(E16:L16)</f>
        <v>0</v>
      </c>
      <c r="N16" s="612"/>
      <c r="O16" s="63"/>
      <c r="Q16" s="268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1"/>
    </row>
    <row r="17" spans="2:30" ht="22.95" customHeight="1">
      <c r="B17" s="74"/>
      <c r="C17" s="94" t="s">
        <v>182</v>
      </c>
      <c r="D17" s="95"/>
      <c r="E17" s="321">
        <f>+'FC-4_ACTIVO'!E19</f>
        <v>49909.34</v>
      </c>
      <c r="F17" s="322">
        <f>SUM('FC-6_Inversiones'!G18:G32)</f>
        <v>23134.800000000007</v>
      </c>
      <c r="G17" s="323"/>
      <c r="H17" s="323"/>
      <c r="I17" s="323">
        <f>-(13377+969.51)</f>
        <v>-14346.51</v>
      </c>
      <c r="J17" s="323"/>
      <c r="K17" s="323"/>
      <c r="L17" s="324"/>
      <c r="M17" s="112">
        <f t="shared" si="0"/>
        <v>58697.63</v>
      </c>
      <c r="N17" s="612"/>
      <c r="O17" s="63"/>
      <c r="Q17" s="268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1"/>
    </row>
    <row r="18" spans="2:30" ht="22.95" customHeight="1">
      <c r="B18" s="74"/>
      <c r="C18" s="94" t="s">
        <v>185</v>
      </c>
      <c r="D18" s="95"/>
      <c r="E18" s="321"/>
      <c r="F18" s="322"/>
      <c r="G18" s="323"/>
      <c r="H18" s="323"/>
      <c r="I18" s="323"/>
      <c r="J18" s="323"/>
      <c r="K18" s="323"/>
      <c r="L18" s="324"/>
      <c r="M18" s="112">
        <f t="shared" si="0"/>
        <v>0</v>
      </c>
      <c r="N18" s="612"/>
      <c r="O18" s="63"/>
      <c r="Q18" s="268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1"/>
    </row>
    <row r="19" spans="2:30" ht="22.95" customHeight="1">
      <c r="B19" s="74"/>
      <c r="C19" s="96" t="s">
        <v>183</v>
      </c>
      <c r="D19" s="97"/>
      <c r="E19" s="325"/>
      <c r="F19" s="326"/>
      <c r="G19" s="327"/>
      <c r="H19" s="327"/>
      <c r="I19" s="327"/>
      <c r="J19" s="327"/>
      <c r="K19" s="327"/>
      <c r="L19" s="328"/>
      <c r="M19" s="113">
        <f t="shared" si="0"/>
        <v>0</v>
      </c>
      <c r="N19" s="613"/>
      <c r="O19" s="63"/>
      <c r="Q19" s="268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1"/>
    </row>
    <row r="20" spans="2:30" ht="22.95" customHeight="1" thickBot="1">
      <c r="B20" s="74"/>
      <c r="C20" s="98" t="s">
        <v>186</v>
      </c>
      <c r="D20" s="99"/>
      <c r="E20" s="111">
        <f>SUM(E15:E19)</f>
        <v>50159.079999999994</v>
      </c>
      <c r="F20" s="111">
        <f t="shared" ref="F20:M20" si="1">SUM(F15:F19)</f>
        <v>25047.860000000008</v>
      </c>
      <c r="G20" s="111">
        <f t="shared" si="1"/>
        <v>0</v>
      </c>
      <c r="H20" s="111">
        <f t="shared" si="1"/>
        <v>0</v>
      </c>
      <c r="I20" s="111">
        <f t="shared" si="1"/>
        <v>-14492.51</v>
      </c>
      <c r="J20" s="111">
        <f t="shared" si="1"/>
        <v>0</v>
      </c>
      <c r="K20" s="111">
        <f t="shared" si="1"/>
        <v>0</v>
      </c>
      <c r="L20" s="111">
        <f t="shared" si="1"/>
        <v>0</v>
      </c>
      <c r="M20" s="111">
        <f t="shared" si="1"/>
        <v>60714.43</v>
      </c>
      <c r="N20" s="100"/>
      <c r="O20" s="63"/>
      <c r="Q20" s="268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1"/>
    </row>
    <row r="21" spans="2:30" ht="7.95" customHeight="1">
      <c r="B21" s="74"/>
      <c r="C21" s="88"/>
      <c r="D21" s="88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63"/>
      <c r="Q21" s="268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1"/>
    </row>
    <row r="22" spans="2:30" ht="22.95" customHeight="1" thickBot="1">
      <c r="B22" s="74"/>
      <c r="C22" s="102" t="s">
        <v>187</v>
      </c>
      <c r="D22" s="103"/>
      <c r="E22" s="390">
        <f>+'FC-4_ACTIVO'!E26</f>
        <v>35087.9</v>
      </c>
      <c r="F22" s="391"/>
      <c r="G22" s="392"/>
      <c r="H22" s="392"/>
      <c r="I22" s="392"/>
      <c r="J22" s="392"/>
      <c r="K22" s="392"/>
      <c r="L22" s="393">
        <v>1912.1</v>
      </c>
      <c r="M22" s="111">
        <f>SUM(E22:L22)</f>
        <v>37000</v>
      </c>
      <c r="N22" s="641"/>
      <c r="O22" s="63"/>
      <c r="Q22" s="268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1"/>
    </row>
    <row r="23" spans="2:30" ht="22.95" customHeight="1">
      <c r="B23" s="74"/>
      <c r="C23" s="73"/>
      <c r="D23" s="7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63"/>
      <c r="Q23" s="268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1"/>
    </row>
    <row r="24" spans="2:30" ht="22.95" customHeight="1">
      <c r="B24" s="74"/>
      <c r="C24" s="1285"/>
      <c r="D24" s="1286"/>
      <c r="E24" s="133" t="s">
        <v>198</v>
      </c>
      <c r="F24" s="1289" t="s">
        <v>188</v>
      </c>
      <c r="G24" s="1290"/>
      <c r="H24" s="1290"/>
      <c r="I24" s="1290"/>
      <c r="J24" s="1290"/>
      <c r="K24" s="1290"/>
      <c r="L24" s="1291"/>
      <c r="M24" s="133" t="s">
        <v>199</v>
      </c>
      <c r="N24" s="1287" t="s">
        <v>200</v>
      </c>
      <c r="O24" s="63"/>
      <c r="Q24" s="268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1"/>
    </row>
    <row r="25" spans="2:30" ht="49.2" customHeight="1">
      <c r="B25" s="74"/>
      <c r="C25" s="142" t="s">
        <v>196</v>
      </c>
      <c r="D25" s="140">
        <f>ejercicio</f>
        <v>2019</v>
      </c>
      <c r="E25" s="141">
        <f>ejercicio</f>
        <v>2019</v>
      </c>
      <c r="F25" s="137" t="s">
        <v>190</v>
      </c>
      <c r="G25" s="138" t="s">
        <v>189</v>
      </c>
      <c r="H25" s="138" t="s">
        <v>191</v>
      </c>
      <c r="I25" s="138" t="s">
        <v>192</v>
      </c>
      <c r="J25" s="138" t="s">
        <v>193</v>
      </c>
      <c r="K25" s="138" t="s">
        <v>194</v>
      </c>
      <c r="L25" s="139" t="s">
        <v>179</v>
      </c>
      <c r="M25" s="141">
        <f>ejercicio</f>
        <v>2019</v>
      </c>
      <c r="N25" s="1288"/>
      <c r="O25" s="63"/>
      <c r="Q25" s="268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1"/>
    </row>
    <row r="26" spans="2:30" ht="22.95" customHeight="1">
      <c r="B26" s="74"/>
      <c r="C26" s="92" t="s">
        <v>181</v>
      </c>
      <c r="D26" s="93"/>
      <c r="E26" s="108">
        <f>+M15</f>
        <v>2016.8000000000002</v>
      </c>
      <c r="F26" s="318"/>
      <c r="G26" s="319"/>
      <c r="H26" s="319"/>
      <c r="I26" s="319">
        <v>-210.02</v>
      </c>
      <c r="J26" s="319"/>
      <c r="K26" s="319"/>
      <c r="L26" s="320"/>
      <c r="M26" s="108">
        <f>SUM(E26:L26)</f>
        <v>1806.7800000000002</v>
      </c>
      <c r="N26" s="348"/>
      <c r="O26" s="63"/>
      <c r="Q26" s="268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1"/>
    </row>
    <row r="27" spans="2:30" ht="22.95" customHeight="1">
      <c r="B27" s="74"/>
      <c r="C27" s="94" t="s">
        <v>184</v>
      </c>
      <c r="D27" s="95"/>
      <c r="E27" s="112">
        <f>+M16</f>
        <v>0</v>
      </c>
      <c r="F27" s="322"/>
      <c r="G27" s="323"/>
      <c r="H27" s="323"/>
      <c r="I27" s="323"/>
      <c r="J27" s="323"/>
      <c r="K27" s="323"/>
      <c r="L27" s="324"/>
      <c r="M27" s="112">
        <f t="shared" ref="M27:M30" si="2">SUM(E27:L27)</f>
        <v>0</v>
      </c>
      <c r="N27" s="612"/>
      <c r="O27" s="63"/>
      <c r="Q27" s="268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1"/>
    </row>
    <row r="28" spans="2:30" ht="22.95" customHeight="1">
      <c r="B28" s="74"/>
      <c r="C28" s="94" t="s">
        <v>182</v>
      </c>
      <c r="D28" s="95"/>
      <c r="E28" s="112">
        <f>+M17</f>
        <v>58697.63</v>
      </c>
      <c r="F28" s="322">
        <f>+'FC-6_Inversiones'!G33+'FC-6_Inversiones'!G34</f>
        <v>60000</v>
      </c>
      <c r="G28" s="323"/>
      <c r="H28" s="323"/>
      <c r="I28" s="323">
        <f>-(15002.23+938.72)</f>
        <v>-15940.949999999999</v>
      </c>
      <c r="J28" s="323"/>
      <c r="K28" s="323"/>
      <c r="L28" s="324"/>
      <c r="M28" s="112">
        <f t="shared" si="2"/>
        <v>102756.68000000001</v>
      </c>
      <c r="N28" s="612"/>
      <c r="O28" s="63"/>
      <c r="Q28" s="268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1"/>
    </row>
    <row r="29" spans="2:30" ht="22.95" customHeight="1">
      <c r="B29" s="74"/>
      <c r="C29" s="94" t="s">
        <v>185</v>
      </c>
      <c r="D29" s="95"/>
      <c r="E29" s="112">
        <f>+M18</f>
        <v>0</v>
      </c>
      <c r="F29" s="322"/>
      <c r="G29" s="323"/>
      <c r="H29" s="323"/>
      <c r="I29" s="323"/>
      <c r="J29" s="323"/>
      <c r="K29" s="323"/>
      <c r="L29" s="324"/>
      <c r="M29" s="112">
        <f t="shared" si="2"/>
        <v>0</v>
      </c>
      <c r="N29" s="612"/>
      <c r="O29" s="63"/>
      <c r="Q29" s="268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1"/>
    </row>
    <row r="30" spans="2:30" ht="22.95" customHeight="1">
      <c r="B30" s="74"/>
      <c r="C30" s="96" t="s">
        <v>183</v>
      </c>
      <c r="D30" s="97"/>
      <c r="E30" s="113">
        <f>+M19</f>
        <v>0</v>
      </c>
      <c r="F30" s="326"/>
      <c r="G30" s="327"/>
      <c r="H30" s="327"/>
      <c r="I30" s="327"/>
      <c r="J30" s="327"/>
      <c r="K30" s="327"/>
      <c r="L30" s="328"/>
      <c r="M30" s="113">
        <f t="shared" si="2"/>
        <v>0</v>
      </c>
      <c r="N30" s="613"/>
      <c r="O30" s="63"/>
      <c r="Q30" s="278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80"/>
    </row>
    <row r="31" spans="2:30" ht="22.95" customHeight="1" thickBot="1">
      <c r="B31" s="74"/>
      <c r="C31" s="98" t="s">
        <v>186</v>
      </c>
      <c r="D31" s="99"/>
      <c r="E31" s="111">
        <f>SUM(E26:E30)</f>
        <v>60714.43</v>
      </c>
      <c r="F31" s="111">
        <f t="shared" ref="F31" si="3">SUM(F26:F30)</f>
        <v>60000</v>
      </c>
      <c r="G31" s="111">
        <f t="shared" ref="G31" si="4">SUM(G26:G30)</f>
        <v>0</v>
      </c>
      <c r="H31" s="111">
        <f t="shared" ref="H31" si="5">SUM(H26:H30)</f>
        <v>0</v>
      </c>
      <c r="I31" s="111">
        <f t="shared" ref="I31" si="6">SUM(I26:I30)</f>
        <v>-16150.97</v>
      </c>
      <c r="J31" s="111">
        <f t="shared" ref="J31" si="7">SUM(J26:J30)</f>
        <v>0</v>
      </c>
      <c r="K31" s="111">
        <f t="shared" ref="K31" si="8">SUM(K26:K30)</f>
        <v>0</v>
      </c>
      <c r="L31" s="111">
        <f t="shared" ref="L31" si="9">SUM(L26:L30)</f>
        <v>0</v>
      </c>
      <c r="M31" s="111">
        <f>SUM(M26:M30)</f>
        <v>104563.46</v>
      </c>
      <c r="N31" s="100"/>
      <c r="O31" s="63"/>
      <c r="Q31" s="278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80"/>
    </row>
    <row r="32" spans="2:30" ht="9" customHeight="1">
      <c r="B32" s="74"/>
      <c r="C32" s="88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63"/>
      <c r="Q32" s="268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1"/>
    </row>
    <row r="33" spans="2:30" ht="22.95" customHeight="1" thickBot="1">
      <c r="B33" s="74"/>
      <c r="C33" s="102" t="s">
        <v>187</v>
      </c>
      <c r="D33" s="103"/>
      <c r="E33" s="111">
        <f>+M22</f>
        <v>37000</v>
      </c>
      <c r="F33" s="391"/>
      <c r="G33" s="392"/>
      <c r="H33" s="392"/>
      <c r="I33" s="392"/>
      <c r="J33" s="392"/>
      <c r="K33" s="392"/>
      <c r="L33" s="393">
        <v>2000</v>
      </c>
      <c r="M33" s="111">
        <f>SUM(E33:L33)</f>
        <v>39000</v>
      </c>
      <c r="N33" s="641"/>
      <c r="O33" s="63"/>
      <c r="Q33" s="268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1"/>
    </row>
    <row r="34" spans="2:30" ht="22.95" customHeight="1">
      <c r="B34" s="74"/>
      <c r="C34" s="73"/>
      <c r="D34" s="7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63"/>
      <c r="Q34" s="268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1"/>
    </row>
    <row r="35" spans="2:30" ht="22.95" customHeight="1">
      <c r="B35" s="74"/>
      <c r="C35" s="107" t="s">
        <v>197</v>
      </c>
      <c r="D35" s="105"/>
      <c r="E35" s="106"/>
      <c r="F35" s="106"/>
      <c r="G35" s="106"/>
      <c r="H35" s="106"/>
      <c r="I35" s="106"/>
      <c r="J35" s="106"/>
      <c r="K35" s="106"/>
      <c r="L35" s="106"/>
      <c r="M35" s="106"/>
      <c r="N35" s="53"/>
      <c r="O35" s="63"/>
      <c r="Q35" s="268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1"/>
    </row>
    <row r="36" spans="2:30" ht="17.399999999999999">
      <c r="B36" s="74"/>
      <c r="C36" s="105" t="s">
        <v>531</v>
      </c>
      <c r="D36" s="105"/>
      <c r="E36" s="106"/>
      <c r="F36" s="106"/>
      <c r="G36" s="106"/>
      <c r="H36" s="106"/>
      <c r="I36" s="106"/>
      <c r="J36" s="106"/>
      <c r="K36" s="106"/>
      <c r="L36" s="106"/>
      <c r="M36" s="106"/>
      <c r="N36" s="53"/>
      <c r="O36" s="63"/>
      <c r="Q36" s="281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3"/>
    </row>
    <row r="37" spans="2:30" ht="17.399999999999999">
      <c r="B37" s="74"/>
      <c r="C37" s="105" t="s">
        <v>532</v>
      </c>
      <c r="D37" s="105"/>
      <c r="E37" s="106"/>
      <c r="F37" s="106"/>
      <c r="G37" s="106"/>
      <c r="H37" s="106"/>
      <c r="I37" s="106"/>
      <c r="J37" s="106"/>
      <c r="K37" s="106"/>
      <c r="L37" s="106"/>
      <c r="M37" s="106"/>
      <c r="N37" s="53"/>
      <c r="O37" s="63"/>
      <c r="Q37" s="281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3"/>
    </row>
    <row r="38" spans="2:30" ht="17.399999999999999">
      <c r="B38" s="74"/>
      <c r="C38" s="105" t="s">
        <v>533</v>
      </c>
      <c r="D38" s="105"/>
      <c r="E38" s="106"/>
      <c r="F38" s="106"/>
      <c r="G38" s="106"/>
      <c r="H38" s="106"/>
      <c r="I38" s="106"/>
      <c r="J38" s="106"/>
      <c r="K38" s="106"/>
      <c r="L38" s="106"/>
      <c r="M38" s="106"/>
      <c r="N38" s="53"/>
      <c r="O38" s="63"/>
      <c r="Q38" s="281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3"/>
    </row>
    <row r="39" spans="2:30" ht="17.399999999999999">
      <c r="B39" s="74"/>
      <c r="C39" s="105" t="s">
        <v>534</v>
      </c>
      <c r="D39" s="105"/>
      <c r="E39" s="106"/>
      <c r="F39" s="106"/>
      <c r="G39" s="106"/>
      <c r="H39" s="106"/>
      <c r="I39" s="106"/>
      <c r="J39" s="106"/>
      <c r="K39" s="106"/>
      <c r="L39" s="106"/>
      <c r="M39" s="106"/>
      <c r="N39" s="53"/>
      <c r="O39" s="63"/>
      <c r="Q39" s="281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3"/>
    </row>
    <row r="40" spans="2:30" ht="17.399999999999999">
      <c r="B40" s="74"/>
      <c r="C40" s="105" t="s">
        <v>540</v>
      </c>
      <c r="D40" s="105"/>
      <c r="E40" s="106"/>
      <c r="F40" s="106"/>
      <c r="G40" s="106"/>
      <c r="H40" s="106"/>
      <c r="I40" s="106"/>
      <c r="J40" s="106"/>
      <c r="K40" s="106"/>
      <c r="L40" s="106"/>
      <c r="M40" s="106"/>
      <c r="N40" s="53"/>
      <c r="O40" s="63"/>
      <c r="Q40" s="281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3"/>
    </row>
    <row r="41" spans="2:30" ht="17.399999999999999">
      <c r="B41" s="74"/>
      <c r="C41" s="105" t="s">
        <v>535</v>
      </c>
      <c r="D41" s="105"/>
      <c r="E41" s="106"/>
      <c r="F41" s="106"/>
      <c r="G41" s="106"/>
      <c r="H41" s="106"/>
      <c r="I41" s="106"/>
      <c r="J41" s="106"/>
      <c r="K41" s="106"/>
      <c r="L41" s="106"/>
      <c r="M41" s="106"/>
      <c r="N41" s="53"/>
      <c r="O41" s="63"/>
      <c r="Q41" s="281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3"/>
    </row>
    <row r="42" spans="2:30" ht="17.399999999999999">
      <c r="B42" s="74"/>
      <c r="C42" s="105" t="s">
        <v>536</v>
      </c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53"/>
      <c r="O42" s="63"/>
      <c r="Q42" s="281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3"/>
    </row>
    <row r="43" spans="2:30" ht="17.399999999999999">
      <c r="B43" s="74"/>
      <c r="C43" s="105" t="s">
        <v>537</v>
      </c>
      <c r="D43" s="105"/>
      <c r="E43" s="106"/>
      <c r="F43" s="106"/>
      <c r="G43" s="106"/>
      <c r="H43" s="106"/>
      <c r="I43" s="106"/>
      <c r="J43" s="106"/>
      <c r="K43" s="106"/>
      <c r="L43" s="106"/>
      <c r="M43" s="106"/>
      <c r="N43" s="53"/>
      <c r="O43" s="63"/>
      <c r="Q43" s="281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3"/>
    </row>
    <row r="44" spans="2:30" ht="17.399999999999999">
      <c r="B44" s="74"/>
      <c r="C44" s="105" t="s">
        <v>538</v>
      </c>
      <c r="D44" s="105"/>
      <c r="E44" s="106"/>
      <c r="F44" s="106"/>
      <c r="G44" s="106"/>
      <c r="H44" s="106"/>
      <c r="I44" s="106"/>
      <c r="J44" s="106"/>
      <c r="K44" s="106"/>
      <c r="L44" s="106"/>
      <c r="M44" s="106"/>
      <c r="N44" s="53"/>
      <c r="O44" s="63"/>
      <c r="Q44" s="281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3"/>
    </row>
    <row r="45" spans="2:30" ht="17.399999999999999">
      <c r="B45" s="74"/>
      <c r="C45" s="105" t="s">
        <v>539</v>
      </c>
      <c r="D45" s="105"/>
      <c r="E45" s="106"/>
      <c r="F45" s="106"/>
      <c r="G45" s="106"/>
      <c r="H45" s="106"/>
      <c r="I45" s="106"/>
      <c r="J45" s="106"/>
      <c r="K45" s="106"/>
      <c r="L45" s="106"/>
      <c r="M45" s="106"/>
      <c r="N45" s="53"/>
      <c r="O45" s="63"/>
      <c r="Q45" s="281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3"/>
    </row>
    <row r="46" spans="2:30" ht="22.95" customHeight="1" thickBot="1">
      <c r="B46" s="78"/>
      <c r="C46" s="1279"/>
      <c r="D46" s="1279"/>
      <c r="E46" s="1279"/>
      <c r="F46" s="1279"/>
      <c r="G46" s="46"/>
      <c r="H46" s="46"/>
      <c r="I46" s="46"/>
      <c r="J46" s="46"/>
      <c r="K46" s="46"/>
      <c r="L46" s="46"/>
      <c r="M46" s="46"/>
      <c r="N46" s="79"/>
      <c r="O46" s="80"/>
      <c r="Q46" s="284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  <c r="AD46" s="286"/>
    </row>
    <row r="47" spans="2:30" ht="22.95" customHeight="1">
      <c r="C47" s="61"/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P47" s="54" t="s">
        <v>672</v>
      </c>
    </row>
    <row r="48" spans="2:30" ht="13.2">
      <c r="C48" s="81" t="s">
        <v>70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52" t="s">
        <v>47</v>
      </c>
    </row>
    <row r="49" spans="3:14" ht="13.2">
      <c r="C49" s="82" t="s">
        <v>71</v>
      </c>
      <c r="D49" s="61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3:14" ht="13.2">
      <c r="C50" s="82" t="s">
        <v>72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3:14" ht="13.2">
      <c r="C51" s="82" t="s">
        <v>73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3:14" ht="13.2">
      <c r="C52" s="82" t="s">
        <v>74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3:14" ht="22.95" customHeight="1">
      <c r="C53" s="61"/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3:14" ht="22.95" customHeight="1">
      <c r="C54" s="61"/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3:14" ht="22.95" customHeight="1">
      <c r="C55" s="61"/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3:14" ht="22.95" customHeight="1">
      <c r="C56" s="61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3:14" ht="22.95" customHeight="1">
      <c r="F57" s="62"/>
      <c r="G57" s="62"/>
      <c r="H57" s="62"/>
      <c r="I57" s="62"/>
      <c r="J57" s="62"/>
      <c r="K57" s="62"/>
      <c r="L57" s="62"/>
      <c r="M57" s="62"/>
      <c r="N57" s="62"/>
    </row>
  </sheetData>
  <sheetProtection password="C494" sheet="1" objects="1" scenarios="1"/>
  <mergeCells count="9">
    <mergeCell ref="N6:N7"/>
    <mergeCell ref="D9:N9"/>
    <mergeCell ref="C46:F46"/>
    <mergeCell ref="C13:D13"/>
    <mergeCell ref="N13:N14"/>
    <mergeCell ref="F13:L13"/>
    <mergeCell ref="C24:D24"/>
    <mergeCell ref="F24:L24"/>
    <mergeCell ref="N24:N25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82"/>
  <sheetViews>
    <sheetView workbookViewId="0">
      <selection activeCell="F6" sqref="F6"/>
    </sheetView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13.54296875" style="54" customWidth="1"/>
    <col min="4" max="4" width="23.26953125" style="54" customWidth="1"/>
    <col min="5" max="12" width="13.453125" style="55" customWidth="1"/>
    <col min="13" max="13" width="25.7265625" style="55" customWidth="1"/>
    <col min="14" max="14" width="3.26953125" style="54" customWidth="1"/>
    <col min="15" max="16384" width="10.7265625" style="54"/>
  </cols>
  <sheetData>
    <row r="2" spans="1:29" ht="22.95" customHeight="1">
      <c r="D2" s="48" t="s">
        <v>166</v>
      </c>
    </row>
    <row r="3" spans="1:29" ht="22.95" customHeight="1">
      <c r="D3" s="48" t="s">
        <v>167</v>
      </c>
    </row>
    <row r="4" spans="1:29" ht="22.95" customHeight="1" thickBot="1">
      <c r="A4" s="54" t="s">
        <v>671</v>
      </c>
    </row>
    <row r="5" spans="1:29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9"/>
      <c r="P5" s="265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7"/>
    </row>
    <row r="6" spans="1:29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1241">
        <f>ejercicio</f>
        <v>2019</v>
      </c>
      <c r="N6" s="63"/>
      <c r="P6" s="268"/>
      <c r="Q6" s="269" t="s">
        <v>474</v>
      </c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1"/>
    </row>
    <row r="7" spans="1:29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1241"/>
      <c r="N7" s="63"/>
      <c r="P7" s="268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1"/>
    </row>
    <row r="8" spans="1:29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5"/>
      <c r="N8" s="63"/>
      <c r="P8" s="268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1"/>
    </row>
    <row r="9" spans="1:29" s="49" customFormat="1" ht="30" customHeight="1">
      <c r="B9" s="66"/>
      <c r="C9" s="45" t="s">
        <v>2</v>
      </c>
      <c r="D9" s="1278" t="str">
        <f>Entidad</f>
        <v>FUNDACIÓN CANARIA TENERIFE RURAL</v>
      </c>
      <c r="E9" s="1278"/>
      <c r="F9" s="1278"/>
      <c r="G9" s="1278"/>
      <c r="H9" s="1278"/>
      <c r="I9" s="1278"/>
      <c r="J9" s="1278"/>
      <c r="K9" s="1278"/>
      <c r="L9" s="1278"/>
      <c r="M9" s="1278"/>
      <c r="N9" s="67"/>
      <c r="P9" s="272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4"/>
    </row>
    <row r="10" spans="1:29" ht="7.2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3"/>
      <c r="P10" s="268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1"/>
    </row>
    <row r="11" spans="1:29" s="72" customFormat="1" ht="30" customHeight="1">
      <c r="B11" s="68"/>
      <c r="C11" s="69" t="s">
        <v>202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1"/>
      <c r="P11" s="275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7"/>
    </row>
    <row r="12" spans="1:29" s="72" customFormat="1" ht="30" customHeight="1">
      <c r="B12" s="68"/>
      <c r="C12" s="1300"/>
      <c r="D12" s="1300"/>
      <c r="E12" s="53"/>
      <c r="F12" s="53"/>
      <c r="G12" s="53"/>
      <c r="H12" s="53"/>
      <c r="I12" s="53"/>
      <c r="J12" s="53"/>
      <c r="K12" s="53"/>
      <c r="L12" s="53"/>
      <c r="M12" s="53"/>
      <c r="N12" s="71"/>
      <c r="P12" s="275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7"/>
    </row>
    <row r="13" spans="1:29" s="72" customFormat="1" ht="30" customHeight="1">
      <c r="B13" s="68"/>
      <c r="C13" s="50" t="s">
        <v>213</v>
      </c>
      <c r="D13" s="22"/>
      <c r="E13" s="53"/>
      <c r="F13" s="53"/>
      <c r="G13" s="53"/>
      <c r="H13" s="53"/>
      <c r="I13" s="53"/>
      <c r="J13" s="53"/>
      <c r="K13" s="53"/>
      <c r="L13" s="53"/>
      <c r="M13" s="53"/>
      <c r="N13" s="71"/>
      <c r="P13" s="268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1"/>
    </row>
    <row r="14" spans="1:29" s="72" customFormat="1" ht="30" customHeight="1">
      <c r="B14" s="68"/>
      <c r="C14" s="22"/>
      <c r="D14" s="22"/>
      <c r="E14" s="53"/>
      <c r="F14" s="53"/>
      <c r="G14" s="53"/>
      <c r="H14" s="53"/>
      <c r="I14" s="53"/>
      <c r="J14" s="53"/>
      <c r="K14" s="53"/>
      <c r="L14" s="53"/>
      <c r="M14" s="53"/>
      <c r="N14" s="71"/>
      <c r="P14" s="268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1"/>
    </row>
    <row r="15" spans="1:29" s="76" customFormat="1" ht="22.95" customHeight="1">
      <c r="B15" s="74"/>
      <c r="C15" s="131"/>
      <c r="D15" s="132"/>
      <c r="E15" s="133" t="s">
        <v>204</v>
      </c>
      <c r="F15" s="133" t="s">
        <v>180</v>
      </c>
      <c r="G15" s="1289" t="s">
        <v>188</v>
      </c>
      <c r="H15" s="1290"/>
      <c r="I15" s="1290"/>
      <c r="J15" s="133" t="s">
        <v>199</v>
      </c>
      <c r="K15" s="133" t="s">
        <v>209</v>
      </c>
      <c r="L15" s="133" t="s">
        <v>210</v>
      </c>
      <c r="M15" s="1287" t="s">
        <v>542</v>
      </c>
      <c r="N15" s="75"/>
      <c r="P15" s="268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1"/>
    </row>
    <row r="16" spans="1:29" ht="49.2" customHeight="1">
      <c r="B16" s="60"/>
      <c r="C16" s="134" t="s">
        <v>203</v>
      </c>
      <c r="D16" s="135"/>
      <c r="E16" s="136" t="s">
        <v>205</v>
      </c>
      <c r="F16" s="136">
        <f>ejercicio</f>
        <v>2019</v>
      </c>
      <c r="G16" s="137" t="s">
        <v>206</v>
      </c>
      <c r="H16" s="138" t="s">
        <v>207</v>
      </c>
      <c r="I16" s="139" t="s">
        <v>208</v>
      </c>
      <c r="J16" s="136">
        <f>ejercicio</f>
        <v>2019</v>
      </c>
      <c r="K16" s="136" t="s">
        <v>541</v>
      </c>
      <c r="L16" s="136">
        <f>ejercicio</f>
        <v>2019</v>
      </c>
      <c r="M16" s="1288"/>
      <c r="N16" s="63"/>
      <c r="P16" s="268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1"/>
    </row>
    <row r="17" spans="2:29" ht="30" customHeight="1" thickBot="1">
      <c r="B17" s="60"/>
      <c r="C17" s="1301" t="s">
        <v>211</v>
      </c>
      <c r="D17" s="1301"/>
      <c r="E17" s="1301"/>
      <c r="F17" s="1301"/>
      <c r="G17" s="1301"/>
      <c r="H17" s="1301"/>
      <c r="I17" s="1301"/>
      <c r="J17" s="1301"/>
      <c r="K17" s="1301"/>
      <c r="L17" s="1301"/>
      <c r="M17" s="1301"/>
      <c r="N17" s="63"/>
      <c r="P17" s="268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1"/>
    </row>
    <row r="18" spans="2:29" s="77" customFormat="1" ht="22.95" customHeight="1">
      <c r="B18" s="74"/>
      <c r="C18" s="1298"/>
      <c r="D18" s="1299"/>
      <c r="E18" s="650"/>
      <c r="F18" s="329"/>
      <c r="G18" s="330"/>
      <c r="H18" s="330"/>
      <c r="I18" s="330"/>
      <c r="J18" s="120">
        <f t="shared" ref="J18:J24" si="0">SUM(F18:I18)</f>
        <v>0</v>
      </c>
      <c r="K18" s="337"/>
      <c r="L18" s="338"/>
      <c r="M18" s="646"/>
      <c r="N18" s="75"/>
      <c r="P18" s="268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1"/>
    </row>
    <row r="19" spans="2:29" ht="22.95" customHeight="1">
      <c r="B19" s="74"/>
      <c r="C19" s="1292"/>
      <c r="D19" s="1293"/>
      <c r="E19" s="651"/>
      <c r="F19" s="322"/>
      <c r="G19" s="323"/>
      <c r="H19" s="323"/>
      <c r="I19" s="323"/>
      <c r="J19" s="112">
        <f t="shared" si="0"/>
        <v>0</v>
      </c>
      <c r="K19" s="339"/>
      <c r="L19" s="340"/>
      <c r="M19" s="647"/>
      <c r="N19" s="63"/>
      <c r="P19" s="268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1"/>
    </row>
    <row r="20" spans="2:29" ht="22.95" customHeight="1">
      <c r="B20" s="74"/>
      <c r="C20" s="1292"/>
      <c r="D20" s="1293"/>
      <c r="E20" s="651"/>
      <c r="F20" s="322"/>
      <c r="G20" s="323"/>
      <c r="H20" s="323"/>
      <c r="I20" s="323"/>
      <c r="J20" s="112">
        <f t="shared" si="0"/>
        <v>0</v>
      </c>
      <c r="K20" s="339"/>
      <c r="L20" s="340"/>
      <c r="M20" s="647"/>
      <c r="N20" s="63"/>
      <c r="P20" s="268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1"/>
    </row>
    <row r="21" spans="2:29" ht="22.95" customHeight="1">
      <c r="B21" s="74"/>
      <c r="C21" s="1292"/>
      <c r="D21" s="1293"/>
      <c r="E21" s="651"/>
      <c r="F21" s="322"/>
      <c r="G21" s="323"/>
      <c r="H21" s="323"/>
      <c r="I21" s="323"/>
      <c r="J21" s="112">
        <f t="shared" si="0"/>
        <v>0</v>
      </c>
      <c r="K21" s="339"/>
      <c r="L21" s="340"/>
      <c r="M21" s="647"/>
      <c r="N21" s="63"/>
      <c r="P21" s="268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1"/>
    </row>
    <row r="22" spans="2:29" ht="22.95" customHeight="1">
      <c r="B22" s="74"/>
      <c r="C22" s="1292"/>
      <c r="D22" s="1293"/>
      <c r="E22" s="652"/>
      <c r="F22" s="331"/>
      <c r="G22" s="332"/>
      <c r="H22" s="332"/>
      <c r="I22" s="332"/>
      <c r="J22" s="112">
        <f t="shared" si="0"/>
        <v>0</v>
      </c>
      <c r="K22" s="341"/>
      <c r="L22" s="342"/>
      <c r="M22" s="648"/>
      <c r="N22" s="63"/>
      <c r="P22" s="268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1"/>
    </row>
    <row r="23" spans="2:29" ht="22.95" customHeight="1">
      <c r="B23" s="74"/>
      <c r="C23" s="1292"/>
      <c r="D23" s="1293"/>
      <c r="E23" s="652"/>
      <c r="F23" s="331"/>
      <c r="G23" s="332"/>
      <c r="H23" s="332"/>
      <c r="I23" s="332"/>
      <c r="J23" s="112">
        <f t="shared" si="0"/>
        <v>0</v>
      </c>
      <c r="K23" s="341"/>
      <c r="L23" s="342"/>
      <c r="M23" s="648"/>
      <c r="N23" s="63"/>
      <c r="P23" s="268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1"/>
    </row>
    <row r="24" spans="2:29" ht="22.95" customHeight="1">
      <c r="B24" s="74"/>
      <c r="C24" s="333"/>
      <c r="D24" s="334"/>
      <c r="E24" s="653"/>
      <c r="F24" s="326"/>
      <c r="G24" s="327"/>
      <c r="H24" s="327"/>
      <c r="I24" s="327"/>
      <c r="J24" s="113">
        <f t="shared" si="0"/>
        <v>0</v>
      </c>
      <c r="K24" s="343"/>
      <c r="L24" s="344"/>
      <c r="M24" s="649"/>
      <c r="N24" s="63"/>
      <c r="P24" s="268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1"/>
    </row>
    <row r="25" spans="2:29" ht="22.95" customHeight="1" thickBot="1">
      <c r="B25" s="74"/>
      <c r="C25" s="98" t="s">
        <v>186</v>
      </c>
      <c r="D25" s="99"/>
      <c r="E25" s="111"/>
      <c r="F25" s="111">
        <f>SUM(F18:F24)</f>
        <v>0</v>
      </c>
      <c r="G25" s="111">
        <f>SUM(G18:G24)</f>
        <v>0</v>
      </c>
      <c r="H25" s="111">
        <f>SUM(H18:H24)</f>
        <v>0</v>
      </c>
      <c r="I25" s="111">
        <f>SUM(I18:I24)</f>
        <v>0</v>
      </c>
      <c r="J25" s="111">
        <f>SUM(J18:J24)</f>
        <v>0</v>
      </c>
      <c r="K25" s="116"/>
      <c r="L25" s="111">
        <f>SUM(L18:L24)</f>
        <v>0</v>
      </c>
      <c r="M25" s="100"/>
      <c r="N25" s="63"/>
      <c r="P25" s="268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1"/>
    </row>
    <row r="26" spans="2:29" ht="30" customHeight="1" thickBot="1">
      <c r="B26" s="60"/>
      <c r="C26" s="1302" t="s">
        <v>212</v>
      </c>
      <c r="D26" s="1302"/>
      <c r="E26" s="1302"/>
      <c r="F26" s="1302"/>
      <c r="G26" s="1302"/>
      <c r="H26" s="1302"/>
      <c r="I26" s="1302"/>
      <c r="J26" s="1302"/>
      <c r="K26" s="1302"/>
      <c r="L26" s="1302"/>
      <c r="M26" s="1302"/>
      <c r="N26" s="63"/>
      <c r="P26" s="268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1"/>
    </row>
    <row r="27" spans="2:29" ht="22.95" customHeight="1">
      <c r="B27" s="74"/>
      <c r="C27" s="1303"/>
      <c r="D27" s="1304"/>
      <c r="E27" s="650"/>
      <c r="F27" s="329"/>
      <c r="G27" s="330"/>
      <c r="H27" s="330"/>
      <c r="I27" s="330"/>
      <c r="J27" s="120">
        <f t="shared" ref="J27:J33" si="1">SUM(F27:I27)</f>
        <v>0</v>
      </c>
      <c r="K27" s="337"/>
      <c r="L27" s="338"/>
      <c r="M27" s="646"/>
      <c r="N27" s="75"/>
      <c r="P27" s="268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1"/>
    </row>
    <row r="28" spans="2:29" ht="22.95" customHeight="1">
      <c r="B28" s="74"/>
      <c r="C28" s="1296"/>
      <c r="D28" s="1297"/>
      <c r="E28" s="651"/>
      <c r="F28" s="322"/>
      <c r="G28" s="323"/>
      <c r="H28" s="323"/>
      <c r="I28" s="323"/>
      <c r="J28" s="112">
        <f t="shared" si="1"/>
        <v>0</v>
      </c>
      <c r="K28" s="339"/>
      <c r="L28" s="340"/>
      <c r="M28" s="647"/>
      <c r="N28" s="63"/>
      <c r="P28" s="268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1"/>
    </row>
    <row r="29" spans="2:29" ht="22.95" customHeight="1">
      <c r="B29" s="74"/>
      <c r="C29" s="1296"/>
      <c r="D29" s="1297"/>
      <c r="E29" s="651"/>
      <c r="F29" s="322"/>
      <c r="G29" s="323"/>
      <c r="H29" s="323"/>
      <c r="I29" s="323"/>
      <c r="J29" s="112">
        <f t="shared" si="1"/>
        <v>0</v>
      </c>
      <c r="K29" s="339"/>
      <c r="L29" s="340"/>
      <c r="M29" s="647"/>
      <c r="N29" s="63"/>
      <c r="P29" s="268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1"/>
    </row>
    <row r="30" spans="2:29" ht="22.95" customHeight="1">
      <c r="B30" s="74"/>
      <c r="C30" s="1296"/>
      <c r="D30" s="1297"/>
      <c r="E30" s="651"/>
      <c r="F30" s="322"/>
      <c r="G30" s="323"/>
      <c r="H30" s="323"/>
      <c r="I30" s="323"/>
      <c r="J30" s="112">
        <f t="shared" si="1"/>
        <v>0</v>
      </c>
      <c r="K30" s="339"/>
      <c r="L30" s="340"/>
      <c r="M30" s="647"/>
      <c r="N30" s="63"/>
      <c r="P30" s="278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80"/>
    </row>
    <row r="31" spans="2:29" ht="22.95" customHeight="1">
      <c r="B31" s="74"/>
      <c r="C31" s="1292"/>
      <c r="D31" s="1293"/>
      <c r="E31" s="652"/>
      <c r="F31" s="331"/>
      <c r="G31" s="332"/>
      <c r="H31" s="332"/>
      <c r="I31" s="332"/>
      <c r="J31" s="112">
        <f t="shared" si="1"/>
        <v>0</v>
      </c>
      <c r="K31" s="341"/>
      <c r="L31" s="342"/>
      <c r="M31" s="648"/>
      <c r="N31" s="63"/>
      <c r="P31" s="278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80"/>
    </row>
    <row r="32" spans="2:29" ht="22.95" customHeight="1">
      <c r="B32" s="74"/>
      <c r="C32" s="1292"/>
      <c r="D32" s="1293"/>
      <c r="E32" s="652"/>
      <c r="F32" s="331"/>
      <c r="G32" s="332"/>
      <c r="H32" s="332"/>
      <c r="I32" s="332"/>
      <c r="J32" s="112">
        <f t="shared" si="1"/>
        <v>0</v>
      </c>
      <c r="K32" s="341"/>
      <c r="L32" s="342"/>
      <c r="M32" s="648"/>
      <c r="N32" s="63"/>
      <c r="P32" s="268"/>
      <c r="Q32" s="270"/>
      <c r="R32" s="270"/>
      <c r="S32" s="270"/>
      <c r="T32" s="270"/>
      <c r="U32" s="270"/>
      <c r="V32" s="270"/>
      <c r="W32" s="270"/>
      <c r="X32" s="270"/>
      <c r="Y32" s="270"/>
      <c r="Z32" s="270"/>
      <c r="AA32" s="270"/>
      <c r="AB32" s="270"/>
      <c r="AC32" s="271"/>
    </row>
    <row r="33" spans="2:29" ht="22.95" customHeight="1">
      <c r="B33" s="74"/>
      <c r="C33" s="1294"/>
      <c r="D33" s="1295"/>
      <c r="E33" s="653"/>
      <c r="F33" s="326"/>
      <c r="G33" s="327"/>
      <c r="H33" s="327"/>
      <c r="I33" s="327"/>
      <c r="J33" s="113">
        <f t="shared" si="1"/>
        <v>0</v>
      </c>
      <c r="K33" s="343"/>
      <c r="L33" s="344"/>
      <c r="M33" s="649"/>
      <c r="N33" s="63"/>
      <c r="P33" s="268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1"/>
    </row>
    <row r="34" spans="2:29" ht="22.95" customHeight="1" thickBot="1">
      <c r="B34" s="74"/>
      <c r="C34" s="98" t="s">
        <v>186</v>
      </c>
      <c r="D34" s="99"/>
      <c r="E34" s="111"/>
      <c r="F34" s="111">
        <f>SUM(F27:F33)</f>
        <v>0</v>
      </c>
      <c r="G34" s="111">
        <f>SUM(G27:G33)</f>
        <v>0</v>
      </c>
      <c r="H34" s="111">
        <f>SUM(H27:H33)</f>
        <v>0</v>
      </c>
      <c r="I34" s="111">
        <f>SUM(I27:I33)</f>
        <v>0</v>
      </c>
      <c r="J34" s="111">
        <f>SUM(J27:J33)</f>
        <v>0</v>
      </c>
      <c r="K34" s="116"/>
      <c r="L34" s="111">
        <f>SUM(L27:L33)</f>
        <v>0</v>
      </c>
      <c r="M34" s="100"/>
      <c r="N34" s="63"/>
      <c r="P34" s="268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1"/>
    </row>
    <row r="35" spans="2:29" ht="22.95" customHeight="1">
      <c r="B35" s="74"/>
      <c r="C35" s="88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63"/>
      <c r="P35" s="268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1"/>
    </row>
    <row r="36" spans="2:29" ht="22.95" customHeight="1">
      <c r="B36" s="74"/>
      <c r="C36" s="88"/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63"/>
      <c r="P36" s="281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3"/>
    </row>
    <row r="37" spans="2:29" ht="22.95" customHeight="1">
      <c r="B37" s="74"/>
      <c r="C37" s="50" t="s">
        <v>214</v>
      </c>
      <c r="D37" s="22"/>
      <c r="E37" s="53"/>
      <c r="F37" s="53"/>
      <c r="G37" s="53"/>
      <c r="H37" s="53"/>
      <c r="I37" s="53"/>
      <c r="J37" s="53"/>
      <c r="K37" s="53"/>
      <c r="L37" s="53"/>
      <c r="M37" s="53"/>
      <c r="N37" s="63"/>
      <c r="P37" s="281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3"/>
    </row>
    <row r="38" spans="2:29" ht="22.95" customHeight="1">
      <c r="B38" s="74"/>
      <c r="C38" s="22"/>
      <c r="D38" s="22"/>
      <c r="E38" s="53"/>
      <c r="F38" s="53"/>
      <c r="G38" s="53"/>
      <c r="H38" s="53"/>
      <c r="I38" s="53"/>
      <c r="J38" s="53"/>
      <c r="K38" s="53"/>
      <c r="L38" s="53"/>
      <c r="M38" s="53"/>
      <c r="N38" s="63"/>
      <c r="P38" s="281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3"/>
    </row>
    <row r="39" spans="2:29" ht="22.95" customHeight="1">
      <c r="B39" s="74"/>
      <c r="C39" s="131"/>
      <c r="D39" s="132"/>
      <c r="E39" s="133" t="s">
        <v>204</v>
      </c>
      <c r="F39" s="133" t="s">
        <v>180</v>
      </c>
      <c r="G39" s="1289" t="s">
        <v>188</v>
      </c>
      <c r="H39" s="1290"/>
      <c r="I39" s="1290"/>
      <c r="J39" s="133" t="s">
        <v>199</v>
      </c>
      <c r="K39" s="133" t="s">
        <v>209</v>
      </c>
      <c r="L39" s="133" t="s">
        <v>210</v>
      </c>
      <c r="M39" s="1287" t="s">
        <v>545</v>
      </c>
      <c r="N39" s="63"/>
      <c r="P39" s="281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3"/>
    </row>
    <row r="40" spans="2:29" ht="49.2" customHeight="1">
      <c r="B40" s="74"/>
      <c r="C40" s="134" t="s">
        <v>203</v>
      </c>
      <c r="D40" s="135"/>
      <c r="E40" s="136" t="s">
        <v>205</v>
      </c>
      <c r="F40" s="136">
        <f>ejercicio</f>
        <v>2019</v>
      </c>
      <c r="G40" s="137" t="s">
        <v>206</v>
      </c>
      <c r="H40" s="138" t="s">
        <v>207</v>
      </c>
      <c r="I40" s="139" t="s">
        <v>208</v>
      </c>
      <c r="J40" s="136">
        <f>ejercicio</f>
        <v>2019</v>
      </c>
      <c r="K40" s="136" t="s">
        <v>544</v>
      </c>
      <c r="L40" s="136">
        <f>ejercicio</f>
        <v>2019</v>
      </c>
      <c r="M40" s="1288"/>
      <c r="N40" s="63"/>
      <c r="P40" s="281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3"/>
    </row>
    <row r="41" spans="2:29" ht="30" customHeight="1" thickBot="1">
      <c r="B41" s="74"/>
      <c r="C41" s="1301" t="s">
        <v>215</v>
      </c>
      <c r="D41" s="1301"/>
      <c r="E41" s="1301"/>
      <c r="F41" s="1301"/>
      <c r="G41" s="1301"/>
      <c r="H41" s="1301"/>
      <c r="I41" s="1301"/>
      <c r="J41" s="1301"/>
      <c r="K41" s="1301"/>
      <c r="L41" s="1301"/>
      <c r="M41" s="1301"/>
      <c r="N41" s="63"/>
      <c r="P41" s="281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3"/>
    </row>
    <row r="42" spans="2:29" ht="22.95" customHeight="1">
      <c r="B42" s="74"/>
      <c r="C42" s="1298"/>
      <c r="D42" s="1299"/>
      <c r="E42" s="650"/>
      <c r="F42" s="329"/>
      <c r="G42" s="330"/>
      <c r="H42" s="330"/>
      <c r="I42" s="330"/>
      <c r="J42" s="120">
        <f t="shared" ref="J42:J48" si="2">SUM(F42:I42)</f>
        <v>0</v>
      </c>
      <c r="K42" s="337"/>
      <c r="L42" s="642"/>
      <c r="M42" s="646"/>
      <c r="N42" s="63"/>
      <c r="P42" s="281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3"/>
    </row>
    <row r="43" spans="2:29" ht="22.95" customHeight="1">
      <c r="B43" s="74"/>
      <c r="C43" s="1292"/>
      <c r="D43" s="1293"/>
      <c r="E43" s="651"/>
      <c r="F43" s="322"/>
      <c r="G43" s="323"/>
      <c r="H43" s="323"/>
      <c r="I43" s="323"/>
      <c r="J43" s="112">
        <f t="shared" si="2"/>
        <v>0</v>
      </c>
      <c r="K43" s="339"/>
      <c r="L43" s="643"/>
      <c r="M43" s="647"/>
      <c r="N43" s="63"/>
      <c r="P43" s="281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3"/>
    </row>
    <row r="44" spans="2:29" ht="22.95" customHeight="1">
      <c r="B44" s="74"/>
      <c r="C44" s="1292"/>
      <c r="D44" s="1293"/>
      <c r="E44" s="651"/>
      <c r="F44" s="322"/>
      <c r="G44" s="323"/>
      <c r="H44" s="323"/>
      <c r="I44" s="323"/>
      <c r="J44" s="112">
        <f t="shared" si="2"/>
        <v>0</v>
      </c>
      <c r="K44" s="339"/>
      <c r="L44" s="643"/>
      <c r="M44" s="647"/>
      <c r="N44" s="63"/>
      <c r="P44" s="281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3"/>
    </row>
    <row r="45" spans="2:29" ht="22.95" customHeight="1">
      <c r="B45" s="74"/>
      <c r="C45" s="1292"/>
      <c r="D45" s="1293"/>
      <c r="E45" s="651"/>
      <c r="F45" s="322"/>
      <c r="G45" s="323"/>
      <c r="H45" s="323"/>
      <c r="I45" s="323"/>
      <c r="J45" s="112">
        <f t="shared" si="2"/>
        <v>0</v>
      </c>
      <c r="K45" s="339"/>
      <c r="L45" s="643"/>
      <c r="M45" s="647"/>
      <c r="N45" s="63"/>
      <c r="P45" s="281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3"/>
    </row>
    <row r="46" spans="2:29" ht="22.95" customHeight="1">
      <c r="B46" s="74"/>
      <c r="C46" s="1292"/>
      <c r="D46" s="1293"/>
      <c r="E46" s="652"/>
      <c r="F46" s="331"/>
      <c r="G46" s="332"/>
      <c r="H46" s="332"/>
      <c r="I46" s="332"/>
      <c r="J46" s="112">
        <f t="shared" si="2"/>
        <v>0</v>
      </c>
      <c r="K46" s="341"/>
      <c r="L46" s="644"/>
      <c r="M46" s="648"/>
      <c r="N46" s="63"/>
      <c r="P46" s="281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3"/>
    </row>
    <row r="47" spans="2:29" ht="22.95" customHeight="1">
      <c r="B47" s="74"/>
      <c r="C47" s="1292"/>
      <c r="D47" s="1293"/>
      <c r="E47" s="652"/>
      <c r="F47" s="331"/>
      <c r="G47" s="332"/>
      <c r="H47" s="332"/>
      <c r="I47" s="332"/>
      <c r="J47" s="112">
        <f t="shared" si="2"/>
        <v>0</v>
      </c>
      <c r="K47" s="341"/>
      <c r="L47" s="644"/>
      <c r="M47" s="648"/>
      <c r="N47" s="63"/>
      <c r="P47" s="281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3"/>
    </row>
    <row r="48" spans="2:29" ht="22.95" customHeight="1">
      <c r="B48" s="74"/>
      <c r="C48" s="1294"/>
      <c r="D48" s="1295"/>
      <c r="E48" s="653"/>
      <c r="F48" s="326"/>
      <c r="G48" s="327"/>
      <c r="H48" s="327"/>
      <c r="I48" s="327"/>
      <c r="J48" s="113">
        <f t="shared" si="2"/>
        <v>0</v>
      </c>
      <c r="K48" s="343"/>
      <c r="L48" s="645"/>
      <c r="M48" s="649"/>
      <c r="N48" s="63"/>
      <c r="P48" s="281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3"/>
    </row>
    <row r="49" spans="2:29" ht="22.95" customHeight="1" thickBot="1">
      <c r="B49" s="74"/>
      <c r="C49" s="98" t="s">
        <v>186</v>
      </c>
      <c r="D49" s="99"/>
      <c r="E49" s="111"/>
      <c r="F49" s="111">
        <f>SUM(F42:F48)</f>
        <v>0</v>
      </c>
      <c r="G49" s="111">
        <f>SUM(G42:G48)</f>
        <v>0</v>
      </c>
      <c r="H49" s="111">
        <f>SUM(H42:H48)</f>
        <v>0</v>
      </c>
      <c r="I49" s="111">
        <f>SUM(I42:I48)</f>
        <v>0</v>
      </c>
      <c r="J49" s="111">
        <f>SUM(J42:J48)</f>
        <v>0</v>
      </c>
      <c r="K49" s="345"/>
      <c r="L49" s="111">
        <f>SUM(L42:L48)</f>
        <v>0</v>
      </c>
      <c r="M49" s="100"/>
      <c r="N49" s="63"/>
      <c r="P49" s="281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3"/>
    </row>
    <row r="50" spans="2:29" ht="28.95" customHeight="1" thickBot="1">
      <c r="B50" s="74"/>
      <c r="C50" s="1302" t="s">
        <v>216</v>
      </c>
      <c r="D50" s="1302"/>
      <c r="E50" s="1302"/>
      <c r="F50" s="1302"/>
      <c r="G50" s="1302"/>
      <c r="H50" s="1302"/>
      <c r="I50" s="1302"/>
      <c r="J50" s="1302"/>
      <c r="K50" s="1302"/>
      <c r="L50" s="1302"/>
      <c r="M50" s="1302"/>
      <c r="N50" s="63"/>
      <c r="P50" s="281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3"/>
    </row>
    <row r="51" spans="2:29" ht="22.95" customHeight="1">
      <c r="B51" s="74"/>
      <c r="C51" s="1296"/>
      <c r="D51" s="1297"/>
      <c r="E51" s="650"/>
      <c r="F51" s="329"/>
      <c r="G51" s="330"/>
      <c r="H51" s="330"/>
      <c r="I51" s="330"/>
      <c r="J51" s="120">
        <f t="shared" ref="J51:J57" si="3">SUM(F51:I51)</f>
        <v>0</v>
      </c>
      <c r="K51" s="337"/>
      <c r="L51" s="338"/>
      <c r="M51" s="646"/>
      <c r="N51" s="63"/>
      <c r="P51" s="281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3"/>
    </row>
    <row r="52" spans="2:29" ht="22.95" customHeight="1">
      <c r="B52" s="74"/>
      <c r="C52" s="1296"/>
      <c r="D52" s="1297"/>
      <c r="E52" s="651"/>
      <c r="F52" s="322"/>
      <c r="G52" s="323"/>
      <c r="H52" s="323"/>
      <c r="I52" s="323"/>
      <c r="J52" s="112">
        <f t="shared" si="3"/>
        <v>0</v>
      </c>
      <c r="K52" s="339"/>
      <c r="L52" s="340"/>
      <c r="M52" s="647"/>
      <c r="N52" s="63"/>
      <c r="P52" s="281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3"/>
    </row>
    <row r="53" spans="2:29" ht="22.95" customHeight="1">
      <c r="B53" s="74"/>
      <c r="C53" s="1292"/>
      <c r="D53" s="1293"/>
      <c r="E53" s="651"/>
      <c r="F53" s="322"/>
      <c r="G53" s="323"/>
      <c r="H53" s="323"/>
      <c r="I53" s="323"/>
      <c r="J53" s="112">
        <f t="shared" si="3"/>
        <v>0</v>
      </c>
      <c r="K53" s="339"/>
      <c r="L53" s="340"/>
      <c r="M53" s="647"/>
      <c r="N53" s="63"/>
      <c r="P53" s="281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3"/>
    </row>
    <row r="54" spans="2:29" ht="22.95" customHeight="1">
      <c r="B54" s="74"/>
      <c r="C54" s="1292"/>
      <c r="D54" s="1293"/>
      <c r="E54" s="651"/>
      <c r="F54" s="322"/>
      <c r="G54" s="323"/>
      <c r="H54" s="323"/>
      <c r="I54" s="323"/>
      <c r="J54" s="112">
        <f t="shared" si="3"/>
        <v>0</v>
      </c>
      <c r="K54" s="339"/>
      <c r="L54" s="340"/>
      <c r="M54" s="647"/>
      <c r="N54" s="63"/>
      <c r="P54" s="281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3"/>
    </row>
    <row r="55" spans="2:29" ht="22.95" customHeight="1">
      <c r="B55" s="74"/>
      <c r="C55" s="1292"/>
      <c r="D55" s="1293"/>
      <c r="E55" s="652"/>
      <c r="F55" s="331"/>
      <c r="G55" s="332"/>
      <c r="H55" s="332"/>
      <c r="I55" s="332"/>
      <c r="J55" s="112">
        <f t="shared" si="3"/>
        <v>0</v>
      </c>
      <c r="K55" s="341"/>
      <c r="L55" s="342"/>
      <c r="M55" s="648"/>
      <c r="N55" s="63"/>
      <c r="P55" s="281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3"/>
    </row>
    <row r="56" spans="2:29" ht="22.95" customHeight="1">
      <c r="B56" s="74"/>
      <c r="C56" s="1292"/>
      <c r="D56" s="1293"/>
      <c r="E56" s="652"/>
      <c r="F56" s="331"/>
      <c r="G56" s="332"/>
      <c r="H56" s="332"/>
      <c r="I56" s="332"/>
      <c r="J56" s="112">
        <f t="shared" si="3"/>
        <v>0</v>
      </c>
      <c r="K56" s="341"/>
      <c r="L56" s="342"/>
      <c r="M56" s="648"/>
      <c r="N56" s="63"/>
      <c r="P56" s="281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3"/>
    </row>
    <row r="57" spans="2:29" ht="22.95" customHeight="1">
      <c r="B57" s="74"/>
      <c r="C57" s="1294"/>
      <c r="D57" s="1295"/>
      <c r="E57" s="653"/>
      <c r="F57" s="326"/>
      <c r="G57" s="327"/>
      <c r="H57" s="327"/>
      <c r="I57" s="327"/>
      <c r="J57" s="113">
        <f t="shared" si="3"/>
        <v>0</v>
      </c>
      <c r="K57" s="343"/>
      <c r="L57" s="344"/>
      <c r="M57" s="649"/>
      <c r="N57" s="63"/>
      <c r="P57" s="281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3"/>
    </row>
    <row r="58" spans="2:29" ht="22.95" customHeight="1" thickBot="1">
      <c r="B58" s="74"/>
      <c r="C58" s="98" t="s">
        <v>186</v>
      </c>
      <c r="D58" s="99"/>
      <c r="E58" s="111"/>
      <c r="F58" s="111">
        <f>SUM(F51:F57)</f>
        <v>0</v>
      </c>
      <c r="G58" s="111">
        <f>SUM(G51:G57)</f>
        <v>0</v>
      </c>
      <c r="H58" s="111">
        <f>SUM(H51:H57)</f>
        <v>0</v>
      </c>
      <c r="I58" s="111">
        <f>SUM(I51:I57)</f>
        <v>0</v>
      </c>
      <c r="J58" s="111">
        <f>SUM(J51:J57)</f>
        <v>0</v>
      </c>
      <c r="K58" s="116"/>
      <c r="L58" s="111">
        <f>SUM(L51:L57)</f>
        <v>0</v>
      </c>
      <c r="M58" s="100"/>
      <c r="N58" s="63"/>
      <c r="P58" s="281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3"/>
    </row>
    <row r="59" spans="2:29" ht="22.95" customHeight="1">
      <c r="B59" s="74"/>
      <c r="C59" s="88"/>
      <c r="D59" s="88"/>
      <c r="E59" s="89"/>
      <c r="F59" s="89"/>
      <c r="G59" s="89"/>
      <c r="H59" s="89"/>
      <c r="I59" s="89"/>
      <c r="J59" s="89"/>
      <c r="K59" s="89"/>
      <c r="L59" s="89"/>
      <c r="M59" s="89"/>
      <c r="N59" s="63"/>
      <c r="P59" s="281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3"/>
    </row>
    <row r="60" spans="2:29" ht="22.95" customHeight="1">
      <c r="B60" s="74"/>
      <c r="C60" s="107" t="s">
        <v>197</v>
      </c>
      <c r="D60" s="105"/>
      <c r="E60" s="106"/>
      <c r="F60" s="106"/>
      <c r="G60" s="106"/>
      <c r="H60" s="106"/>
      <c r="I60" s="106"/>
      <c r="J60" s="106"/>
      <c r="K60" s="106"/>
      <c r="L60" s="106"/>
      <c r="M60" s="53"/>
      <c r="N60" s="63"/>
      <c r="P60" s="281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3"/>
    </row>
    <row r="61" spans="2:29" ht="17.399999999999999">
      <c r="B61" s="74"/>
      <c r="C61" s="105" t="s">
        <v>217</v>
      </c>
      <c r="D61" s="105"/>
      <c r="E61" s="106"/>
      <c r="F61" s="106"/>
      <c r="G61" s="106"/>
      <c r="H61" s="106"/>
      <c r="I61" s="106"/>
      <c r="J61" s="106"/>
      <c r="K61" s="106"/>
      <c r="L61" s="106"/>
      <c r="M61" s="53"/>
      <c r="N61" s="63"/>
      <c r="P61" s="281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3"/>
    </row>
    <row r="62" spans="2:29" ht="17.399999999999999">
      <c r="B62" s="74"/>
      <c r="C62" s="105" t="s">
        <v>218</v>
      </c>
      <c r="D62" s="105"/>
      <c r="E62" s="106"/>
      <c r="F62" s="106"/>
      <c r="G62" s="106"/>
      <c r="H62" s="106"/>
      <c r="I62" s="106"/>
      <c r="J62" s="106"/>
      <c r="K62" s="106"/>
      <c r="L62" s="106"/>
      <c r="M62" s="53"/>
      <c r="N62" s="63"/>
      <c r="P62" s="281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3"/>
    </row>
    <row r="63" spans="2:29" ht="17.399999999999999">
      <c r="B63" s="74"/>
      <c r="C63" s="105" t="s">
        <v>219</v>
      </c>
      <c r="D63" s="105"/>
      <c r="E63" s="106"/>
      <c r="F63" s="106"/>
      <c r="G63" s="106"/>
      <c r="H63" s="106"/>
      <c r="I63" s="106"/>
      <c r="J63" s="106"/>
      <c r="K63" s="106"/>
      <c r="L63" s="106"/>
      <c r="M63" s="53"/>
      <c r="N63" s="63"/>
      <c r="P63" s="281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3"/>
    </row>
    <row r="64" spans="2:29" ht="17.399999999999999">
      <c r="B64" s="74"/>
      <c r="C64" s="105" t="s">
        <v>220</v>
      </c>
      <c r="D64" s="105"/>
      <c r="E64" s="106"/>
      <c r="F64" s="106"/>
      <c r="G64" s="106"/>
      <c r="H64" s="106"/>
      <c r="I64" s="106"/>
      <c r="J64" s="106"/>
      <c r="K64" s="106"/>
      <c r="L64" s="106"/>
      <c r="M64" s="53"/>
      <c r="N64" s="63"/>
      <c r="P64" s="281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3"/>
    </row>
    <row r="65" spans="2:29" ht="17.399999999999999">
      <c r="B65" s="74"/>
      <c r="C65" s="105" t="s">
        <v>221</v>
      </c>
      <c r="D65" s="105"/>
      <c r="E65" s="106"/>
      <c r="F65" s="106"/>
      <c r="G65" s="106"/>
      <c r="H65" s="106"/>
      <c r="I65" s="106"/>
      <c r="J65" s="106"/>
      <c r="K65" s="106"/>
      <c r="L65" s="106"/>
      <c r="M65" s="53"/>
      <c r="N65" s="63"/>
      <c r="P65" s="281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3"/>
    </row>
    <row r="66" spans="2:29" ht="17.399999999999999">
      <c r="B66" s="74"/>
      <c r="C66" s="105" t="s">
        <v>543</v>
      </c>
      <c r="D66" s="105"/>
      <c r="E66" s="106"/>
      <c r="F66" s="106"/>
      <c r="G66" s="106"/>
      <c r="H66" s="106"/>
      <c r="I66" s="106"/>
      <c r="J66" s="106"/>
      <c r="K66" s="106"/>
      <c r="L66" s="106"/>
      <c r="M66" s="53"/>
      <c r="N66" s="63"/>
      <c r="P66" s="281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3"/>
    </row>
    <row r="67" spans="2:29" ht="17.399999999999999">
      <c r="B67" s="74"/>
      <c r="C67" s="105" t="s">
        <v>489</v>
      </c>
      <c r="D67" s="105"/>
      <c r="E67" s="106"/>
      <c r="F67" s="106"/>
      <c r="G67" s="106"/>
      <c r="H67" s="106"/>
      <c r="I67" s="106"/>
      <c r="J67" s="106"/>
      <c r="K67" s="106"/>
      <c r="L67" s="106"/>
      <c r="M67" s="53"/>
      <c r="N67" s="63"/>
      <c r="P67" s="281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3"/>
    </row>
    <row r="68" spans="2:29" ht="17.399999999999999">
      <c r="B68" s="74"/>
      <c r="C68" s="105" t="s">
        <v>222</v>
      </c>
      <c r="D68" s="105"/>
      <c r="E68" s="106"/>
      <c r="F68" s="106"/>
      <c r="G68" s="106"/>
      <c r="H68" s="106"/>
      <c r="I68" s="106"/>
      <c r="J68" s="106"/>
      <c r="K68" s="106"/>
      <c r="L68" s="106"/>
      <c r="M68" s="53"/>
      <c r="N68" s="63"/>
      <c r="P68" s="281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3"/>
    </row>
    <row r="69" spans="2:29" ht="17.399999999999999">
      <c r="B69" s="74"/>
      <c r="C69" s="105" t="s">
        <v>223</v>
      </c>
      <c r="D69" s="105"/>
      <c r="E69" s="106"/>
      <c r="F69" s="106"/>
      <c r="G69" s="106"/>
      <c r="H69" s="106"/>
      <c r="I69" s="106"/>
      <c r="J69" s="106"/>
      <c r="K69" s="106"/>
      <c r="L69" s="106"/>
      <c r="M69" s="53"/>
      <c r="N69" s="63"/>
      <c r="P69" s="281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3"/>
    </row>
    <row r="70" spans="2:29" ht="17.399999999999999">
      <c r="B70" s="74"/>
      <c r="C70" s="105" t="s">
        <v>224</v>
      </c>
      <c r="D70" s="105"/>
      <c r="E70" s="106"/>
      <c r="F70" s="106"/>
      <c r="G70" s="106"/>
      <c r="H70" s="106"/>
      <c r="I70" s="106"/>
      <c r="J70" s="106"/>
      <c r="K70" s="106"/>
      <c r="L70" s="106"/>
      <c r="M70" s="53"/>
      <c r="N70" s="63"/>
      <c r="P70" s="281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3"/>
    </row>
    <row r="71" spans="2:29" ht="22.95" customHeight="1" thickBot="1">
      <c r="B71" s="78"/>
      <c r="C71" s="1279"/>
      <c r="D71" s="1279"/>
      <c r="E71" s="1279"/>
      <c r="F71" s="1279"/>
      <c r="G71" s="46"/>
      <c r="H71" s="46"/>
      <c r="I71" s="46"/>
      <c r="J71" s="46"/>
      <c r="K71" s="46"/>
      <c r="L71" s="46"/>
      <c r="M71" s="79"/>
      <c r="N71" s="80"/>
      <c r="P71" s="284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6"/>
    </row>
    <row r="72" spans="2:29" ht="22.95" customHeight="1">
      <c r="C72" s="61"/>
      <c r="D72" s="61"/>
      <c r="E72" s="62"/>
      <c r="F72" s="62"/>
      <c r="G72" s="62"/>
      <c r="H72" s="62"/>
      <c r="I72" s="62"/>
      <c r="J72" s="62"/>
      <c r="K72" s="62"/>
      <c r="L72" s="62"/>
      <c r="M72" s="62"/>
      <c r="O72" s="54" t="s">
        <v>672</v>
      </c>
    </row>
    <row r="73" spans="2:29" ht="13.2">
      <c r="C73" s="81" t="s">
        <v>70</v>
      </c>
      <c r="D73" s="61"/>
      <c r="E73" s="62"/>
      <c r="F73" s="62"/>
      <c r="G73" s="62"/>
      <c r="H73" s="62"/>
      <c r="I73" s="62"/>
      <c r="J73" s="62"/>
      <c r="K73" s="62"/>
      <c r="L73" s="62"/>
      <c r="M73" s="52" t="s">
        <v>49</v>
      </c>
    </row>
    <row r="74" spans="2:29" ht="13.2">
      <c r="C74" s="82" t="s">
        <v>71</v>
      </c>
      <c r="D74" s="61"/>
      <c r="E74" s="62"/>
      <c r="F74" s="62"/>
      <c r="G74" s="62"/>
      <c r="H74" s="62"/>
      <c r="I74" s="62"/>
      <c r="J74" s="62"/>
      <c r="K74" s="62"/>
      <c r="L74" s="62"/>
      <c r="M74" s="62"/>
    </row>
    <row r="75" spans="2:29" ht="13.2">
      <c r="C75" s="82" t="s">
        <v>72</v>
      </c>
      <c r="D75" s="61"/>
      <c r="E75" s="62"/>
      <c r="F75" s="62"/>
      <c r="G75" s="62"/>
      <c r="H75" s="62"/>
      <c r="I75" s="62"/>
      <c r="J75" s="62"/>
      <c r="K75" s="62"/>
      <c r="L75" s="62"/>
      <c r="M75" s="62"/>
    </row>
    <row r="76" spans="2:29" ht="13.2">
      <c r="C76" s="82" t="s">
        <v>73</v>
      </c>
      <c r="D76" s="61"/>
      <c r="E76" s="62"/>
      <c r="F76" s="62"/>
      <c r="G76" s="62"/>
      <c r="H76" s="62"/>
      <c r="I76" s="62"/>
      <c r="J76" s="62"/>
      <c r="K76" s="62"/>
      <c r="L76" s="62"/>
      <c r="M76" s="62"/>
    </row>
    <row r="77" spans="2:29" ht="13.2">
      <c r="C77" s="82" t="s">
        <v>74</v>
      </c>
      <c r="D77" s="61"/>
      <c r="E77" s="62"/>
      <c r="F77" s="62"/>
      <c r="G77" s="62"/>
      <c r="H77" s="62"/>
      <c r="I77" s="62"/>
      <c r="J77" s="62"/>
      <c r="K77" s="62"/>
      <c r="L77" s="62"/>
      <c r="M77" s="62"/>
    </row>
    <row r="78" spans="2:29" ht="22.95" customHeight="1">
      <c r="C78" s="61"/>
      <c r="D78" s="61"/>
      <c r="E78" s="62"/>
      <c r="F78" s="62"/>
      <c r="G78" s="62"/>
      <c r="H78" s="62"/>
      <c r="I78" s="62"/>
      <c r="J78" s="62"/>
      <c r="K78" s="62"/>
      <c r="L78" s="62"/>
      <c r="M78" s="62"/>
    </row>
    <row r="79" spans="2:29" ht="22.95" customHeight="1">
      <c r="C79" s="61"/>
      <c r="D79" s="61"/>
      <c r="E79" s="62"/>
      <c r="F79" s="62"/>
      <c r="G79" s="62"/>
      <c r="H79" s="62"/>
      <c r="I79" s="62"/>
      <c r="J79" s="62"/>
      <c r="K79" s="62"/>
      <c r="L79" s="62"/>
      <c r="M79" s="62"/>
    </row>
    <row r="80" spans="2:29" ht="22.95" customHeight="1">
      <c r="C80" s="61"/>
      <c r="D80" s="61"/>
      <c r="E80" s="62"/>
      <c r="F80" s="62"/>
      <c r="G80" s="62"/>
      <c r="H80" s="62"/>
      <c r="I80" s="62"/>
      <c r="J80" s="62"/>
      <c r="K80" s="62"/>
      <c r="L80" s="62"/>
      <c r="M80" s="62"/>
    </row>
    <row r="81" spans="3:13" ht="22.95" customHeight="1">
      <c r="C81" s="61"/>
      <c r="D81" s="61"/>
      <c r="E81" s="62"/>
      <c r="F81" s="62"/>
      <c r="G81" s="62"/>
      <c r="H81" s="62"/>
      <c r="I81" s="62"/>
      <c r="J81" s="62"/>
      <c r="K81" s="62"/>
      <c r="L81" s="62"/>
      <c r="M81" s="62"/>
    </row>
    <row r="82" spans="3:13" ht="22.95" customHeight="1">
      <c r="F82" s="62"/>
      <c r="G82" s="62"/>
      <c r="H82" s="62"/>
      <c r="I82" s="62"/>
      <c r="J82" s="62"/>
      <c r="K82" s="62"/>
      <c r="L82" s="62"/>
      <c r="M82" s="62"/>
    </row>
  </sheetData>
  <sheetProtection password="C494" sheet="1" objects="1" scenarios="1" insertRows="0"/>
  <mergeCells count="39"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  <mergeCell ref="M6:M7"/>
    <mergeCell ref="D9:M9"/>
    <mergeCell ref="C12:D12"/>
    <mergeCell ref="M15:M16"/>
    <mergeCell ref="C29:D29"/>
    <mergeCell ref="C30:D30"/>
    <mergeCell ref="C31:D31"/>
    <mergeCell ref="C32:D32"/>
    <mergeCell ref="C33:D33"/>
    <mergeCell ref="C42:D42"/>
    <mergeCell ref="C43:D43"/>
    <mergeCell ref="C44:D44"/>
    <mergeCell ref="C45:D45"/>
    <mergeCell ref="C46:D46"/>
    <mergeCell ref="C54:D54"/>
    <mergeCell ref="C55:D55"/>
    <mergeCell ref="C56:D56"/>
    <mergeCell ref="C57:D57"/>
    <mergeCell ref="C47:D47"/>
    <mergeCell ref="C48:D48"/>
    <mergeCell ref="C51:D51"/>
    <mergeCell ref="C52:D52"/>
    <mergeCell ref="C53:D53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F119"/>
  <sheetViews>
    <sheetView topLeftCell="F35" workbookViewId="0">
      <selection activeCell="L22" sqref="L22"/>
    </sheetView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13.54296875" style="54" customWidth="1"/>
    <col min="4" max="4" width="15.7265625" style="54" customWidth="1"/>
    <col min="5" max="5" width="27.7265625" style="55" customWidth="1"/>
    <col min="6" max="6" width="15.453125" style="55" customWidth="1"/>
    <col min="7" max="13" width="15.26953125" style="55" customWidth="1"/>
    <col min="14" max="16" width="9.7265625" style="55" customWidth="1"/>
    <col min="17" max="17" width="3.26953125" style="54" customWidth="1"/>
    <col min="18" max="18" width="3.453125" style="54" customWidth="1"/>
    <col min="19" max="16384" width="10.7265625" style="54"/>
  </cols>
  <sheetData>
    <row r="2" spans="1:32" ht="22.95" customHeight="1">
      <c r="D2" s="145" t="s">
        <v>166</v>
      </c>
    </row>
    <row r="3" spans="1:32" ht="22.95" customHeight="1">
      <c r="D3" s="145" t="s">
        <v>167</v>
      </c>
    </row>
    <row r="4" spans="1:32" ht="22.95" customHeight="1" thickBot="1">
      <c r="A4" s="54" t="s">
        <v>671</v>
      </c>
    </row>
    <row r="5" spans="1:32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9"/>
      <c r="S5" s="265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7"/>
    </row>
    <row r="6" spans="1:32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1241">
        <f>ejercicio</f>
        <v>2019</v>
      </c>
      <c r="Q6" s="63"/>
      <c r="S6" s="268"/>
      <c r="T6" s="269" t="s">
        <v>474</v>
      </c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1"/>
    </row>
    <row r="7" spans="1:32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1241"/>
      <c r="Q7" s="63"/>
      <c r="S7" s="268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1"/>
    </row>
    <row r="8" spans="1:32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5"/>
      <c r="Q8" s="63"/>
      <c r="S8" s="268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1"/>
    </row>
    <row r="9" spans="1:32" s="125" customFormat="1" ht="30" customHeight="1">
      <c r="B9" s="123"/>
      <c r="C9" s="741" t="s">
        <v>2</v>
      </c>
      <c r="D9" s="1278" t="str">
        <f>Entidad</f>
        <v>FUNDACIÓN CANARIA TENERIFE RURAL</v>
      </c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4"/>
      <c r="S9" s="268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1"/>
    </row>
    <row r="10" spans="1:32" ht="7.2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S10" s="268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1"/>
    </row>
    <row r="11" spans="1:32" s="72" customFormat="1" ht="30" customHeight="1">
      <c r="B11" s="68"/>
      <c r="C11" s="69" t="s">
        <v>558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S11" s="268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1"/>
    </row>
    <row r="12" spans="1:32" s="72" customFormat="1" ht="30" customHeight="1">
      <c r="B12" s="68"/>
      <c r="C12" s="1300"/>
      <c r="D12" s="1300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71"/>
      <c r="S12" s="268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1"/>
    </row>
    <row r="13" spans="1:32" s="72" customFormat="1" ht="30" customHeight="1">
      <c r="B13" s="68"/>
      <c r="C13" s="50" t="s">
        <v>225</v>
      </c>
      <c r="D13" s="2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71"/>
      <c r="S13" s="268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1"/>
    </row>
    <row r="14" spans="1:32" s="72" customFormat="1" ht="30" customHeight="1">
      <c r="B14" s="68"/>
      <c r="C14" s="22" t="s">
        <v>226</v>
      </c>
      <c r="D14" s="22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71"/>
      <c r="S14" s="268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1"/>
    </row>
    <row r="15" spans="1:32" s="72" customFormat="1" ht="30" customHeight="1">
      <c r="B15" s="68"/>
      <c r="C15" s="1316"/>
      <c r="D15" s="1317"/>
      <c r="E15" s="772"/>
      <c r="F15" s="1322" t="s">
        <v>593</v>
      </c>
      <c r="G15" s="1323"/>
      <c r="H15" s="1323"/>
      <c r="I15" s="1323"/>
      <c r="J15" s="1323"/>
      <c r="K15" s="1324"/>
      <c r="L15" s="1318" t="s">
        <v>591</v>
      </c>
      <c r="M15" s="1319"/>
      <c r="N15" s="710"/>
      <c r="O15" s="710"/>
      <c r="P15" s="710"/>
      <c r="Q15" s="71"/>
      <c r="S15" s="268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1"/>
    </row>
    <row r="16" spans="1:32" s="708" customFormat="1" ht="36" customHeight="1">
      <c r="B16" s="709"/>
      <c r="C16" s="1309" t="s">
        <v>556</v>
      </c>
      <c r="D16" s="1310"/>
      <c r="E16" s="773"/>
      <c r="F16" s="774" t="s">
        <v>590</v>
      </c>
      <c r="G16" s="1311">
        <f>ejercicio-1</f>
        <v>2018</v>
      </c>
      <c r="H16" s="1313"/>
      <c r="I16" s="775" t="s">
        <v>590</v>
      </c>
      <c r="J16" s="1311">
        <f>ejercicio</f>
        <v>2019</v>
      </c>
      <c r="K16" s="1313"/>
      <c r="L16" s="1321" t="s">
        <v>592</v>
      </c>
      <c r="M16" s="1312"/>
      <c r="N16" s="718"/>
      <c r="O16" s="718"/>
      <c r="P16" s="718"/>
      <c r="Q16" s="712"/>
      <c r="S16" s="713"/>
      <c r="T16" s="714"/>
      <c r="U16" s="714"/>
      <c r="V16" s="714"/>
      <c r="W16" s="714"/>
      <c r="X16" s="714"/>
      <c r="Y16" s="714"/>
      <c r="Z16" s="714"/>
      <c r="AA16" s="714"/>
      <c r="AB16" s="714"/>
      <c r="AC16" s="714"/>
      <c r="AD16" s="714"/>
      <c r="AE16" s="714"/>
      <c r="AF16" s="715"/>
    </row>
    <row r="17" spans="1:32" s="716" customFormat="1" ht="22.95" customHeight="1">
      <c r="B17" s="717"/>
      <c r="C17" s="1325" t="s">
        <v>557</v>
      </c>
      <c r="D17" s="1326"/>
      <c r="E17" s="750" t="s">
        <v>227</v>
      </c>
      <c r="F17" s="751">
        <f>ejercicio-1</f>
        <v>2018</v>
      </c>
      <c r="G17" s="711" t="s">
        <v>594</v>
      </c>
      <c r="H17" s="756" t="s">
        <v>589</v>
      </c>
      <c r="I17" s="755">
        <f>ejercicio</f>
        <v>2019</v>
      </c>
      <c r="J17" s="711" t="s">
        <v>594</v>
      </c>
      <c r="K17" s="756" t="s">
        <v>589</v>
      </c>
      <c r="L17" s="743">
        <f>ejercicio-1</f>
        <v>2018</v>
      </c>
      <c r="M17" s="711">
        <f>ejercicio</f>
        <v>2019</v>
      </c>
      <c r="N17" s="711" t="s">
        <v>229</v>
      </c>
      <c r="O17" s="711" t="s">
        <v>231</v>
      </c>
      <c r="P17" s="711" t="s">
        <v>230</v>
      </c>
      <c r="Q17" s="719"/>
      <c r="S17" s="713"/>
      <c r="T17" s="714"/>
      <c r="U17" s="714"/>
      <c r="V17" s="714"/>
      <c r="W17" s="714"/>
      <c r="X17" s="714"/>
      <c r="Y17" s="714"/>
      <c r="Z17" s="714"/>
      <c r="AA17" s="714"/>
      <c r="AB17" s="714"/>
      <c r="AC17" s="714"/>
      <c r="AD17" s="714"/>
      <c r="AE17" s="714"/>
      <c r="AF17" s="715"/>
    </row>
    <row r="18" spans="1:32" s="125" customFormat="1" ht="7.95" customHeight="1">
      <c r="B18" s="123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793"/>
      <c r="N18" s="793"/>
      <c r="O18" s="793"/>
      <c r="P18" s="793"/>
      <c r="Q18" s="124"/>
      <c r="S18" s="268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1"/>
    </row>
    <row r="19" spans="1:32" s="77" customFormat="1" ht="22.95" customHeight="1">
      <c r="A19" s="125"/>
      <c r="B19" s="123"/>
      <c r="C19" s="1327" t="s">
        <v>180</v>
      </c>
      <c r="D19" s="1328"/>
      <c r="E19" s="1328"/>
      <c r="F19" s="769">
        <f>G19+H19</f>
        <v>11604.73</v>
      </c>
      <c r="G19" s="346">
        <v>11604.73</v>
      </c>
      <c r="H19" s="757"/>
      <c r="I19" s="769">
        <f>+J19+K19</f>
        <v>21201.63</v>
      </c>
      <c r="J19" s="346">
        <f>+G34</f>
        <v>21201.63</v>
      </c>
      <c r="K19" s="757">
        <f>+H34</f>
        <v>0</v>
      </c>
      <c r="L19" s="794"/>
      <c r="M19" s="794"/>
      <c r="N19" s="794"/>
      <c r="O19" s="794"/>
      <c r="P19" s="794"/>
      <c r="Q19" s="75"/>
      <c r="S19" s="268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1"/>
    </row>
    <row r="20" spans="1:32" s="77" customFormat="1" ht="9" customHeight="1">
      <c r="A20" s="125"/>
      <c r="B20" s="123"/>
      <c r="C20" s="795"/>
      <c r="D20" s="795"/>
      <c r="E20" s="795"/>
      <c r="F20" s="795"/>
      <c r="G20" s="795"/>
      <c r="H20" s="795"/>
      <c r="I20" s="795"/>
      <c r="J20" s="795"/>
      <c r="K20" s="795"/>
      <c r="L20" s="795"/>
      <c r="M20" s="795"/>
      <c r="N20" s="796"/>
      <c r="O20" s="796"/>
      <c r="P20" s="796"/>
      <c r="Q20" s="75"/>
      <c r="S20" s="268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1"/>
    </row>
    <row r="21" spans="1:32" s="77" customFormat="1" ht="22.95" customHeight="1">
      <c r="A21" s="125"/>
      <c r="B21" s="123"/>
      <c r="C21" s="807"/>
      <c r="D21" s="395"/>
      <c r="E21" s="1232" t="s">
        <v>848</v>
      </c>
      <c r="F21" s="752">
        <v>13142.92</v>
      </c>
      <c r="G21" s="318">
        <v>13142.92</v>
      </c>
      <c r="H21" s="758"/>
      <c r="I21" s="703"/>
      <c r="J21" s="703"/>
      <c r="K21" s="764"/>
      <c r="L21" s="703">
        <f>15000+30000</f>
        <v>45000</v>
      </c>
      <c r="M21" s="703"/>
      <c r="N21" s="654"/>
      <c r="O21" s="654"/>
      <c r="P21" s="655"/>
      <c r="Q21" s="75"/>
      <c r="S21" s="268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1"/>
    </row>
    <row r="22" spans="1:32" s="77" customFormat="1" ht="22.95" customHeight="1">
      <c r="B22" s="74"/>
      <c r="C22" s="807" t="s">
        <v>847</v>
      </c>
      <c r="D22" s="397"/>
      <c r="E22" s="1237" t="s">
        <v>848</v>
      </c>
      <c r="F22" s="753">
        <f>G22+H22</f>
        <v>0</v>
      </c>
      <c r="G22" s="329"/>
      <c r="H22" s="759"/>
      <c r="I22" s="704">
        <v>20000</v>
      </c>
      <c r="J22" s="704">
        <v>20000</v>
      </c>
      <c r="K22" s="765"/>
      <c r="L22" s="704"/>
      <c r="M22" s="704">
        <v>20000</v>
      </c>
      <c r="N22" s="656" t="s">
        <v>860</v>
      </c>
      <c r="O22" s="656" t="s">
        <v>858</v>
      </c>
      <c r="P22" s="1239" t="s">
        <v>861</v>
      </c>
      <c r="Q22" s="75"/>
      <c r="S22" s="268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1"/>
    </row>
    <row r="23" spans="1:32" s="77" customFormat="1" ht="22.95" customHeight="1">
      <c r="B23" s="74"/>
      <c r="C23" s="1236" t="s">
        <v>857</v>
      </c>
      <c r="D23" s="397"/>
      <c r="E23" s="1237" t="s">
        <v>848</v>
      </c>
      <c r="F23" s="753">
        <f t="shared" ref="F23:F29" si="0">G23+H23</f>
        <v>0</v>
      </c>
      <c r="G23" s="329"/>
      <c r="H23" s="759"/>
      <c r="I23" s="704">
        <f t="shared" ref="I23:I29" si="1">J23+K23</f>
        <v>40000</v>
      </c>
      <c r="J23" s="704">
        <v>40000</v>
      </c>
      <c r="K23" s="765"/>
      <c r="L23" s="704"/>
      <c r="M23" s="704">
        <v>40000</v>
      </c>
      <c r="N23" s="656" t="s">
        <v>860</v>
      </c>
      <c r="O23" s="656" t="s">
        <v>858</v>
      </c>
      <c r="P23" s="1239" t="s">
        <v>861</v>
      </c>
      <c r="Q23" s="75"/>
      <c r="S23" s="268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1"/>
    </row>
    <row r="24" spans="1:32" s="77" customFormat="1" ht="22.95" customHeight="1">
      <c r="B24" s="74"/>
      <c r="C24" s="396"/>
      <c r="D24" s="397"/>
      <c r="E24" s="744"/>
      <c r="F24" s="753">
        <f t="shared" si="0"/>
        <v>0</v>
      </c>
      <c r="G24" s="329"/>
      <c r="H24" s="759"/>
      <c r="I24" s="704">
        <f t="shared" si="1"/>
        <v>0</v>
      </c>
      <c r="J24" s="704"/>
      <c r="K24" s="765"/>
      <c r="L24" s="704"/>
      <c r="M24" s="704"/>
      <c r="N24" s="656"/>
      <c r="O24" s="656"/>
      <c r="P24" s="657"/>
      <c r="Q24" s="75"/>
      <c r="S24" s="268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1"/>
    </row>
    <row r="25" spans="1:32" ht="22.95" customHeight="1">
      <c r="B25" s="74"/>
      <c r="C25" s="396"/>
      <c r="D25" s="397"/>
      <c r="E25" s="745"/>
      <c r="F25" s="753">
        <f t="shared" si="0"/>
        <v>0</v>
      </c>
      <c r="G25" s="322"/>
      <c r="H25" s="760"/>
      <c r="I25" s="704">
        <f t="shared" si="1"/>
        <v>0</v>
      </c>
      <c r="J25" s="705"/>
      <c r="K25" s="766"/>
      <c r="L25" s="705"/>
      <c r="M25" s="705"/>
      <c r="N25" s="658"/>
      <c r="O25" s="658"/>
      <c r="P25" s="659"/>
      <c r="Q25" s="63"/>
      <c r="S25" s="268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1"/>
    </row>
    <row r="26" spans="1:32" ht="22.95" customHeight="1">
      <c r="B26" s="74"/>
      <c r="C26" s="396"/>
      <c r="D26" s="397"/>
      <c r="E26" s="745"/>
      <c r="F26" s="753">
        <f t="shared" si="0"/>
        <v>0</v>
      </c>
      <c r="G26" s="322"/>
      <c r="H26" s="760"/>
      <c r="I26" s="704">
        <f t="shared" si="1"/>
        <v>0</v>
      </c>
      <c r="J26" s="705"/>
      <c r="K26" s="766"/>
      <c r="L26" s="705"/>
      <c r="M26" s="705"/>
      <c r="N26" s="658"/>
      <c r="O26" s="658"/>
      <c r="P26" s="659"/>
      <c r="Q26" s="63"/>
      <c r="S26" s="268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1"/>
    </row>
    <row r="27" spans="1:32" ht="22.95" customHeight="1">
      <c r="B27" s="74"/>
      <c r="C27" s="396"/>
      <c r="D27" s="397"/>
      <c r="E27" s="745"/>
      <c r="F27" s="753">
        <f t="shared" si="0"/>
        <v>0</v>
      </c>
      <c r="G27" s="322"/>
      <c r="H27" s="760"/>
      <c r="I27" s="704">
        <f t="shared" si="1"/>
        <v>0</v>
      </c>
      <c r="J27" s="705"/>
      <c r="K27" s="766"/>
      <c r="L27" s="705"/>
      <c r="M27" s="705"/>
      <c r="N27" s="658"/>
      <c r="O27" s="658"/>
      <c r="P27" s="659"/>
      <c r="Q27" s="63"/>
      <c r="S27" s="268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1"/>
    </row>
    <row r="28" spans="1:32" ht="22.95" customHeight="1">
      <c r="B28" s="74"/>
      <c r="C28" s="396"/>
      <c r="D28" s="397"/>
      <c r="E28" s="746"/>
      <c r="F28" s="753">
        <f t="shared" si="0"/>
        <v>0</v>
      </c>
      <c r="G28" s="331"/>
      <c r="H28" s="761"/>
      <c r="I28" s="704">
        <f t="shared" si="1"/>
        <v>0</v>
      </c>
      <c r="J28" s="706"/>
      <c r="K28" s="767"/>
      <c r="L28" s="706"/>
      <c r="M28" s="706"/>
      <c r="N28" s="660"/>
      <c r="O28" s="660"/>
      <c r="P28" s="661"/>
      <c r="Q28" s="63"/>
      <c r="S28" s="268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1"/>
    </row>
    <row r="29" spans="1:32" ht="22.95" customHeight="1">
      <c r="B29" s="74"/>
      <c r="C29" s="396"/>
      <c r="D29" s="397"/>
      <c r="E29" s="746"/>
      <c r="F29" s="753">
        <f t="shared" si="0"/>
        <v>0</v>
      </c>
      <c r="G29" s="331"/>
      <c r="H29" s="761"/>
      <c r="I29" s="704">
        <f t="shared" si="1"/>
        <v>0</v>
      </c>
      <c r="J29" s="706"/>
      <c r="K29" s="767"/>
      <c r="L29" s="706"/>
      <c r="M29" s="706"/>
      <c r="N29" s="660"/>
      <c r="O29" s="660"/>
      <c r="P29" s="661"/>
      <c r="Q29" s="63"/>
      <c r="S29" s="268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1"/>
    </row>
    <row r="30" spans="1:32" ht="22.95" customHeight="1">
      <c r="B30" s="74"/>
      <c r="C30" s="398"/>
      <c r="D30" s="399"/>
      <c r="E30" s="747"/>
      <c r="F30" s="754">
        <f>G30+H30</f>
        <v>0</v>
      </c>
      <c r="G30" s="326"/>
      <c r="H30" s="762"/>
      <c r="I30" s="707">
        <f>J30+K30</f>
        <v>0</v>
      </c>
      <c r="J30" s="707"/>
      <c r="K30" s="768"/>
      <c r="L30" s="707"/>
      <c r="M30" s="707"/>
      <c r="N30" s="662"/>
      <c r="O30" s="662"/>
      <c r="P30" s="663"/>
      <c r="Q30" s="63"/>
      <c r="S30" s="268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1"/>
    </row>
    <row r="31" spans="1:32" ht="22.95" customHeight="1" thickBot="1">
      <c r="B31" s="74"/>
      <c r="C31" s="797" t="s">
        <v>232</v>
      </c>
      <c r="D31" s="798"/>
      <c r="E31" s="799"/>
      <c r="F31" s="800">
        <f t="shared" ref="F31:M31" si="2">SUM(F21:F30)</f>
        <v>13142.92</v>
      </c>
      <c r="G31" s="496">
        <f t="shared" si="2"/>
        <v>13142.92</v>
      </c>
      <c r="H31" s="801">
        <f t="shared" si="2"/>
        <v>0</v>
      </c>
      <c r="I31" s="600">
        <f t="shared" si="2"/>
        <v>60000</v>
      </c>
      <c r="J31" s="496">
        <f t="shared" si="2"/>
        <v>60000</v>
      </c>
      <c r="K31" s="801">
        <f t="shared" si="2"/>
        <v>0</v>
      </c>
      <c r="L31" s="600">
        <f t="shared" si="2"/>
        <v>45000</v>
      </c>
      <c r="M31" s="496">
        <f t="shared" si="2"/>
        <v>60000</v>
      </c>
      <c r="N31" s="802"/>
      <c r="O31" s="803"/>
      <c r="P31" s="802"/>
      <c r="Q31" s="63"/>
      <c r="S31" s="268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1"/>
    </row>
    <row r="32" spans="1:32" ht="7.95" customHeight="1">
      <c r="B32" s="60"/>
      <c r="C32" s="795"/>
      <c r="D32" s="795"/>
      <c r="E32" s="795"/>
      <c r="F32" s="795"/>
      <c r="G32" s="795"/>
      <c r="H32" s="795"/>
      <c r="I32" s="795"/>
      <c r="J32" s="795"/>
      <c r="K32" s="795"/>
      <c r="L32" s="804"/>
      <c r="M32" s="804"/>
      <c r="N32" s="804"/>
      <c r="O32" s="804"/>
      <c r="P32" s="804"/>
      <c r="Q32" s="63"/>
      <c r="S32" s="268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1"/>
    </row>
    <row r="33" spans="2:32" ht="22.95" customHeight="1">
      <c r="B33" s="74"/>
      <c r="C33" s="1329" t="s">
        <v>233</v>
      </c>
      <c r="D33" s="1330"/>
      <c r="E33" s="1330"/>
      <c r="F33" s="769">
        <f>G33+H33</f>
        <v>-3546.02</v>
      </c>
      <c r="G33" s="749">
        <v>-3546.02</v>
      </c>
      <c r="H33" s="763"/>
      <c r="I33" s="769">
        <f>+J33+K33</f>
        <v>-4789.93</v>
      </c>
      <c r="J33" s="749">
        <v>-4789.93</v>
      </c>
      <c r="K33" s="763"/>
      <c r="L33" s="794"/>
      <c r="M33" s="794"/>
      <c r="N33" s="805"/>
      <c r="O33" s="805"/>
      <c r="P33" s="805"/>
      <c r="Q33" s="63"/>
      <c r="S33" s="268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1"/>
    </row>
    <row r="34" spans="2:32" ht="22.95" customHeight="1" thickBot="1">
      <c r="B34" s="74"/>
      <c r="C34" s="797" t="s">
        <v>234</v>
      </c>
      <c r="D34" s="798"/>
      <c r="E34" s="799"/>
      <c r="F34" s="770">
        <f>G34+H34</f>
        <v>21201.63</v>
      </c>
      <c r="G34" s="496">
        <f>+G19+G31+G33</f>
        <v>21201.63</v>
      </c>
      <c r="H34" s="801">
        <f>+H19+H31+H33</f>
        <v>0</v>
      </c>
      <c r="I34" s="771">
        <f>J34+K34</f>
        <v>76411.700000000012</v>
      </c>
      <c r="J34" s="496">
        <f>J19+J31+SUM(J33:J33)</f>
        <v>76411.700000000012</v>
      </c>
      <c r="K34" s="801">
        <f>K19+K31+SUM(K33:K33)</f>
        <v>0</v>
      </c>
      <c r="L34" s="806"/>
      <c r="M34" s="806"/>
      <c r="N34" s="805"/>
      <c r="O34" s="805"/>
      <c r="P34" s="805"/>
      <c r="Q34" s="63"/>
      <c r="S34" s="268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1"/>
    </row>
    <row r="35" spans="2:32" ht="22.95" customHeight="1">
      <c r="B35" s="74"/>
      <c r="C35" s="88"/>
      <c r="D35" s="88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63"/>
      <c r="S35" s="268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1"/>
    </row>
    <row r="36" spans="2:32" ht="22.95" customHeight="1">
      <c r="B36" s="74"/>
      <c r="C36" s="22" t="s">
        <v>491</v>
      </c>
      <c r="D36" s="88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63"/>
      <c r="S36" s="268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1"/>
    </row>
    <row r="37" spans="2:32" ht="36" customHeight="1">
      <c r="B37" s="74"/>
      <c r="C37" s="1316" t="s">
        <v>556</v>
      </c>
      <c r="D37" s="1317"/>
      <c r="E37" s="1320"/>
      <c r="F37" s="1319"/>
      <c r="G37" s="1314" t="s">
        <v>563</v>
      </c>
      <c r="H37" s="1315"/>
      <c r="I37" s="1314" t="s">
        <v>564</v>
      </c>
      <c r="J37" s="1315"/>
      <c r="K37" s="711"/>
      <c r="L37" s="711"/>
      <c r="M37" s="711"/>
      <c r="N37" s="89"/>
      <c r="O37" s="89"/>
      <c r="P37" s="89"/>
      <c r="Q37" s="63"/>
      <c r="S37" s="268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1"/>
    </row>
    <row r="38" spans="2:32" ht="22.95" customHeight="1">
      <c r="B38" s="74"/>
      <c r="C38" s="1325" t="s">
        <v>557</v>
      </c>
      <c r="D38" s="1326"/>
      <c r="E38" s="1311" t="s">
        <v>227</v>
      </c>
      <c r="F38" s="1312"/>
      <c r="G38" s="711">
        <f>ejercicio-1</f>
        <v>2018</v>
      </c>
      <c r="H38" s="711">
        <f>ejercicio</f>
        <v>2019</v>
      </c>
      <c r="I38" s="711">
        <f>ejercicio-1</f>
        <v>2018</v>
      </c>
      <c r="J38" s="711">
        <f>ejercicio</f>
        <v>2019</v>
      </c>
      <c r="K38" s="711" t="s">
        <v>229</v>
      </c>
      <c r="L38" s="711" t="s">
        <v>231</v>
      </c>
      <c r="M38" s="711" t="s">
        <v>230</v>
      </c>
      <c r="N38" s="89"/>
      <c r="O38" s="89"/>
      <c r="P38" s="89"/>
      <c r="Q38" s="63"/>
      <c r="S38" s="268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1"/>
    </row>
    <row r="39" spans="2:32" ht="22.95" customHeight="1">
      <c r="B39" s="74"/>
      <c r="C39" s="807"/>
      <c r="D39" s="395"/>
      <c r="E39" s="1333"/>
      <c r="F39" s="1332"/>
      <c r="G39" s="318"/>
      <c r="H39" s="347"/>
      <c r="I39" s="703"/>
      <c r="J39" s="703"/>
      <c r="K39" s="654"/>
      <c r="L39" s="654"/>
      <c r="M39" s="655"/>
      <c r="N39" s="748"/>
      <c r="O39" s="748"/>
      <c r="P39" s="748"/>
      <c r="Q39" s="63"/>
      <c r="S39" s="268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1"/>
    </row>
    <row r="40" spans="2:32" ht="22.95" customHeight="1">
      <c r="B40" s="74"/>
      <c r="C40" s="396"/>
      <c r="D40" s="397"/>
      <c r="E40" s="1334" t="s">
        <v>848</v>
      </c>
      <c r="F40" s="1306"/>
      <c r="G40" s="329">
        <v>48000</v>
      </c>
      <c r="H40" s="349"/>
      <c r="I40" s="704">
        <v>30000</v>
      </c>
      <c r="J40" s="704"/>
      <c r="K40" s="656"/>
      <c r="L40" s="656"/>
      <c r="M40" s="657"/>
      <c r="N40" s="748"/>
      <c r="O40" s="748"/>
      <c r="P40" s="748"/>
      <c r="Q40" s="63"/>
      <c r="S40" s="268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1"/>
    </row>
    <row r="41" spans="2:32" ht="22.95" customHeight="1">
      <c r="B41" s="74"/>
      <c r="C41" s="1236" t="s">
        <v>856</v>
      </c>
      <c r="D41" s="397"/>
      <c r="E41" s="1334" t="s">
        <v>848</v>
      </c>
      <c r="F41" s="1306"/>
      <c r="G41" s="329"/>
      <c r="H41" s="349">
        <v>100000</v>
      </c>
      <c r="I41" s="704"/>
      <c r="J41" s="704">
        <v>100000</v>
      </c>
      <c r="K41" s="1238" t="s">
        <v>860</v>
      </c>
      <c r="L41" s="1238" t="s">
        <v>865</v>
      </c>
      <c r="M41" s="1239" t="s">
        <v>859</v>
      </c>
      <c r="N41" s="748"/>
      <c r="O41" s="748"/>
      <c r="P41" s="748"/>
      <c r="Q41" s="63"/>
      <c r="S41" s="268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1"/>
    </row>
    <row r="42" spans="2:32" ht="22.95" customHeight="1">
      <c r="B42" s="74"/>
      <c r="C42" s="1236" t="s">
        <v>855</v>
      </c>
      <c r="D42" s="397"/>
      <c r="E42" s="1334" t="s">
        <v>848</v>
      </c>
      <c r="F42" s="1306"/>
      <c r="G42" s="329"/>
      <c r="H42" s="349">
        <v>15000</v>
      </c>
      <c r="I42" s="704"/>
      <c r="J42" s="704">
        <v>15000</v>
      </c>
      <c r="K42" s="1238" t="s">
        <v>860</v>
      </c>
      <c r="L42" s="1238" t="s">
        <v>858</v>
      </c>
      <c r="M42" s="1239" t="s">
        <v>859</v>
      </c>
      <c r="N42" s="748"/>
      <c r="O42" s="748"/>
      <c r="P42" s="748"/>
      <c r="Q42" s="63"/>
      <c r="S42" s="268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1"/>
    </row>
    <row r="43" spans="2:32" ht="22.95" customHeight="1">
      <c r="B43" s="74"/>
      <c r="C43" s="396"/>
      <c r="D43" s="397"/>
      <c r="E43" s="1335" t="s">
        <v>813</v>
      </c>
      <c r="F43" s="1336"/>
      <c r="G43" s="322">
        <v>410</v>
      </c>
      <c r="H43" s="350">
        <v>410</v>
      </c>
      <c r="I43" s="705"/>
      <c r="J43" s="705"/>
      <c r="K43" s="658"/>
      <c r="L43" s="658"/>
      <c r="M43" s="659"/>
      <c r="N43" s="748"/>
      <c r="O43" s="748"/>
      <c r="P43" s="748"/>
      <c r="Q43" s="63"/>
      <c r="S43" s="268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1"/>
    </row>
    <row r="44" spans="2:32" ht="22.95" customHeight="1">
      <c r="B44" s="74"/>
      <c r="C44" s="396"/>
      <c r="D44" s="397"/>
      <c r="E44" s="1335" t="s">
        <v>300</v>
      </c>
      <c r="F44" s="1336"/>
      <c r="G44" s="322">
        <v>420</v>
      </c>
      <c r="H44" s="350"/>
      <c r="I44" s="705"/>
      <c r="J44" s="705"/>
      <c r="K44" s="658"/>
      <c r="L44" s="658"/>
      <c r="M44" s="659"/>
      <c r="N44" s="748"/>
      <c r="O44" s="748"/>
      <c r="P44" s="748"/>
      <c r="Q44" s="63"/>
      <c r="S44" s="268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1"/>
    </row>
    <row r="45" spans="2:32" ht="22.95" customHeight="1">
      <c r="B45" s="74"/>
      <c r="C45" s="396"/>
      <c r="D45" s="397"/>
      <c r="E45" s="1305"/>
      <c r="F45" s="1306"/>
      <c r="G45" s="322"/>
      <c r="H45" s="350"/>
      <c r="I45" s="705"/>
      <c r="J45" s="705"/>
      <c r="K45" s="658"/>
      <c r="L45" s="658"/>
      <c r="M45" s="659"/>
      <c r="N45" s="748"/>
      <c r="O45" s="748"/>
      <c r="P45" s="748"/>
      <c r="Q45" s="63"/>
      <c r="S45" s="268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1"/>
    </row>
    <row r="46" spans="2:32" ht="22.95" customHeight="1">
      <c r="B46" s="74"/>
      <c r="C46" s="396"/>
      <c r="D46" s="397"/>
      <c r="E46" s="1305"/>
      <c r="F46" s="1306"/>
      <c r="G46" s="331"/>
      <c r="H46" s="351"/>
      <c r="I46" s="706"/>
      <c r="J46" s="706"/>
      <c r="K46" s="660"/>
      <c r="L46" s="660"/>
      <c r="M46" s="661"/>
      <c r="N46" s="748"/>
      <c r="O46" s="748"/>
      <c r="P46" s="748"/>
      <c r="Q46" s="63"/>
      <c r="S46" s="268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1"/>
    </row>
    <row r="47" spans="2:32" ht="28.95" customHeight="1">
      <c r="B47" s="74"/>
      <c r="C47" s="396"/>
      <c r="D47" s="397"/>
      <c r="E47" s="1305"/>
      <c r="F47" s="1306"/>
      <c r="G47" s="331"/>
      <c r="H47" s="351"/>
      <c r="I47" s="706"/>
      <c r="J47" s="706"/>
      <c r="K47" s="660"/>
      <c r="L47" s="660"/>
      <c r="M47" s="661"/>
      <c r="N47" s="748"/>
      <c r="O47" s="748"/>
      <c r="P47" s="748"/>
      <c r="Q47" s="63"/>
      <c r="S47" s="268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1"/>
    </row>
    <row r="48" spans="2:32" ht="22.95" customHeight="1">
      <c r="B48" s="74"/>
      <c r="C48" s="398"/>
      <c r="D48" s="399"/>
      <c r="E48" s="1307"/>
      <c r="F48" s="1308"/>
      <c r="G48" s="326"/>
      <c r="H48" s="352"/>
      <c r="I48" s="707"/>
      <c r="J48" s="707"/>
      <c r="K48" s="662"/>
      <c r="L48" s="662"/>
      <c r="M48" s="663"/>
      <c r="N48" s="748"/>
      <c r="O48" s="748"/>
      <c r="P48" s="748"/>
      <c r="Q48" s="63"/>
      <c r="S48" s="268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1"/>
    </row>
    <row r="49" spans="2:32" ht="22.95" customHeight="1" thickBot="1">
      <c r="B49" s="74"/>
      <c r="C49" s="1337" t="s">
        <v>232</v>
      </c>
      <c r="D49" s="1338"/>
      <c r="E49" s="1338"/>
      <c r="F49" s="1339"/>
      <c r="G49" s="111">
        <f>SUM(G39:G48)</f>
        <v>48830</v>
      </c>
      <c r="H49" s="111">
        <f>SUM(H39:H48)</f>
        <v>115410</v>
      </c>
      <c r="I49" s="111">
        <f t="shared" ref="I49:J49" si="3">SUM(I39:I48)</f>
        <v>30000</v>
      </c>
      <c r="J49" s="111">
        <f t="shared" si="3"/>
        <v>115000</v>
      </c>
      <c r="K49" s="144"/>
      <c r="L49" s="89"/>
      <c r="M49" s="89"/>
      <c r="N49" s="89"/>
      <c r="O49" s="89"/>
      <c r="P49" s="89"/>
      <c r="Q49" s="63"/>
      <c r="S49" s="268"/>
      <c r="T49" s="270"/>
      <c r="U49" s="270"/>
      <c r="V49" s="270"/>
      <c r="W49" s="270"/>
      <c r="X49" s="270"/>
      <c r="Y49" s="270"/>
      <c r="Z49" s="270"/>
      <c r="AA49" s="270"/>
      <c r="AB49" s="270"/>
      <c r="AC49" s="270"/>
      <c r="AD49" s="270"/>
      <c r="AE49" s="270"/>
      <c r="AF49" s="271"/>
    </row>
    <row r="50" spans="2:32" ht="22.95" customHeight="1">
      <c r="B50" s="74"/>
      <c r="C50" s="145"/>
      <c r="D50" s="145"/>
      <c r="E50" s="146"/>
      <c r="F50" s="146"/>
      <c r="G50" s="147"/>
      <c r="H50" s="147"/>
      <c r="I50" s="147"/>
      <c r="J50" s="147"/>
      <c r="K50" s="146"/>
      <c r="L50" s="146"/>
      <c r="M50" s="148"/>
      <c r="N50" s="148"/>
      <c r="O50" s="148"/>
      <c r="P50" s="148"/>
      <c r="Q50" s="63"/>
      <c r="S50" s="268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1"/>
    </row>
    <row r="51" spans="2:32" s="72" customFormat="1" ht="30" customHeight="1">
      <c r="B51" s="68"/>
      <c r="C51" s="50" t="s">
        <v>492</v>
      </c>
      <c r="D51" s="22"/>
      <c r="E51" s="53"/>
      <c r="F51" s="53"/>
      <c r="G51" s="53"/>
      <c r="H51" s="53"/>
      <c r="I51" s="53"/>
      <c r="J51" s="53"/>
      <c r="K51" s="53"/>
      <c r="L51" s="53"/>
      <c r="M51" s="53"/>
      <c r="N51" s="148"/>
      <c r="O51" s="148"/>
      <c r="P51" s="148"/>
      <c r="Q51" s="71"/>
      <c r="S51" s="268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1"/>
    </row>
    <row r="52" spans="2:32" s="72" customFormat="1" ht="30" customHeight="1">
      <c r="B52" s="68"/>
      <c r="C52" s="1316" t="s">
        <v>556</v>
      </c>
      <c r="D52" s="1317"/>
      <c r="E52" s="1320"/>
      <c r="F52" s="1319"/>
      <c r="G52" s="1314" t="s">
        <v>565</v>
      </c>
      <c r="H52" s="1315"/>
      <c r="I52" s="1314" t="s">
        <v>566</v>
      </c>
      <c r="J52" s="1315"/>
      <c r="K52" s="711"/>
      <c r="L52" s="711"/>
      <c r="M52" s="711"/>
      <c r="N52" s="148"/>
      <c r="O52" s="148"/>
      <c r="P52" s="148"/>
      <c r="Q52" s="71"/>
      <c r="S52" s="268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1"/>
    </row>
    <row r="53" spans="2:32" ht="22.95" customHeight="1">
      <c r="B53" s="74"/>
      <c r="C53" s="1325" t="s">
        <v>557</v>
      </c>
      <c r="D53" s="1326"/>
      <c r="E53" s="1311" t="s">
        <v>227</v>
      </c>
      <c r="F53" s="1312"/>
      <c r="G53" s="711">
        <f>ejercicio-1</f>
        <v>2018</v>
      </c>
      <c r="H53" s="711">
        <f>ejercicio</f>
        <v>2019</v>
      </c>
      <c r="I53" s="711">
        <f>ejercicio-1</f>
        <v>2018</v>
      </c>
      <c r="J53" s="711">
        <f>ejercicio</f>
        <v>2019</v>
      </c>
      <c r="K53" s="711" t="s">
        <v>229</v>
      </c>
      <c r="L53" s="711" t="s">
        <v>231</v>
      </c>
      <c r="M53" s="711" t="s">
        <v>230</v>
      </c>
      <c r="N53" s="148"/>
      <c r="O53" s="148"/>
      <c r="P53" s="148"/>
      <c r="Q53" s="63"/>
      <c r="S53" s="268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1"/>
    </row>
    <row r="54" spans="2:32" ht="22.95" customHeight="1">
      <c r="B54" s="74"/>
      <c r="C54" s="394" t="s">
        <v>854</v>
      </c>
      <c r="D54" s="395"/>
      <c r="E54" s="1331" t="s">
        <v>848</v>
      </c>
      <c r="F54" s="1332"/>
      <c r="G54" s="318">
        <v>229430</v>
      </c>
      <c r="H54" s="347">
        <v>301726.31</v>
      </c>
      <c r="I54" s="703">
        <v>229430</v>
      </c>
      <c r="J54" s="703">
        <v>301726.31</v>
      </c>
      <c r="K54" s="1238" t="s">
        <v>860</v>
      </c>
      <c r="L54" s="1238" t="s">
        <v>858</v>
      </c>
      <c r="M54" s="1239" t="s">
        <v>859</v>
      </c>
      <c r="N54" s="148"/>
      <c r="O54" s="148"/>
      <c r="P54" s="148"/>
      <c r="Q54" s="63"/>
      <c r="S54" s="268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1"/>
    </row>
    <row r="55" spans="2:32" ht="22.95" customHeight="1">
      <c r="B55" s="74"/>
      <c r="C55" s="396"/>
      <c r="D55" s="397"/>
      <c r="E55" s="1305"/>
      <c r="F55" s="1306"/>
      <c r="G55" s="329"/>
      <c r="H55" s="349"/>
      <c r="I55" s="704"/>
      <c r="J55" s="704"/>
      <c r="K55" s="656"/>
      <c r="L55" s="656"/>
      <c r="M55" s="657"/>
      <c r="N55" s="148"/>
      <c r="O55" s="148"/>
      <c r="P55" s="148"/>
      <c r="Q55" s="63"/>
      <c r="S55" s="268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1"/>
    </row>
    <row r="56" spans="2:32" ht="22.95" customHeight="1">
      <c r="B56" s="74"/>
      <c r="C56" s="396"/>
      <c r="D56" s="397"/>
      <c r="E56" s="1340"/>
      <c r="F56" s="1336"/>
      <c r="G56" s="329"/>
      <c r="H56" s="349"/>
      <c r="I56" s="704"/>
      <c r="J56" s="704"/>
      <c r="K56" s="656"/>
      <c r="L56" s="656"/>
      <c r="M56" s="657"/>
      <c r="N56" s="748"/>
      <c r="O56" s="748"/>
      <c r="P56" s="748"/>
      <c r="Q56" s="63"/>
      <c r="S56" s="268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1"/>
    </row>
    <row r="57" spans="2:32" ht="22.95" customHeight="1">
      <c r="B57" s="74"/>
      <c r="C57" s="396"/>
      <c r="D57" s="397"/>
      <c r="E57" s="1340"/>
      <c r="F57" s="1336"/>
      <c r="G57" s="329"/>
      <c r="H57" s="349"/>
      <c r="I57" s="704"/>
      <c r="J57" s="704"/>
      <c r="K57" s="656"/>
      <c r="L57" s="656"/>
      <c r="M57" s="657"/>
      <c r="N57" s="748"/>
      <c r="O57" s="748"/>
      <c r="P57" s="748"/>
      <c r="Q57" s="63"/>
      <c r="S57" s="268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1"/>
    </row>
    <row r="58" spans="2:32" ht="22.95" customHeight="1">
      <c r="B58" s="74"/>
      <c r="C58" s="396"/>
      <c r="D58" s="397"/>
      <c r="E58" s="1340"/>
      <c r="F58" s="1336"/>
      <c r="G58" s="322"/>
      <c r="H58" s="350"/>
      <c r="I58" s="705"/>
      <c r="J58" s="705"/>
      <c r="K58" s="658"/>
      <c r="L58" s="658"/>
      <c r="M58" s="659"/>
      <c r="N58" s="748"/>
      <c r="O58" s="748"/>
      <c r="P58" s="748"/>
      <c r="Q58" s="63"/>
      <c r="S58" s="268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1"/>
    </row>
    <row r="59" spans="2:32" ht="22.95" customHeight="1">
      <c r="B59" s="74"/>
      <c r="C59" s="396"/>
      <c r="D59" s="397"/>
      <c r="E59" s="1340"/>
      <c r="F59" s="1336"/>
      <c r="G59" s="322"/>
      <c r="H59" s="350"/>
      <c r="I59" s="705"/>
      <c r="J59" s="705"/>
      <c r="K59" s="658"/>
      <c r="L59" s="658"/>
      <c r="M59" s="659"/>
      <c r="N59" s="748"/>
      <c r="O59" s="748"/>
      <c r="P59" s="748"/>
      <c r="Q59" s="63"/>
      <c r="S59" s="268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1"/>
    </row>
    <row r="60" spans="2:32" ht="22.95" customHeight="1">
      <c r="B60" s="74"/>
      <c r="C60" s="396"/>
      <c r="D60" s="397"/>
      <c r="E60" s="1305"/>
      <c r="F60" s="1306"/>
      <c r="G60" s="322"/>
      <c r="H60" s="350"/>
      <c r="I60" s="705"/>
      <c r="J60" s="705"/>
      <c r="K60" s="658"/>
      <c r="L60" s="658"/>
      <c r="M60" s="659"/>
      <c r="N60" s="748"/>
      <c r="O60" s="748"/>
      <c r="P60" s="748"/>
      <c r="Q60" s="63"/>
      <c r="S60" s="268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1"/>
    </row>
    <row r="61" spans="2:32" ht="22.95" customHeight="1">
      <c r="B61" s="74"/>
      <c r="C61" s="396"/>
      <c r="D61" s="397"/>
      <c r="E61" s="1305"/>
      <c r="F61" s="1306"/>
      <c r="G61" s="331"/>
      <c r="H61" s="351"/>
      <c r="I61" s="706"/>
      <c r="J61" s="706"/>
      <c r="K61" s="660"/>
      <c r="L61" s="660"/>
      <c r="M61" s="661"/>
      <c r="N61" s="748"/>
      <c r="O61" s="748"/>
      <c r="P61" s="748"/>
      <c r="Q61" s="63"/>
      <c r="S61" s="268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1"/>
    </row>
    <row r="62" spans="2:32" ht="22.95" customHeight="1">
      <c r="B62" s="74"/>
      <c r="C62" s="396"/>
      <c r="D62" s="397"/>
      <c r="E62" s="1305"/>
      <c r="F62" s="1306"/>
      <c r="G62" s="331"/>
      <c r="H62" s="351"/>
      <c r="I62" s="706"/>
      <c r="J62" s="706"/>
      <c r="K62" s="660"/>
      <c r="L62" s="660"/>
      <c r="M62" s="661"/>
      <c r="N62" s="748"/>
      <c r="O62" s="748"/>
      <c r="P62" s="748"/>
      <c r="Q62" s="63"/>
      <c r="S62" s="268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1"/>
    </row>
    <row r="63" spans="2:32" ht="22.95" customHeight="1">
      <c r="B63" s="74"/>
      <c r="C63" s="398"/>
      <c r="D63" s="399"/>
      <c r="E63" s="1307"/>
      <c r="F63" s="1308"/>
      <c r="G63" s="326"/>
      <c r="H63" s="352"/>
      <c r="I63" s="707"/>
      <c r="J63" s="707"/>
      <c r="K63" s="662"/>
      <c r="L63" s="662"/>
      <c r="M63" s="663"/>
      <c r="N63" s="748"/>
      <c r="O63" s="748"/>
      <c r="P63" s="748"/>
      <c r="Q63" s="63"/>
      <c r="S63" s="268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1"/>
    </row>
    <row r="64" spans="2:32" ht="22.95" customHeight="1" thickBot="1">
      <c r="B64" s="74"/>
      <c r="C64" s="1337" t="s">
        <v>232</v>
      </c>
      <c r="D64" s="1338"/>
      <c r="E64" s="1338"/>
      <c r="F64" s="1339"/>
      <c r="G64" s="111">
        <f>SUM(G54:G63)</f>
        <v>229430</v>
      </c>
      <c r="H64" s="111">
        <f>SUM(H54:H63)</f>
        <v>301726.31</v>
      </c>
      <c r="I64" s="111">
        <f t="shared" ref="I64:J64" si="4">SUM(I54:I63)</f>
        <v>229430</v>
      </c>
      <c r="J64" s="111">
        <f t="shared" si="4"/>
        <v>301726.31</v>
      </c>
      <c r="K64" s="144"/>
      <c r="L64" s="89"/>
      <c r="M64" s="89"/>
      <c r="N64" s="89"/>
      <c r="O64" s="89"/>
      <c r="P64" s="89"/>
      <c r="Q64" s="63"/>
      <c r="S64" s="268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1"/>
    </row>
    <row r="65" spans="2:32" ht="22.95" customHeight="1">
      <c r="B65" s="74"/>
      <c r="C65" s="145"/>
      <c r="D65" s="145"/>
      <c r="E65" s="146"/>
      <c r="F65" s="146"/>
      <c r="G65" s="147"/>
      <c r="H65" s="147"/>
      <c r="I65" s="147"/>
      <c r="J65" s="147"/>
      <c r="K65" s="146"/>
      <c r="L65" s="146"/>
      <c r="M65" s="148"/>
      <c r="N65" s="148"/>
      <c r="O65" s="148"/>
      <c r="P65" s="148"/>
      <c r="Q65" s="63"/>
      <c r="S65" s="268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1"/>
    </row>
    <row r="66" spans="2:32" s="72" customFormat="1" ht="30" customHeight="1">
      <c r="B66" s="68"/>
      <c r="C66" s="50" t="s">
        <v>579</v>
      </c>
      <c r="D66" s="22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71"/>
      <c r="S66" s="268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1"/>
    </row>
    <row r="67" spans="2:32" ht="22.95" customHeight="1">
      <c r="B67" s="74"/>
      <c r="C67" s="1289" t="s">
        <v>556</v>
      </c>
      <c r="D67" s="1291"/>
      <c r="E67" s="1314" t="s">
        <v>227</v>
      </c>
      <c r="F67" s="1315"/>
      <c r="G67" s="711">
        <f>ejercicio-1</f>
        <v>2018</v>
      </c>
      <c r="H67" s="711">
        <f>ejercicio</f>
        <v>2019</v>
      </c>
      <c r="I67" s="711" t="s">
        <v>229</v>
      </c>
      <c r="J67" s="711" t="s">
        <v>231</v>
      </c>
      <c r="K67" s="711" t="s">
        <v>230</v>
      </c>
      <c r="L67" s="54"/>
      <c r="M67" s="54"/>
      <c r="N67" s="54"/>
      <c r="O67" s="54"/>
      <c r="P67" s="54"/>
      <c r="Q67" s="63"/>
      <c r="S67" s="268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1"/>
    </row>
    <row r="68" spans="2:32" ht="22.95" customHeight="1">
      <c r="B68" s="74"/>
      <c r="C68" s="394"/>
      <c r="D68" s="395"/>
      <c r="E68" s="1305"/>
      <c r="F68" s="1306"/>
      <c r="G68" s="318"/>
      <c r="H68" s="347"/>
      <c r="I68" s="654"/>
      <c r="J68" s="654"/>
      <c r="K68" s="655"/>
      <c r="L68" s="54"/>
      <c r="M68" s="54"/>
      <c r="N68" s="54"/>
      <c r="O68" s="54"/>
      <c r="P68" s="54"/>
      <c r="Q68" s="63"/>
      <c r="S68" s="268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1"/>
    </row>
    <row r="69" spans="2:32" ht="22.95" customHeight="1">
      <c r="B69" s="74"/>
      <c r="C69" s="396"/>
      <c r="D69" s="397"/>
      <c r="E69" s="1305"/>
      <c r="F69" s="1306"/>
      <c r="G69" s="329"/>
      <c r="H69" s="349"/>
      <c r="I69" s="656"/>
      <c r="J69" s="656"/>
      <c r="K69" s="657"/>
      <c r="L69" s="54"/>
      <c r="M69" s="54"/>
      <c r="N69" s="54"/>
      <c r="O69" s="54"/>
      <c r="P69" s="54"/>
      <c r="Q69" s="63"/>
      <c r="S69" s="268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1"/>
    </row>
    <row r="70" spans="2:32" ht="22.95" customHeight="1">
      <c r="B70" s="74"/>
      <c r="C70" s="396"/>
      <c r="D70" s="397"/>
      <c r="E70" s="1305"/>
      <c r="F70" s="1306"/>
      <c r="G70" s="329"/>
      <c r="H70" s="349"/>
      <c r="I70" s="656"/>
      <c r="J70" s="656"/>
      <c r="K70" s="657"/>
      <c r="L70" s="54"/>
      <c r="M70" s="54"/>
      <c r="N70" s="54"/>
      <c r="O70" s="54"/>
      <c r="P70" s="54"/>
      <c r="Q70" s="63"/>
      <c r="S70" s="268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1"/>
    </row>
    <row r="71" spans="2:32" ht="22.95" customHeight="1">
      <c r="B71" s="74"/>
      <c r="C71" s="396"/>
      <c r="D71" s="397"/>
      <c r="E71" s="1305"/>
      <c r="F71" s="1306"/>
      <c r="G71" s="329"/>
      <c r="H71" s="349"/>
      <c r="I71" s="656"/>
      <c r="J71" s="656"/>
      <c r="K71" s="657"/>
      <c r="L71" s="54"/>
      <c r="M71" s="54"/>
      <c r="N71" s="54"/>
      <c r="O71" s="54"/>
      <c r="P71" s="54"/>
      <c r="Q71" s="63"/>
      <c r="S71" s="268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1"/>
    </row>
    <row r="72" spans="2:32" ht="22.95" customHeight="1">
      <c r="B72" s="74"/>
      <c r="C72" s="396"/>
      <c r="D72" s="397"/>
      <c r="E72" s="1305"/>
      <c r="F72" s="1306"/>
      <c r="G72" s="322"/>
      <c r="H72" s="350"/>
      <c r="I72" s="658"/>
      <c r="J72" s="658"/>
      <c r="K72" s="659"/>
      <c r="L72" s="54"/>
      <c r="M72" s="54"/>
      <c r="N72" s="54"/>
      <c r="O72" s="54"/>
      <c r="P72" s="54"/>
      <c r="Q72" s="63"/>
      <c r="S72" s="268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1"/>
    </row>
    <row r="73" spans="2:32" ht="22.95" customHeight="1">
      <c r="B73" s="74"/>
      <c r="C73" s="396"/>
      <c r="D73" s="397"/>
      <c r="E73" s="1305"/>
      <c r="F73" s="1306"/>
      <c r="G73" s="322"/>
      <c r="H73" s="350"/>
      <c r="I73" s="658"/>
      <c r="J73" s="658"/>
      <c r="K73" s="659"/>
      <c r="L73" s="54"/>
      <c r="M73" s="54"/>
      <c r="N73" s="54"/>
      <c r="O73" s="54"/>
      <c r="P73" s="54"/>
      <c r="Q73" s="63"/>
      <c r="S73" s="268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1"/>
    </row>
    <row r="74" spans="2:32" ht="22.95" customHeight="1">
      <c r="B74" s="74"/>
      <c r="C74" s="396"/>
      <c r="D74" s="397"/>
      <c r="E74" s="1305"/>
      <c r="F74" s="1306"/>
      <c r="G74" s="322"/>
      <c r="H74" s="350"/>
      <c r="I74" s="658"/>
      <c r="J74" s="658"/>
      <c r="K74" s="659"/>
      <c r="L74" s="54"/>
      <c r="M74" s="54"/>
      <c r="N74" s="54"/>
      <c r="O74" s="54"/>
      <c r="P74" s="54"/>
      <c r="Q74" s="63"/>
      <c r="S74" s="268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1"/>
    </row>
    <row r="75" spans="2:32" ht="22.95" customHeight="1">
      <c r="B75" s="74"/>
      <c r="C75" s="396"/>
      <c r="D75" s="397"/>
      <c r="E75" s="1305"/>
      <c r="F75" s="1306"/>
      <c r="G75" s="331"/>
      <c r="H75" s="351"/>
      <c r="I75" s="660"/>
      <c r="J75" s="660"/>
      <c r="K75" s="661"/>
      <c r="L75" s="54"/>
      <c r="M75" s="54"/>
      <c r="N75" s="54"/>
      <c r="O75" s="54"/>
      <c r="P75" s="54"/>
      <c r="Q75" s="63"/>
      <c r="S75" s="268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1"/>
    </row>
    <row r="76" spans="2:32" ht="22.95" customHeight="1">
      <c r="B76" s="74"/>
      <c r="C76" s="396"/>
      <c r="D76" s="397"/>
      <c r="E76" s="1305"/>
      <c r="F76" s="1306"/>
      <c r="G76" s="331"/>
      <c r="H76" s="351"/>
      <c r="I76" s="660"/>
      <c r="J76" s="660"/>
      <c r="K76" s="661"/>
      <c r="L76" s="54"/>
      <c r="M76" s="54"/>
      <c r="N76" s="54"/>
      <c r="O76" s="54"/>
      <c r="P76" s="54"/>
      <c r="Q76" s="63"/>
      <c r="S76" s="268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1"/>
    </row>
    <row r="77" spans="2:32" ht="22.95" customHeight="1">
      <c r="B77" s="74"/>
      <c r="C77" s="398"/>
      <c r="D77" s="399"/>
      <c r="E77" s="1305"/>
      <c r="F77" s="1306"/>
      <c r="G77" s="326"/>
      <c r="H77" s="352"/>
      <c r="I77" s="662"/>
      <c r="J77" s="662"/>
      <c r="K77" s="663"/>
      <c r="L77" s="54"/>
      <c r="M77" s="54"/>
      <c r="N77" s="54"/>
      <c r="O77" s="54"/>
      <c r="P77" s="54"/>
      <c r="Q77" s="63"/>
      <c r="S77" s="268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1"/>
    </row>
    <row r="78" spans="2:32" ht="22.95" customHeight="1" thickBot="1">
      <c r="B78" s="74"/>
      <c r="C78" s="1337" t="s">
        <v>580</v>
      </c>
      <c r="D78" s="1338"/>
      <c r="E78" s="1338"/>
      <c r="F78" s="1339"/>
      <c r="G78" s="111">
        <f>SUM(G68:G77)</f>
        <v>0</v>
      </c>
      <c r="H78" s="111">
        <f>SUM(H68:H77)</f>
        <v>0</v>
      </c>
      <c r="I78" s="53"/>
      <c r="J78" s="53"/>
      <c r="K78" s="106"/>
      <c r="L78" s="89"/>
      <c r="M78" s="89"/>
      <c r="N78" s="89"/>
      <c r="O78" s="89"/>
      <c r="P78" s="89"/>
      <c r="Q78" s="63"/>
      <c r="S78" s="268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1"/>
    </row>
    <row r="79" spans="2:32" ht="22.95" customHeight="1">
      <c r="B79" s="74"/>
      <c r="C79" s="145"/>
      <c r="D79" s="145"/>
      <c r="E79" s="146"/>
      <c r="F79" s="146"/>
      <c r="G79" s="147"/>
      <c r="H79" s="147"/>
      <c r="I79" s="147"/>
      <c r="J79" s="147"/>
      <c r="K79" s="147"/>
      <c r="L79" s="53"/>
      <c r="M79" s="53"/>
      <c r="N79" s="106"/>
      <c r="O79" s="146"/>
      <c r="P79" s="148"/>
      <c r="Q79" s="63"/>
      <c r="S79" s="268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1"/>
    </row>
    <row r="80" spans="2:32" ht="22.95" customHeight="1">
      <c r="B80" s="74"/>
      <c r="C80" s="107" t="s">
        <v>559</v>
      </c>
      <c r="D80" s="105"/>
      <c r="E80" s="106"/>
      <c r="F80" s="106"/>
      <c r="G80" s="106"/>
      <c r="H80" s="106"/>
      <c r="I80" s="106"/>
      <c r="J80" s="106"/>
      <c r="K80" s="106"/>
      <c r="L80" s="53"/>
      <c r="M80" s="53"/>
      <c r="N80" s="106"/>
      <c r="O80" s="106"/>
      <c r="P80" s="53"/>
      <c r="Q80" s="63"/>
      <c r="S80" s="268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1"/>
    </row>
    <row r="81" spans="2:32" ht="17.399999999999999">
      <c r="B81" s="74"/>
      <c r="C81" s="697"/>
      <c r="D81" s="697"/>
      <c r="E81" s="698"/>
      <c r="F81" s="698"/>
      <c r="G81" s="698"/>
      <c r="H81" s="698"/>
      <c r="I81" s="698"/>
      <c r="J81" s="698"/>
      <c r="K81" s="698"/>
      <c r="L81" s="698"/>
      <c r="M81" s="698"/>
      <c r="N81" s="698"/>
      <c r="O81" s="698"/>
      <c r="P81" s="699"/>
      <c r="Q81" s="63"/>
      <c r="S81" s="268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1"/>
    </row>
    <row r="82" spans="2:32" ht="17.399999999999999">
      <c r="B82" s="74"/>
      <c r="C82" s="700"/>
      <c r="D82" s="700"/>
      <c r="E82" s="701"/>
      <c r="F82" s="701"/>
      <c r="G82" s="701"/>
      <c r="H82" s="701"/>
      <c r="I82" s="701"/>
      <c r="J82" s="701"/>
      <c r="K82" s="701"/>
      <c r="L82" s="701"/>
      <c r="M82" s="701"/>
      <c r="N82" s="701"/>
      <c r="O82" s="701"/>
      <c r="P82" s="702"/>
      <c r="Q82" s="63"/>
      <c r="S82" s="268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1"/>
    </row>
    <row r="83" spans="2:32" ht="17.399999999999999">
      <c r="B83" s="74"/>
      <c r="C83" s="700"/>
      <c r="D83" s="700"/>
      <c r="E83" s="701"/>
      <c r="F83" s="701"/>
      <c r="G83" s="701"/>
      <c r="H83" s="701"/>
      <c r="I83" s="701"/>
      <c r="J83" s="701"/>
      <c r="K83" s="701"/>
      <c r="L83" s="701"/>
      <c r="M83" s="701"/>
      <c r="N83" s="701"/>
      <c r="O83" s="701"/>
      <c r="P83" s="702"/>
      <c r="Q83" s="63"/>
      <c r="S83" s="268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1"/>
    </row>
    <row r="84" spans="2:32" ht="17.399999999999999">
      <c r="B84" s="74"/>
      <c r="C84" s="700"/>
      <c r="D84" s="700"/>
      <c r="E84" s="701"/>
      <c r="F84" s="701"/>
      <c r="G84" s="701"/>
      <c r="H84" s="701"/>
      <c r="I84" s="701"/>
      <c r="J84" s="701"/>
      <c r="K84" s="701"/>
      <c r="L84" s="701"/>
      <c r="M84" s="701"/>
      <c r="N84" s="701"/>
      <c r="O84" s="701"/>
      <c r="P84" s="702"/>
      <c r="Q84" s="63"/>
      <c r="S84" s="268"/>
      <c r="T84" s="270"/>
      <c r="U84" s="270"/>
      <c r="V84" s="270"/>
      <c r="W84" s="270"/>
      <c r="X84" s="270"/>
      <c r="Y84" s="270"/>
      <c r="Z84" s="270"/>
      <c r="AA84" s="270"/>
      <c r="AB84" s="270"/>
      <c r="AC84" s="270"/>
      <c r="AD84" s="270"/>
      <c r="AE84" s="270"/>
      <c r="AF84" s="271"/>
    </row>
    <row r="85" spans="2:32" ht="17.399999999999999">
      <c r="B85" s="74"/>
      <c r="C85" s="700"/>
      <c r="D85" s="700"/>
      <c r="E85" s="701"/>
      <c r="F85" s="701"/>
      <c r="G85" s="701"/>
      <c r="H85" s="701"/>
      <c r="I85" s="701"/>
      <c r="J85" s="701"/>
      <c r="K85" s="701"/>
      <c r="L85" s="701"/>
      <c r="M85" s="701"/>
      <c r="N85" s="701"/>
      <c r="O85" s="701"/>
      <c r="P85" s="702"/>
      <c r="Q85" s="63"/>
      <c r="S85" s="268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1"/>
    </row>
    <row r="86" spans="2:32" ht="17.399999999999999">
      <c r="B86" s="74"/>
      <c r="C86" s="700"/>
      <c r="D86" s="700"/>
      <c r="E86" s="701"/>
      <c r="F86" s="701"/>
      <c r="G86" s="701"/>
      <c r="H86" s="701"/>
      <c r="I86" s="701"/>
      <c r="J86" s="701"/>
      <c r="K86" s="701"/>
      <c r="L86" s="701"/>
      <c r="M86" s="701"/>
      <c r="N86" s="701"/>
      <c r="O86" s="701"/>
      <c r="P86" s="702"/>
      <c r="Q86" s="63"/>
      <c r="S86" s="268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1"/>
    </row>
    <row r="87" spans="2:32" ht="17.399999999999999">
      <c r="B87" s="74"/>
      <c r="C87" s="700"/>
      <c r="D87" s="700"/>
      <c r="E87" s="701"/>
      <c r="F87" s="701"/>
      <c r="G87" s="701"/>
      <c r="H87" s="701"/>
      <c r="I87" s="701"/>
      <c r="J87" s="701"/>
      <c r="K87" s="701"/>
      <c r="L87" s="701"/>
      <c r="M87" s="701"/>
      <c r="N87" s="701"/>
      <c r="O87" s="701"/>
      <c r="P87" s="702"/>
      <c r="Q87" s="63"/>
      <c r="S87" s="268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1"/>
    </row>
    <row r="88" spans="2:32" ht="17.399999999999999">
      <c r="B88" s="74"/>
      <c r="C88" s="700"/>
      <c r="D88" s="700"/>
      <c r="E88" s="701"/>
      <c r="F88" s="701"/>
      <c r="G88" s="701"/>
      <c r="H88" s="701"/>
      <c r="I88" s="701"/>
      <c r="J88" s="701"/>
      <c r="K88" s="701"/>
      <c r="L88" s="701"/>
      <c r="M88" s="701"/>
      <c r="N88" s="701"/>
      <c r="O88" s="701"/>
      <c r="P88" s="702"/>
      <c r="Q88" s="63"/>
      <c r="S88" s="268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1"/>
    </row>
    <row r="89" spans="2:32" ht="17.399999999999999">
      <c r="B89" s="74"/>
      <c r="C89" s="700"/>
      <c r="D89" s="700"/>
      <c r="E89" s="701"/>
      <c r="F89" s="701"/>
      <c r="G89" s="701"/>
      <c r="H89" s="701"/>
      <c r="I89" s="701"/>
      <c r="J89" s="701"/>
      <c r="K89" s="701"/>
      <c r="L89" s="701"/>
      <c r="M89" s="701"/>
      <c r="N89" s="701"/>
      <c r="O89" s="701"/>
      <c r="P89" s="702"/>
      <c r="Q89" s="63"/>
      <c r="S89" s="268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1"/>
    </row>
    <row r="90" spans="2:32" ht="17.399999999999999">
      <c r="B90" s="74"/>
      <c r="C90" s="700"/>
      <c r="D90" s="700"/>
      <c r="E90" s="701"/>
      <c r="F90" s="701"/>
      <c r="G90" s="701"/>
      <c r="H90" s="701"/>
      <c r="I90" s="701"/>
      <c r="J90" s="701"/>
      <c r="K90" s="701"/>
      <c r="L90" s="701"/>
      <c r="M90" s="701"/>
      <c r="N90" s="701"/>
      <c r="O90" s="701"/>
      <c r="P90" s="702"/>
      <c r="Q90" s="63"/>
      <c r="S90" s="268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1"/>
    </row>
    <row r="91" spans="2:32" ht="17.399999999999999">
      <c r="B91" s="74"/>
      <c r="C91" s="723" t="s">
        <v>560</v>
      </c>
      <c r="D91" s="720"/>
      <c r="E91" s="721"/>
      <c r="F91" s="721"/>
      <c r="G91" s="721"/>
      <c r="H91" s="721"/>
      <c r="I91" s="721"/>
      <c r="J91" s="721"/>
      <c r="K91" s="721"/>
      <c r="L91" s="721"/>
      <c r="M91" s="721"/>
      <c r="N91" s="721"/>
      <c r="O91" s="721"/>
      <c r="P91" s="722"/>
      <c r="Q91" s="63"/>
      <c r="S91" s="268"/>
      <c r="T91" s="270"/>
      <c r="U91" s="270"/>
      <c r="V91" s="270"/>
      <c r="W91" s="270"/>
      <c r="X91" s="270"/>
      <c r="Y91" s="270"/>
      <c r="Z91" s="270"/>
      <c r="AA91" s="270"/>
      <c r="AB91" s="270"/>
      <c r="AC91" s="270"/>
      <c r="AD91" s="270"/>
      <c r="AE91" s="270"/>
      <c r="AF91" s="271"/>
    </row>
    <row r="92" spans="2:32" ht="17.399999999999999">
      <c r="B92" s="74"/>
      <c r="C92" s="724" t="s">
        <v>572</v>
      </c>
      <c r="D92" s="720"/>
      <c r="E92" s="721"/>
      <c r="F92" s="721"/>
      <c r="G92" s="721"/>
      <c r="H92" s="721"/>
      <c r="I92" s="721"/>
      <c r="J92" s="721"/>
      <c r="K92" s="721"/>
      <c r="L92" s="721"/>
      <c r="M92" s="721"/>
      <c r="N92" s="721"/>
      <c r="O92" s="721"/>
      <c r="P92" s="722"/>
      <c r="Q92" s="63"/>
      <c r="S92" s="268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1"/>
    </row>
    <row r="93" spans="2:32" ht="17.399999999999999">
      <c r="B93" s="74"/>
      <c r="C93" s="724" t="s">
        <v>570</v>
      </c>
      <c r="D93" s="720"/>
      <c r="E93" s="721"/>
      <c r="F93" s="721"/>
      <c r="G93" s="725">
        <f>ejercicio-1</f>
        <v>2018</v>
      </c>
      <c r="H93" s="721" t="s">
        <v>571</v>
      </c>
      <c r="I93" s="721"/>
      <c r="J93" s="721"/>
      <c r="K93" s="725">
        <f>ejercicio</f>
        <v>2019</v>
      </c>
      <c r="L93" s="721"/>
      <c r="M93" s="721"/>
      <c r="O93" s="721"/>
      <c r="P93" s="722"/>
      <c r="Q93" s="63"/>
      <c r="S93" s="268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1"/>
    </row>
    <row r="94" spans="2:32" ht="17.399999999999999">
      <c r="B94" s="74"/>
      <c r="C94" s="724" t="s">
        <v>574</v>
      </c>
      <c r="D94" s="720"/>
      <c r="E94" s="721"/>
      <c r="F94" s="721"/>
      <c r="G94" s="721"/>
      <c r="H94" s="721"/>
      <c r="I94" s="721"/>
      <c r="J94" s="721"/>
      <c r="K94" s="721"/>
      <c r="L94" s="721"/>
      <c r="M94" s="721"/>
      <c r="N94" s="721"/>
      <c r="O94" s="721"/>
      <c r="P94" s="722"/>
      <c r="Q94" s="63"/>
      <c r="S94" s="268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1"/>
    </row>
    <row r="95" spans="2:32" ht="17.399999999999999">
      <c r="B95" s="74"/>
      <c r="C95" s="720" t="s">
        <v>573</v>
      </c>
      <c r="D95" s="720"/>
      <c r="E95" s="721"/>
      <c r="F95" s="721"/>
      <c r="G95" s="721"/>
      <c r="H95" s="721"/>
      <c r="I95" s="721"/>
      <c r="J95" s="721"/>
      <c r="K95" s="721"/>
      <c r="L95" s="721"/>
      <c r="M95" s="721"/>
      <c r="N95" s="721"/>
      <c r="O95" s="721"/>
      <c r="P95" s="722"/>
      <c r="Q95" s="63"/>
      <c r="S95" s="268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1"/>
    </row>
    <row r="96" spans="2:32" ht="17.399999999999999">
      <c r="B96" s="74"/>
      <c r="C96" s="724" t="s">
        <v>575</v>
      </c>
      <c r="D96" s="720"/>
      <c r="E96" s="721"/>
      <c r="F96" s="721"/>
      <c r="G96" s="721"/>
      <c r="H96" s="721"/>
      <c r="I96" s="721"/>
      <c r="J96" s="721"/>
      <c r="K96" s="721"/>
      <c r="L96" s="721"/>
      <c r="M96" s="721"/>
      <c r="N96" s="721"/>
      <c r="O96" s="721"/>
      <c r="P96" s="722"/>
      <c r="Q96" s="63"/>
      <c r="S96" s="268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1"/>
    </row>
    <row r="97" spans="2:32" ht="17.399999999999999">
      <c r="B97" s="74"/>
      <c r="C97" s="720" t="s">
        <v>561</v>
      </c>
      <c r="D97" s="720"/>
      <c r="E97" s="721"/>
      <c r="F97" s="721"/>
      <c r="G97" s="721"/>
      <c r="H97" s="721"/>
      <c r="I97" s="721"/>
      <c r="J97" s="721"/>
      <c r="K97" s="721"/>
      <c r="L97" s="721"/>
      <c r="M97" s="721"/>
      <c r="N97" s="721"/>
      <c r="O97" s="721"/>
      <c r="P97" s="722"/>
      <c r="Q97" s="63"/>
      <c r="S97" s="268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1"/>
    </row>
    <row r="98" spans="2:32" ht="17.399999999999999">
      <c r="B98" s="74"/>
      <c r="C98" s="720" t="s">
        <v>581</v>
      </c>
      <c r="D98" s="720"/>
      <c r="E98" s="721"/>
      <c r="F98" s="721"/>
      <c r="G98" s="721"/>
      <c r="H98" s="721"/>
      <c r="I98" s="721"/>
      <c r="J98" s="721"/>
      <c r="K98" s="721"/>
      <c r="L98" s="721"/>
      <c r="M98" s="721"/>
      <c r="N98" s="721"/>
      <c r="O98" s="721"/>
      <c r="P98" s="722"/>
      <c r="Q98" s="63"/>
      <c r="S98" s="268"/>
      <c r="T98" s="270"/>
      <c r="U98" s="270"/>
      <c r="V98" s="270"/>
      <c r="W98" s="270"/>
      <c r="X98" s="270"/>
      <c r="Y98" s="270"/>
      <c r="Z98" s="270"/>
      <c r="AA98" s="270"/>
      <c r="AB98" s="270"/>
      <c r="AC98" s="270"/>
      <c r="AD98" s="270"/>
      <c r="AE98" s="270"/>
      <c r="AF98" s="271"/>
    </row>
    <row r="99" spans="2:32" ht="17.399999999999999">
      <c r="B99" s="74"/>
      <c r="C99" s="720" t="s">
        <v>562</v>
      </c>
      <c r="D99" s="720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1"/>
      <c r="P99" s="722"/>
      <c r="Q99" s="63"/>
      <c r="S99" s="268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1"/>
    </row>
    <row r="100" spans="2:32" ht="17.399999999999999">
      <c r="B100" s="74"/>
      <c r="C100" s="724" t="s">
        <v>576</v>
      </c>
      <c r="D100" s="720"/>
      <c r="E100" s="721"/>
      <c r="F100" s="721"/>
      <c r="G100" s="721"/>
      <c r="H100" s="721"/>
      <c r="I100" s="721"/>
      <c r="J100" s="721"/>
      <c r="K100" s="721"/>
      <c r="L100" s="721"/>
      <c r="M100" s="721"/>
      <c r="N100" s="721"/>
      <c r="O100" s="721"/>
      <c r="P100" s="722"/>
      <c r="Q100" s="63"/>
      <c r="S100" s="268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1"/>
    </row>
    <row r="101" spans="2:32" ht="17.399999999999999">
      <c r="B101" s="74"/>
      <c r="C101" s="724" t="s">
        <v>583</v>
      </c>
      <c r="D101" s="720"/>
      <c r="E101" s="721"/>
      <c r="F101" s="721"/>
      <c r="G101" s="721"/>
      <c r="H101" s="721"/>
      <c r="I101" s="721"/>
      <c r="J101" s="721"/>
      <c r="K101" s="721"/>
      <c r="L101" s="721"/>
      <c r="M101" s="721"/>
      <c r="N101" s="721"/>
      <c r="O101" s="721"/>
      <c r="P101" s="722"/>
      <c r="Q101" s="63"/>
      <c r="S101" s="268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1"/>
    </row>
    <row r="102" spans="2:32" ht="17.399999999999999">
      <c r="B102" s="74"/>
      <c r="C102" s="720" t="s">
        <v>567</v>
      </c>
      <c r="D102" s="720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2"/>
      <c r="Q102" s="63"/>
      <c r="S102" s="268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1"/>
    </row>
    <row r="103" spans="2:32" ht="17.399999999999999">
      <c r="B103" s="74"/>
      <c r="C103" s="724" t="s">
        <v>577</v>
      </c>
      <c r="D103" s="720"/>
      <c r="E103" s="721"/>
      <c r="F103" s="721"/>
      <c r="G103" s="721"/>
      <c r="H103" s="721"/>
      <c r="I103" s="721"/>
      <c r="J103" s="721"/>
      <c r="K103" s="721"/>
      <c r="L103" s="721"/>
      <c r="M103" s="721"/>
      <c r="N103" s="721"/>
      <c r="O103" s="721"/>
      <c r="P103" s="722"/>
      <c r="Q103" s="63"/>
      <c r="S103" s="268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1"/>
    </row>
    <row r="104" spans="2:32" s="732" customFormat="1" ht="17.399999999999999">
      <c r="B104" s="726"/>
      <c r="C104" s="727" t="s">
        <v>582</v>
      </c>
      <c r="D104" s="728"/>
      <c r="E104" s="729"/>
      <c r="F104" s="729"/>
      <c r="G104" s="729"/>
      <c r="H104" s="729"/>
      <c r="I104" s="729"/>
      <c r="J104" s="729"/>
      <c r="K104" s="729"/>
      <c r="L104" s="729"/>
      <c r="M104" s="729"/>
      <c r="N104" s="729"/>
      <c r="O104" s="729"/>
      <c r="P104" s="730"/>
      <c r="Q104" s="731"/>
      <c r="S104" s="268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1"/>
    </row>
    <row r="105" spans="2:32" ht="17.399999999999999">
      <c r="B105" s="74"/>
      <c r="C105" s="720" t="s">
        <v>568</v>
      </c>
      <c r="D105" s="720"/>
      <c r="E105" s="721"/>
      <c r="F105" s="721"/>
      <c r="G105" s="721"/>
      <c r="H105" s="721"/>
      <c r="I105" s="721"/>
      <c r="J105" s="721"/>
      <c r="K105" s="721"/>
      <c r="L105" s="721"/>
      <c r="M105" s="721"/>
      <c r="N105" s="721"/>
      <c r="O105" s="721"/>
      <c r="P105" s="722"/>
      <c r="Q105" s="63"/>
      <c r="S105" s="268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1"/>
    </row>
    <row r="106" spans="2:32" ht="17.399999999999999">
      <c r="B106" s="74"/>
      <c r="C106" s="724" t="s">
        <v>578</v>
      </c>
      <c r="D106" s="720"/>
      <c r="E106" s="721"/>
      <c r="F106" s="721"/>
      <c r="G106" s="721"/>
      <c r="H106" s="721"/>
      <c r="I106" s="721"/>
      <c r="J106" s="721"/>
      <c r="K106" s="721"/>
      <c r="L106" s="721"/>
      <c r="M106" s="721"/>
      <c r="N106" s="721"/>
      <c r="O106" s="721"/>
      <c r="P106" s="722"/>
      <c r="Q106" s="63"/>
      <c r="S106" s="268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1"/>
    </row>
    <row r="107" spans="2:32" ht="17.399999999999999">
      <c r="B107" s="74"/>
      <c r="C107" s="720" t="s">
        <v>569</v>
      </c>
      <c r="D107" s="720"/>
      <c r="E107" s="721"/>
      <c r="F107" s="721"/>
      <c r="G107" s="721"/>
      <c r="H107" s="721"/>
      <c r="I107" s="721"/>
      <c r="J107" s="721"/>
      <c r="K107" s="721"/>
      <c r="L107" s="721"/>
      <c r="M107" s="721"/>
      <c r="N107" s="721"/>
      <c r="O107" s="721"/>
      <c r="P107" s="722"/>
      <c r="Q107" s="63"/>
      <c r="S107" s="268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1"/>
    </row>
    <row r="108" spans="2:32" ht="22.95" customHeight="1" thickBot="1">
      <c r="B108" s="78"/>
      <c r="C108" s="1279"/>
      <c r="D108" s="1279"/>
      <c r="E108" s="1279"/>
      <c r="F108" s="1279"/>
      <c r="G108" s="1279"/>
      <c r="H108" s="742"/>
      <c r="I108" s="742"/>
      <c r="J108" s="742"/>
      <c r="K108" s="742"/>
      <c r="L108" s="742"/>
      <c r="M108" s="742"/>
      <c r="N108" s="742"/>
      <c r="O108" s="742"/>
      <c r="P108" s="79"/>
      <c r="Q108" s="80"/>
      <c r="S108" s="284"/>
      <c r="T108" s="285"/>
      <c r="U108" s="285"/>
      <c r="V108" s="285"/>
      <c r="W108" s="285"/>
      <c r="X108" s="285"/>
      <c r="Y108" s="285"/>
      <c r="Z108" s="285"/>
      <c r="AA108" s="285"/>
      <c r="AB108" s="285"/>
      <c r="AC108" s="285"/>
      <c r="AD108" s="285"/>
      <c r="AE108" s="285"/>
      <c r="AF108" s="286"/>
    </row>
    <row r="109" spans="2:32" ht="22.95" customHeight="1"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R109" s="54" t="s">
        <v>672</v>
      </c>
    </row>
    <row r="110" spans="2:32" ht="13.2">
      <c r="C110" s="81" t="s">
        <v>70</v>
      </c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52" t="s">
        <v>51</v>
      </c>
    </row>
    <row r="111" spans="2:32" ht="13.2">
      <c r="C111" s="82" t="s">
        <v>71</v>
      </c>
      <c r="D111" s="61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</row>
    <row r="112" spans="2:32" ht="13.2">
      <c r="C112" s="82" t="s">
        <v>72</v>
      </c>
      <c r="D112" s="61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</row>
    <row r="113" spans="3:16" ht="13.2">
      <c r="C113" s="82" t="s">
        <v>73</v>
      </c>
      <c r="D113" s="61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</row>
    <row r="114" spans="3:16" ht="13.2">
      <c r="C114" s="82" t="s">
        <v>74</v>
      </c>
      <c r="D114" s="61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</row>
    <row r="115" spans="3:16" ht="22.95" customHeight="1">
      <c r="C115" s="61"/>
      <c r="D115" s="61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</row>
    <row r="116" spans="3:16" ht="22.95" customHeight="1">
      <c r="C116" s="61"/>
      <c r="D116" s="61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</row>
    <row r="117" spans="3:16" ht="22.95" customHeight="1">
      <c r="C117" s="61"/>
      <c r="D117" s="61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</row>
    <row r="118" spans="3:16" ht="22.95" customHeight="1">
      <c r="C118" s="61"/>
      <c r="D118" s="61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</row>
    <row r="119" spans="3:16" ht="22.95" customHeight="1">
      <c r="G119" s="62"/>
      <c r="H119" s="62"/>
      <c r="I119" s="62"/>
      <c r="J119" s="62"/>
      <c r="K119" s="62"/>
      <c r="L119" s="62"/>
      <c r="M119" s="62"/>
      <c r="N119" s="62"/>
      <c r="O119" s="62"/>
      <c r="P119" s="62"/>
    </row>
  </sheetData>
  <sheetProtection password="C494" sheet="1" objects="1" scenarios="1" insertRows="0"/>
  <mergeCells count="61">
    <mergeCell ref="E67:F67"/>
    <mergeCell ref="C78:F78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C67:D67"/>
    <mergeCell ref="E60:F60"/>
    <mergeCell ref="E61:F61"/>
    <mergeCell ref="E62:F62"/>
    <mergeCell ref="E63:F63"/>
    <mergeCell ref="C64:F64"/>
    <mergeCell ref="E55:F55"/>
    <mergeCell ref="E56:F56"/>
    <mergeCell ref="E57:F57"/>
    <mergeCell ref="E58:F58"/>
    <mergeCell ref="E59:F59"/>
    <mergeCell ref="C108:G108"/>
    <mergeCell ref="C38:D38"/>
    <mergeCell ref="C52:D52"/>
    <mergeCell ref="G52:H52"/>
    <mergeCell ref="I52:J52"/>
    <mergeCell ref="C53:D53"/>
    <mergeCell ref="E54:F54"/>
    <mergeCell ref="E39:F39"/>
    <mergeCell ref="E40:F40"/>
    <mergeCell ref="E41:F41"/>
    <mergeCell ref="E42:F42"/>
    <mergeCell ref="E43:F43"/>
    <mergeCell ref="C49:F49"/>
    <mergeCell ref="E53:F53"/>
    <mergeCell ref="E52:F52"/>
    <mergeCell ref="E44:F44"/>
    <mergeCell ref="G16:H16"/>
    <mergeCell ref="G37:H37"/>
    <mergeCell ref="I37:J37"/>
    <mergeCell ref="P6:P7"/>
    <mergeCell ref="D9:P9"/>
    <mergeCell ref="C12:D12"/>
    <mergeCell ref="C15:D15"/>
    <mergeCell ref="L15:M15"/>
    <mergeCell ref="E37:F37"/>
    <mergeCell ref="J16:K16"/>
    <mergeCell ref="L16:M16"/>
    <mergeCell ref="F15:K15"/>
    <mergeCell ref="C17:D17"/>
    <mergeCell ref="C19:E19"/>
    <mergeCell ref="C33:E33"/>
    <mergeCell ref="C37:D37"/>
    <mergeCell ref="E45:F45"/>
    <mergeCell ref="E46:F46"/>
    <mergeCell ref="E47:F47"/>
    <mergeCell ref="E48:F48"/>
    <mergeCell ref="C16:D16"/>
    <mergeCell ref="E38:F3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I131"/>
  <sheetViews>
    <sheetView workbookViewId="0"/>
  </sheetViews>
  <sheetFormatPr baseColWidth="10" defaultColWidth="10.7265625" defaultRowHeight="22.95" customHeight="1"/>
  <cols>
    <col min="1" max="1" width="4.26953125" style="437" bestFit="1" customWidth="1"/>
    <col min="2" max="2" width="3.26953125" style="437" customWidth="1"/>
    <col min="3" max="3" width="13.54296875" style="437" customWidth="1"/>
    <col min="4" max="4" width="26.54296875" style="437" customWidth="1"/>
    <col min="5" max="6" width="13.453125" style="439" customWidth="1"/>
    <col min="7" max="7" width="20" style="439" customWidth="1"/>
    <col min="8" max="8" width="13.453125" style="439" customWidth="1"/>
    <col min="9" max="9" width="11.26953125" style="439" customWidth="1"/>
    <col min="10" max="10" width="16" style="439" customWidth="1"/>
    <col min="11" max="12" width="15.7265625" style="439" customWidth="1"/>
    <col min="13" max="13" width="16.54296875" style="439" customWidth="1"/>
    <col min="14" max="14" width="17" style="439" customWidth="1"/>
    <col min="15" max="19" width="15.7265625" style="439" customWidth="1"/>
    <col min="20" max="20" width="3.26953125" style="437" customWidth="1"/>
    <col min="21" max="21" width="10.7265625" style="437"/>
    <col min="22" max="22" width="11.26953125" style="437" bestFit="1" customWidth="1"/>
    <col min="23" max="16384" width="10.7265625" style="437"/>
  </cols>
  <sheetData>
    <row r="2" spans="1:35" ht="22.95" customHeight="1">
      <c r="D2" s="438" t="s">
        <v>166</v>
      </c>
    </row>
    <row r="3" spans="1:35" ht="22.95" customHeight="1">
      <c r="D3" s="438" t="s">
        <v>167</v>
      </c>
    </row>
    <row r="4" spans="1:35" ht="22.95" customHeight="1" thickBot="1">
      <c r="A4" s="437" t="s">
        <v>671</v>
      </c>
    </row>
    <row r="5" spans="1:35" ht="9" customHeight="1">
      <c r="B5" s="440"/>
      <c r="C5" s="441"/>
      <c r="D5" s="441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3"/>
      <c r="V5" s="809"/>
      <c r="W5" s="810"/>
      <c r="X5" s="810"/>
      <c r="Y5" s="810"/>
      <c r="Z5" s="810"/>
      <c r="AA5" s="810"/>
      <c r="AB5" s="810"/>
      <c r="AC5" s="810"/>
      <c r="AD5" s="810"/>
      <c r="AE5" s="810"/>
      <c r="AF5" s="810"/>
      <c r="AG5" s="810"/>
      <c r="AH5" s="810"/>
      <c r="AI5" s="811"/>
    </row>
    <row r="6" spans="1:35" ht="30" customHeight="1">
      <c r="B6" s="444"/>
      <c r="C6" s="445" t="s">
        <v>0</v>
      </c>
      <c r="D6" s="446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1247">
        <f>ejercicio</f>
        <v>2019</v>
      </c>
      <c r="T6" s="448"/>
      <c r="V6" s="812"/>
      <c r="W6" s="813" t="s">
        <v>474</v>
      </c>
      <c r="X6" s="814"/>
      <c r="Y6" s="814"/>
      <c r="Z6" s="814"/>
      <c r="AA6" s="814"/>
      <c r="AB6" s="814"/>
      <c r="AC6" s="814"/>
      <c r="AD6" s="814"/>
      <c r="AE6" s="814"/>
      <c r="AF6" s="814"/>
      <c r="AG6" s="814"/>
      <c r="AH6" s="814"/>
      <c r="AI6" s="815"/>
    </row>
    <row r="7" spans="1:35" ht="30" customHeight="1">
      <c r="B7" s="444"/>
      <c r="C7" s="445" t="s">
        <v>1</v>
      </c>
      <c r="D7" s="446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1247"/>
      <c r="T7" s="448"/>
      <c r="V7" s="812"/>
      <c r="W7" s="814"/>
      <c r="X7" s="814"/>
      <c r="Y7" s="814"/>
      <c r="Z7" s="814"/>
      <c r="AA7" s="814"/>
      <c r="AB7" s="814"/>
      <c r="AC7" s="814"/>
      <c r="AD7" s="814"/>
      <c r="AE7" s="814"/>
      <c r="AF7" s="814"/>
      <c r="AG7" s="814"/>
      <c r="AH7" s="814"/>
      <c r="AI7" s="815"/>
    </row>
    <row r="8" spans="1:35" ht="30" customHeight="1">
      <c r="B8" s="444"/>
      <c r="C8" s="450"/>
      <c r="D8" s="446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8"/>
      <c r="V8" s="812"/>
      <c r="W8" s="814"/>
      <c r="X8" s="814"/>
      <c r="Y8" s="814"/>
      <c r="Z8" s="814"/>
      <c r="AA8" s="814"/>
      <c r="AB8" s="814"/>
      <c r="AC8" s="814"/>
      <c r="AD8" s="814"/>
      <c r="AE8" s="814"/>
      <c r="AF8" s="814"/>
      <c r="AG8" s="814"/>
      <c r="AH8" s="814"/>
      <c r="AI8" s="815"/>
    </row>
    <row r="9" spans="1:35" s="453" customFormat="1" ht="30" customHeight="1">
      <c r="B9" s="451"/>
      <c r="C9" s="452" t="s">
        <v>2</v>
      </c>
      <c r="D9" s="1249" t="str">
        <f>Entidad</f>
        <v>FUNDACIÓN CANARIA TENERIFE RURAL</v>
      </c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1249"/>
      <c r="Q9" s="1249"/>
      <c r="R9" s="1249"/>
      <c r="S9" s="1249"/>
      <c r="T9" s="449"/>
      <c r="V9" s="812"/>
      <c r="W9" s="814"/>
      <c r="X9" s="814"/>
      <c r="Y9" s="814"/>
      <c r="Z9" s="814"/>
      <c r="AA9" s="814"/>
      <c r="AB9" s="814"/>
      <c r="AC9" s="814"/>
      <c r="AD9" s="814"/>
      <c r="AE9" s="814"/>
      <c r="AF9" s="814"/>
      <c r="AG9" s="814"/>
      <c r="AH9" s="814"/>
      <c r="AI9" s="815"/>
    </row>
    <row r="10" spans="1:35" ht="7.2" customHeight="1">
      <c r="B10" s="444"/>
      <c r="C10" s="446"/>
      <c r="D10" s="446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8"/>
      <c r="V10" s="812"/>
      <c r="W10" s="814"/>
      <c r="X10" s="814"/>
      <c r="Y10" s="814"/>
      <c r="Z10" s="814"/>
      <c r="AA10" s="814"/>
      <c r="AB10" s="814"/>
      <c r="AC10" s="814"/>
      <c r="AD10" s="814"/>
      <c r="AE10" s="814"/>
      <c r="AF10" s="814"/>
      <c r="AG10" s="814"/>
      <c r="AH10" s="814"/>
      <c r="AI10" s="815"/>
    </row>
    <row r="11" spans="1:35" s="457" customFormat="1" ht="30" customHeight="1">
      <c r="B11" s="454"/>
      <c r="C11" s="455" t="s">
        <v>495</v>
      </c>
      <c r="D11" s="455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816"/>
      <c r="V11" s="812"/>
      <c r="W11" s="814"/>
      <c r="X11" s="814"/>
      <c r="Y11" s="814"/>
      <c r="Z11" s="814"/>
      <c r="AA11" s="814"/>
      <c r="AB11" s="814"/>
      <c r="AC11" s="814"/>
      <c r="AD11" s="814"/>
      <c r="AE11" s="814"/>
      <c r="AF11" s="814"/>
      <c r="AG11" s="814"/>
      <c r="AH11" s="814"/>
      <c r="AI11" s="815"/>
    </row>
    <row r="12" spans="1:35" s="457" customFormat="1" ht="30" customHeight="1">
      <c r="B12" s="454"/>
      <c r="C12" s="1260"/>
      <c r="D12" s="1260"/>
      <c r="E12" s="458"/>
      <c r="F12" s="458"/>
      <c r="G12" s="458"/>
      <c r="H12" s="458"/>
      <c r="I12" s="458"/>
      <c r="J12" s="458"/>
      <c r="K12" s="458"/>
      <c r="L12" s="458"/>
      <c r="M12" s="458"/>
      <c r="N12" s="458"/>
      <c r="O12" s="458"/>
      <c r="P12" s="458"/>
      <c r="Q12" s="458"/>
      <c r="R12" s="458"/>
      <c r="S12" s="458"/>
      <c r="T12" s="816"/>
      <c r="V12" s="812"/>
      <c r="W12" s="814"/>
      <c r="X12" s="814"/>
      <c r="Y12" s="814"/>
      <c r="Z12" s="814"/>
      <c r="AA12" s="814"/>
      <c r="AB12" s="814"/>
      <c r="AC12" s="814"/>
      <c r="AD12" s="814"/>
      <c r="AE12" s="814"/>
      <c r="AF12" s="814"/>
      <c r="AG12" s="814"/>
      <c r="AH12" s="814"/>
      <c r="AI12" s="815"/>
    </row>
    <row r="13" spans="1:35" ht="28.95" customHeight="1">
      <c r="B13" s="460"/>
      <c r="C13" s="817" t="s">
        <v>595</v>
      </c>
      <c r="D13" s="785"/>
      <c r="E13" s="458"/>
      <c r="F13" s="458"/>
      <c r="G13" s="458"/>
      <c r="H13" s="458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48"/>
      <c r="V13" s="812"/>
      <c r="W13" s="814"/>
      <c r="X13" s="814"/>
      <c r="Y13" s="814"/>
      <c r="Z13" s="814"/>
      <c r="AA13" s="814"/>
      <c r="AB13" s="814"/>
      <c r="AC13" s="814"/>
      <c r="AD13" s="814"/>
      <c r="AE13" s="814"/>
      <c r="AF13" s="814"/>
      <c r="AG13" s="814"/>
      <c r="AH13" s="814"/>
      <c r="AI13" s="815"/>
    </row>
    <row r="14" spans="1:35" ht="9" customHeight="1">
      <c r="B14" s="460"/>
      <c r="C14" s="785"/>
      <c r="D14" s="785"/>
      <c r="E14" s="458"/>
      <c r="F14" s="458"/>
      <c r="G14" s="458"/>
      <c r="H14" s="458"/>
      <c r="I14" s="458"/>
      <c r="J14" s="458"/>
      <c r="K14" s="458"/>
      <c r="L14" s="458"/>
      <c r="M14" s="458"/>
      <c r="N14" s="458"/>
      <c r="O14" s="458"/>
      <c r="P14" s="458"/>
      <c r="Q14" s="458"/>
      <c r="R14" s="458"/>
      <c r="S14" s="458"/>
      <c r="T14" s="448"/>
      <c r="V14" s="812"/>
      <c r="W14" s="814"/>
      <c r="X14" s="814"/>
      <c r="Y14" s="814"/>
      <c r="Z14" s="814"/>
      <c r="AA14" s="814"/>
      <c r="AB14" s="814"/>
      <c r="AC14" s="814"/>
      <c r="AD14" s="814"/>
      <c r="AE14" s="814"/>
      <c r="AF14" s="814"/>
      <c r="AG14" s="814"/>
      <c r="AH14" s="814"/>
      <c r="AI14" s="815"/>
    </row>
    <row r="15" spans="1:35" ht="22.95" customHeight="1">
      <c r="B15" s="460"/>
      <c r="C15" s="785"/>
      <c r="D15" s="785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58"/>
      <c r="S15" s="458"/>
      <c r="T15" s="448"/>
      <c r="V15" s="812"/>
      <c r="W15" s="814"/>
      <c r="X15" s="814"/>
      <c r="Y15" s="814"/>
      <c r="Z15" s="814"/>
      <c r="AA15" s="814"/>
      <c r="AB15" s="814"/>
      <c r="AC15" s="814"/>
      <c r="AD15" s="814"/>
      <c r="AE15" s="814"/>
      <c r="AF15" s="814"/>
      <c r="AG15" s="814"/>
      <c r="AH15" s="814"/>
      <c r="AI15" s="815"/>
    </row>
    <row r="16" spans="1:35" ht="39" customHeight="1">
      <c r="B16" s="460"/>
      <c r="C16" s="818" t="s">
        <v>257</v>
      </c>
      <c r="D16" s="819" t="s">
        <v>259</v>
      </c>
      <c r="E16" s="818" t="s">
        <v>462</v>
      </c>
      <c r="F16" s="818" t="s">
        <v>462</v>
      </c>
      <c r="G16" s="818" t="s">
        <v>261</v>
      </c>
      <c r="H16" s="818" t="s">
        <v>265</v>
      </c>
      <c r="I16" s="818" t="s">
        <v>267</v>
      </c>
      <c r="J16" s="818" t="s">
        <v>501</v>
      </c>
      <c r="K16" s="818" t="s">
        <v>263</v>
      </c>
      <c r="L16" s="818" t="s">
        <v>464</v>
      </c>
      <c r="M16" s="820" t="s">
        <v>475</v>
      </c>
      <c r="N16" s="818" t="s">
        <v>750</v>
      </c>
      <c r="O16" s="818" t="s">
        <v>751</v>
      </c>
      <c r="P16" s="821" t="s">
        <v>752</v>
      </c>
      <c r="Q16" s="818" t="s">
        <v>464</v>
      </c>
      <c r="R16" s="1341" t="s">
        <v>753</v>
      </c>
      <c r="S16" s="1342"/>
      <c r="T16" s="448"/>
      <c r="V16" s="812"/>
      <c r="W16" s="814"/>
      <c r="X16" s="814"/>
      <c r="Y16" s="814"/>
      <c r="Z16" s="814"/>
      <c r="AA16" s="814"/>
      <c r="AB16" s="814"/>
      <c r="AC16" s="814"/>
      <c r="AD16" s="814"/>
      <c r="AE16" s="814"/>
      <c r="AF16" s="814"/>
      <c r="AG16" s="814"/>
      <c r="AH16" s="814"/>
      <c r="AI16" s="815"/>
    </row>
    <row r="17" spans="2:35" ht="22.95" customHeight="1">
      <c r="B17" s="460"/>
      <c r="C17" s="822" t="s">
        <v>258</v>
      </c>
      <c r="D17" s="823" t="s">
        <v>258</v>
      </c>
      <c r="E17" s="822" t="s">
        <v>260</v>
      </c>
      <c r="F17" s="822" t="s">
        <v>463</v>
      </c>
      <c r="G17" s="822" t="s">
        <v>262</v>
      </c>
      <c r="H17" s="822" t="s">
        <v>266</v>
      </c>
      <c r="I17" s="822" t="s">
        <v>493</v>
      </c>
      <c r="J17" s="822" t="s">
        <v>529</v>
      </c>
      <c r="K17" s="822" t="s">
        <v>749</v>
      </c>
      <c r="L17" s="822">
        <f>ejercicio-1</f>
        <v>2018</v>
      </c>
      <c r="M17" s="822">
        <f>ejercicio</f>
        <v>2019</v>
      </c>
      <c r="N17" s="822">
        <f>ejercicio</f>
        <v>2019</v>
      </c>
      <c r="O17" s="822">
        <f>ejercicio</f>
        <v>2019</v>
      </c>
      <c r="P17" s="822">
        <f>ejercicio</f>
        <v>2019</v>
      </c>
      <c r="Q17" s="822">
        <f>ejercicio</f>
        <v>2019</v>
      </c>
      <c r="R17" s="824" t="s">
        <v>465</v>
      </c>
      <c r="S17" s="825" t="s">
        <v>466</v>
      </c>
      <c r="T17" s="448"/>
      <c r="V17" s="812"/>
      <c r="W17" s="814"/>
      <c r="X17" s="814"/>
      <c r="Y17" s="814"/>
      <c r="Z17" s="814"/>
      <c r="AA17" s="814"/>
      <c r="AB17" s="814"/>
      <c r="AC17" s="814"/>
      <c r="AD17" s="814"/>
      <c r="AE17" s="814"/>
      <c r="AF17" s="814"/>
      <c r="AG17" s="814"/>
      <c r="AH17" s="814"/>
      <c r="AI17" s="815"/>
    </row>
    <row r="18" spans="2:35" ht="22.95" customHeight="1">
      <c r="B18" s="460"/>
      <c r="C18" s="356"/>
      <c r="D18" s="353"/>
      <c r="E18" s="781"/>
      <c r="F18" s="781"/>
      <c r="G18" s="356"/>
      <c r="H18" s="412"/>
      <c r="I18" s="412"/>
      <c r="J18" s="610"/>
      <c r="K18" s="418"/>
      <c r="L18" s="418"/>
      <c r="M18" s="611"/>
      <c r="N18" s="611"/>
      <c r="O18" s="611"/>
      <c r="P18" s="540"/>
      <c r="Q18" s="826">
        <f>L18+M18-N18</f>
        <v>0</v>
      </c>
      <c r="R18" s="665"/>
      <c r="S18" s="666"/>
      <c r="T18" s="448"/>
      <c r="V18" s="812"/>
      <c r="W18" s="814"/>
      <c r="X18" s="814"/>
      <c r="Y18" s="814"/>
      <c r="Z18" s="814"/>
      <c r="AA18" s="814"/>
      <c r="AB18" s="814"/>
      <c r="AC18" s="814"/>
      <c r="AD18" s="814"/>
      <c r="AE18" s="814"/>
      <c r="AF18" s="814"/>
      <c r="AG18" s="814"/>
      <c r="AH18" s="814"/>
      <c r="AI18" s="815"/>
    </row>
    <row r="19" spans="2:35" ht="22.95" customHeight="1">
      <c r="B19" s="460"/>
      <c r="C19" s="356"/>
      <c r="D19" s="353"/>
      <c r="E19" s="781"/>
      <c r="F19" s="781"/>
      <c r="G19" s="356"/>
      <c r="H19" s="412"/>
      <c r="I19" s="412"/>
      <c r="J19" s="412"/>
      <c r="K19" s="418"/>
      <c r="L19" s="418"/>
      <c r="M19" s="852"/>
      <c r="N19" s="418"/>
      <c r="O19" s="418"/>
      <c r="P19" s="540"/>
      <c r="Q19" s="826">
        <f t="shared" ref="Q19:Q42" si="0">L19+M19-N19</f>
        <v>0</v>
      </c>
      <c r="R19" s="667"/>
      <c r="S19" s="668"/>
      <c r="T19" s="448"/>
      <c r="V19" s="812"/>
      <c r="W19" s="814"/>
      <c r="X19" s="814"/>
      <c r="Y19" s="814"/>
      <c r="Z19" s="814"/>
      <c r="AA19" s="814"/>
      <c r="AB19" s="814"/>
      <c r="AC19" s="814"/>
      <c r="AD19" s="814"/>
      <c r="AE19" s="814"/>
      <c r="AF19" s="814"/>
      <c r="AG19" s="814"/>
      <c r="AH19" s="814"/>
      <c r="AI19" s="815"/>
    </row>
    <row r="20" spans="2:35" ht="22.95" customHeight="1">
      <c r="B20" s="460"/>
      <c r="C20" s="356"/>
      <c r="D20" s="353"/>
      <c r="E20" s="781"/>
      <c r="F20" s="781"/>
      <c r="G20" s="356"/>
      <c r="H20" s="412"/>
      <c r="I20" s="412"/>
      <c r="J20" s="412"/>
      <c r="K20" s="418"/>
      <c r="L20" s="418"/>
      <c r="M20" s="418"/>
      <c r="N20" s="418"/>
      <c r="O20" s="418"/>
      <c r="P20" s="540"/>
      <c r="Q20" s="826">
        <f t="shared" si="0"/>
        <v>0</v>
      </c>
      <c r="R20" s="667"/>
      <c r="S20" s="668"/>
      <c r="T20" s="448"/>
      <c r="V20" s="812"/>
      <c r="W20" s="814"/>
      <c r="X20" s="814"/>
      <c r="Y20" s="814"/>
      <c r="Z20" s="814"/>
      <c r="AA20" s="814"/>
      <c r="AB20" s="814"/>
      <c r="AC20" s="814"/>
      <c r="AD20" s="814"/>
      <c r="AE20" s="814"/>
      <c r="AF20" s="814"/>
      <c r="AG20" s="814"/>
      <c r="AH20" s="814"/>
      <c r="AI20" s="815"/>
    </row>
    <row r="21" spans="2:35" ht="22.95" customHeight="1">
      <c r="B21" s="460"/>
      <c r="C21" s="356"/>
      <c r="D21" s="353"/>
      <c r="E21" s="781"/>
      <c r="F21" s="781"/>
      <c r="G21" s="356"/>
      <c r="H21" s="412"/>
      <c r="I21" s="412"/>
      <c r="J21" s="412"/>
      <c r="K21" s="418"/>
      <c r="L21" s="418"/>
      <c r="M21" s="418"/>
      <c r="N21" s="418"/>
      <c r="O21" s="418"/>
      <c r="P21" s="540"/>
      <c r="Q21" s="826">
        <f t="shared" si="0"/>
        <v>0</v>
      </c>
      <c r="R21" s="667"/>
      <c r="S21" s="668"/>
      <c r="T21" s="448"/>
      <c r="V21" s="812"/>
      <c r="W21" s="814"/>
      <c r="X21" s="814"/>
      <c r="Y21" s="814"/>
      <c r="Z21" s="814"/>
      <c r="AA21" s="814"/>
      <c r="AB21" s="814"/>
      <c r="AC21" s="814"/>
      <c r="AD21" s="814"/>
      <c r="AE21" s="814"/>
      <c r="AF21" s="814"/>
      <c r="AG21" s="814"/>
      <c r="AH21" s="814"/>
      <c r="AI21" s="815"/>
    </row>
    <row r="22" spans="2:35" ht="22.95" customHeight="1">
      <c r="B22" s="460"/>
      <c r="C22" s="356"/>
      <c r="D22" s="353"/>
      <c r="E22" s="781"/>
      <c r="F22" s="781"/>
      <c r="G22" s="356"/>
      <c r="H22" s="412"/>
      <c r="I22" s="412"/>
      <c r="J22" s="412"/>
      <c r="K22" s="418"/>
      <c r="L22" s="418"/>
      <c r="M22" s="418"/>
      <c r="N22" s="418"/>
      <c r="O22" s="418"/>
      <c r="P22" s="540"/>
      <c r="Q22" s="826">
        <f t="shared" si="0"/>
        <v>0</v>
      </c>
      <c r="R22" s="667"/>
      <c r="S22" s="668"/>
      <c r="T22" s="448"/>
      <c r="V22" s="812"/>
      <c r="W22" s="814"/>
      <c r="X22" s="814"/>
      <c r="Y22" s="814"/>
      <c r="Z22" s="814"/>
      <c r="AA22" s="814"/>
      <c r="AB22" s="814"/>
      <c r="AC22" s="814"/>
      <c r="AD22" s="814"/>
      <c r="AE22" s="814"/>
      <c r="AF22" s="814"/>
      <c r="AG22" s="814"/>
      <c r="AH22" s="814"/>
      <c r="AI22" s="815"/>
    </row>
    <row r="23" spans="2:35" ht="22.95" customHeight="1">
      <c r="B23" s="460"/>
      <c r="C23" s="356"/>
      <c r="D23" s="353"/>
      <c r="E23" s="781"/>
      <c r="F23" s="781"/>
      <c r="G23" s="356"/>
      <c r="H23" s="412"/>
      <c r="I23" s="412"/>
      <c r="J23" s="412"/>
      <c r="K23" s="418"/>
      <c r="L23" s="418"/>
      <c r="M23" s="418"/>
      <c r="N23" s="418"/>
      <c r="O23" s="418"/>
      <c r="P23" s="540"/>
      <c r="Q23" s="826">
        <f t="shared" si="0"/>
        <v>0</v>
      </c>
      <c r="R23" s="667"/>
      <c r="S23" s="668"/>
      <c r="T23" s="448"/>
      <c r="V23" s="812"/>
      <c r="W23" s="814"/>
      <c r="X23" s="814"/>
      <c r="Y23" s="814"/>
      <c r="Z23" s="814"/>
      <c r="AA23" s="814"/>
      <c r="AB23" s="814"/>
      <c r="AC23" s="814"/>
      <c r="AD23" s="814"/>
      <c r="AE23" s="814"/>
      <c r="AF23" s="814"/>
      <c r="AG23" s="814"/>
      <c r="AH23" s="814"/>
      <c r="AI23" s="815"/>
    </row>
    <row r="24" spans="2:35" ht="22.95" customHeight="1">
      <c r="B24" s="460"/>
      <c r="C24" s="356"/>
      <c r="D24" s="353"/>
      <c r="E24" s="781"/>
      <c r="F24" s="781"/>
      <c r="G24" s="356"/>
      <c r="H24" s="412"/>
      <c r="I24" s="412"/>
      <c r="J24" s="412"/>
      <c r="K24" s="418"/>
      <c r="L24" s="418"/>
      <c r="M24" s="418"/>
      <c r="N24" s="418"/>
      <c r="O24" s="418"/>
      <c r="P24" s="540"/>
      <c r="Q24" s="826">
        <f t="shared" si="0"/>
        <v>0</v>
      </c>
      <c r="R24" s="667"/>
      <c r="S24" s="668"/>
      <c r="T24" s="448"/>
      <c r="V24" s="812"/>
      <c r="W24" s="814"/>
      <c r="X24" s="814"/>
      <c r="Y24" s="814"/>
      <c r="Z24" s="814"/>
      <c r="AA24" s="814"/>
      <c r="AB24" s="814"/>
      <c r="AC24" s="814"/>
      <c r="AD24" s="814"/>
      <c r="AE24" s="814"/>
      <c r="AF24" s="814"/>
      <c r="AG24" s="814"/>
      <c r="AH24" s="814"/>
      <c r="AI24" s="815"/>
    </row>
    <row r="25" spans="2:35" ht="22.95" customHeight="1">
      <c r="B25" s="460"/>
      <c r="C25" s="356"/>
      <c r="D25" s="353"/>
      <c r="E25" s="781"/>
      <c r="F25" s="781"/>
      <c r="G25" s="356"/>
      <c r="H25" s="412"/>
      <c r="I25" s="412"/>
      <c r="J25" s="412"/>
      <c r="K25" s="418"/>
      <c r="L25" s="418"/>
      <c r="M25" s="418"/>
      <c r="N25" s="418"/>
      <c r="O25" s="418"/>
      <c r="P25" s="540"/>
      <c r="Q25" s="826">
        <f t="shared" si="0"/>
        <v>0</v>
      </c>
      <c r="R25" s="667"/>
      <c r="S25" s="668"/>
      <c r="T25" s="448"/>
      <c r="V25" s="812"/>
      <c r="W25" s="814"/>
      <c r="X25" s="814"/>
      <c r="Y25" s="814"/>
      <c r="Z25" s="814"/>
      <c r="AA25" s="814"/>
      <c r="AB25" s="814"/>
      <c r="AC25" s="814"/>
      <c r="AD25" s="814"/>
      <c r="AE25" s="814"/>
      <c r="AF25" s="814"/>
      <c r="AG25" s="814"/>
      <c r="AH25" s="814"/>
      <c r="AI25" s="815"/>
    </row>
    <row r="26" spans="2:35" ht="22.95" customHeight="1">
      <c r="B26" s="460"/>
      <c r="C26" s="356"/>
      <c r="D26" s="353"/>
      <c r="E26" s="781"/>
      <c r="F26" s="781"/>
      <c r="G26" s="356"/>
      <c r="H26" s="412"/>
      <c r="I26" s="412"/>
      <c r="J26" s="412"/>
      <c r="K26" s="418"/>
      <c r="L26" s="418"/>
      <c r="M26" s="418"/>
      <c r="N26" s="418"/>
      <c r="O26" s="418"/>
      <c r="P26" s="540"/>
      <c r="Q26" s="826">
        <f t="shared" si="0"/>
        <v>0</v>
      </c>
      <c r="R26" s="667"/>
      <c r="S26" s="668"/>
      <c r="T26" s="448"/>
      <c r="V26" s="812"/>
      <c r="W26" s="814"/>
      <c r="X26" s="814"/>
      <c r="Y26" s="814"/>
      <c r="Z26" s="814"/>
      <c r="AA26" s="814"/>
      <c r="AB26" s="814"/>
      <c r="AC26" s="814"/>
      <c r="AD26" s="814"/>
      <c r="AE26" s="814"/>
      <c r="AF26" s="814"/>
      <c r="AG26" s="814"/>
      <c r="AH26" s="814"/>
      <c r="AI26" s="815"/>
    </row>
    <row r="27" spans="2:35" ht="22.95" customHeight="1">
      <c r="B27" s="460"/>
      <c r="C27" s="356"/>
      <c r="D27" s="353"/>
      <c r="E27" s="781"/>
      <c r="F27" s="781"/>
      <c r="G27" s="356"/>
      <c r="H27" s="412"/>
      <c r="I27" s="412"/>
      <c r="J27" s="412"/>
      <c r="K27" s="418"/>
      <c r="L27" s="418"/>
      <c r="M27" s="418"/>
      <c r="N27" s="418"/>
      <c r="O27" s="418"/>
      <c r="P27" s="540"/>
      <c r="Q27" s="826">
        <f t="shared" si="0"/>
        <v>0</v>
      </c>
      <c r="R27" s="667"/>
      <c r="S27" s="668"/>
      <c r="T27" s="448"/>
      <c r="V27" s="812"/>
      <c r="W27" s="814"/>
      <c r="X27" s="814"/>
      <c r="Y27" s="814"/>
      <c r="Z27" s="814"/>
      <c r="AA27" s="814"/>
      <c r="AB27" s="814"/>
      <c r="AC27" s="814"/>
      <c r="AD27" s="814"/>
      <c r="AE27" s="814"/>
      <c r="AF27" s="814"/>
      <c r="AG27" s="814"/>
      <c r="AH27" s="814"/>
      <c r="AI27" s="815"/>
    </row>
    <row r="28" spans="2:35" ht="22.95" customHeight="1">
      <c r="B28" s="460"/>
      <c r="C28" s="356"/>
      <c r="D28" s="353"/>
      <c r="E28" s="412"/>
      <c r="F28" s="412"/>
      <c r="G28" s="356"/>
      <c r="H28" s="412"/>
      <c r="I28" s="412"/>
      <c r="J28" s="412"/>
      <c r="K28" s="418"/>
      <c r="L28" s="418"/>
      <c r="M28" s="418"/>
      <c r="N28" s="418"/>
      <c r="O28" s="418"/>
      <c r="P28" s="540"/>
      <c r="Q28" s="826">
        <f t="shared" si="0"/>
        <v>0</v>
      </c>
      <c r="R28" s="667"/>
      <c r="S28" s="668"/>
      <c r="T28" s="448"/>
      <c r="V28" s="812"/>
      <c r="W28" s="814"/>
      <c r="X28" s="814"/>
      <c r="Y28" s="814"/>
      <c r="Z28" s="814"/>
      <c r="AA28" s="814"/>
      <c r="AB28" s="814"/>
      <c r="AC28" s="814"/>
      <c r="AD28" s="814"/>
      <c r="AE28" s="814"/>
      <c r="AF28" s="814"/>
      <c r="AG28" s="814"/>
      <c r="AH28" s="814"/>
      <c r="AI28" s="815"/>
    </row>
    <row r="29" spans="2:35" ht="22.95" customHeight="1">
      <c r="B29" s="460"/>
      <c r="C29" s="356"/>
      <c r="D29" s="353"/>
      <c r="E29" s="412"/>
      <c r="F29" s="412"/>
      <c r="G29" s="356"/>
      <c r="H29" s="412"/>
      <c r="I29" s="412"/>
      <c r="J29" s="412"/>
      <c r="K29" s="418"/>
      <c r="L29" s="418"/>
      <c r="M29" s="418"/>
      <c r="N29" s="418"/>
      <c r="O29" s="418"/>
      <c r="P29" s="540"/>
      <c r="Q29" s="826">
        <f t="shared" si="0"/>
        <v>0</v>
      </c>
      <c r="R29" s="667"/>
      <c r="S29" s="668"/>
      <c r="T29" s="448"/>
      <c r="V29" s="812"/>
      <c r="W29" s="814"/>
      <c r="X29" s="814"/>
      <c r="Y29" s="814"/>
      <c r="Z29" s="814"/>
      <c r="AA29" s="814"/>
      <c r="AB29" s="814"/>
      <c r="AC29" s="814"/>
      <c r="AD29" s="814"/>
      <c r="AE29" s="814"/>
      <c r="AF29" s="814"/>
      <c r="AG29" s="814"/>
      <c r="AH29" s="814"/>
      <c r="AI29" s="815"/>
    </row>
    <row r="30" spans="2:35" ht="22.95" customHeight="1">
      <c r="B30" s="460"/>
      <c r="C30" s="356"/>
      <c r="D30" s="353"/>
      <c r="E30" s="412"/>
      <c r="F30" s="412"/>
      <c r="G30" s="356"/>
      <c r="H30" s="412"/>
      <c r="I30" s="412"/>
      <c r="J30" s="412"/>
      <c r="K30" s="418"/>
      <c r="L30" s="418"/>
      <c r="M30" s="418"/>
      <c r="N30" s="418"/>
      <c r="O30" s="418"/>
      <c r="P30" s="540"/>
      <c r="Q30" s="826">
        <f t="shared" si="0"/>
        <v>0</v>
      </c>
      <c r="R30" s="667"/>
      <c r="S30" s="668"/>
      <c r="T30" s="448"/>
      <c r="V30" s="812"/>
      <c r="W30" s="814"/>
      <c r="X30" s="814"/>
      <c r="Y30" s="814"/>
      <c r="Z30" s="814"/>
      <c r="AA30" s="814"/>
      <c r="AB30" s="814"/>
      <c r="AC30" s="814"/>
      <c r="AD30" s="814"/>
      <c r="AE30" s="814"/>
      <c r="AF30" s="814"/>
      <c r="AG30" s="814"/>
      <c r="AH30" s="814"/>
      <c r="AI30" s="815"/>
    </row>
    <row r="31" spans="2:35" ht="22.95" customHeight="1">
      <c r="B31" s="460"/>
      <c r="C31" s="356"/>
      <c r="D31" s="353"/>
      <c r="E31" s="412"/>
      <c r="F31" s="412"/>
      <c r="G31" s="356"/>
      <c r="H31" s="412"/>
      <c r="I31" s="412"/>
      <c r="J31" s="412"/>
      <c r="K31" s="418"/>
      <c r="L31" s="418"/>
      <c r="M31" s="418"/>
      <c r="N31" s="418"/>
      <c r="O31" s="418"/>
      <c r="P31" s="540"/>
      <c r="Q31" s="826">
        <f t="shared" si="0"/>
        <v>0</v>
      </c>
      <c r="R31" s="667"/>
      <c r="S31" s="668"/>
      <c r="T31" s="448"/>
      <c r="V31" s="812"/>
      <c r="W31" s="814"/>
      <c r="X31" s="814"/>
      <c r="Y31" s="814"/>
      <c r="Z31" s="814"/>
      <c r="AA31" s="814"/>
      <c r="AB31" s="814"/>
      <c r="AC31" s="814"/>
      <c r="AD31" s="814"/>
      <c r="AE31" s="814"/>
      <c r="AF31" s="814"/>
      <c r="AG31" s="814"/>
      <c r="AH31" s="814"/>
      <c r="AI31" s="815"/>
    </row>
    <row r="32" spans="2:35" ht="22.95" customHeight="1">
      <c r="B32" s="460"/>
      <c r="C32" s="356"/>
      <c r="D32" s="353"/>
      <c r="E32" s="412"/>
      <c r="F32" s="412"/>
      <c r="G32" s="356"/>
      <c r="H32" s="412"/>
      <c r="I32" s="412"/>
      <c r="J32" s="412"/>
      <c r="K32" s="418"/>
      <c r="L32" s="418"/>
      <c r="M32" s="418"/>
      <c r="N32" s="418"/>
      <c r="O32" s="418"/>
      <c r="P32" s="540"/>
      <c r="Q32" s="826">
        <f t="shared" si="0"/>
        <v>0</v>
      </c>
      <c r="R32" s="667"/>
      <c r="S32" s="668"/>
      <c r="T32" s="448"/>
      <c r="V32" s="812"/>
      <c r="W32" s="814"/>
      <c r="X32" s="814"/>
      <c r="Y32" s="814"/>
      <c r="Z32" s="814"/>
      <c r="AA32" s="814"/>
      <c r="AB32" s="814"/>
      <c r="AC32" s="814"/>
      <c r="AD32" s="814"/>
      <c r="AE32" s="814"/>
      <c r="AF32" s="814"/>
      <c r="AG32" s="814"/>
      <c r="AH32" s="814"/>
      <c r="AI32" s="815"/>
    </row>
    <row r="33" spans="2:35" ht="22.95" customHeight="1">
      <c r="B33" s="460"/>
      <c r="C33" s="356"/>
      <c r="D33" s="353"/>
      <c r="E33" s="412"/>
      <c r="F33" s="412"/>
      <c r="G33" s="356"/>
      <c r="H33" s="412"/>
      <c r="I33" s="412"/>
      <c r="J33" s="412"/>
      <c r="K33" s="418"/>
      <c r="L33" s="418"/>
      <c r="M33" s="418"/>
      <c r="N33" s="418"/>
      <c r="O33" s="418"/>
      <c r="P33" s="540"/>
      <c r="Q33" s="826">
        <f>L33+M33-N33</f>
        <v>0</v>
      </c>
      <c r="R33" s="667"/>
      <c r="S33" s="668"/>
      <c r="T33" s="448"/>
      <c r="V33" s="812"/>
      <c r="W33" s="814"/>
      <c r="X33" s="814"/>
      <c r="Y33" s="814"/>
      <c r="Z33" s="814"/>
      <c r="AA33" s="814"/>
      <c r="AB33" s="814"/>
      <c r="AC33" s="814"/>
      <c r="AD33" s="814"/>
      <c r="AE33" s="814"/>
      <c r="AF33" s="814"/>
      <c r="AG33" s="814"/>
      <c r="AH33" s="814"/>
      <c r="AI33" s="815"/>
    </row>
    <row r="34" spans="2:35" ht="22.95" customHeight="1">
      <c r="B34" s="460"/>
      <c r="C34" s="356"/>
      <c r="D34" s="353"/>
      <c r="E34" s="412"/>
      <c r="F34" s="412"/>
      <c r="G34" s="356"/>
      <c r="H34" s="412"/>
      <c r="I34" s="412"/>
      <c r="J34" s="412"/>
      <c r="K34" s="418"/>
      <c r="L34" s="418"/>
      <c r="M34" s="418"/>
      <c r="N34" s="418"/>
      <c r="O34" s="418"/>
      <c r="P34" s="540"/>
      <c r="Q34" s="826">
        <f t="shared" si="0"/>
        <v>0</v>
      </c>
      <c r="R34" s="667"/>
      <c r="S34" s="668"/>
      <c r="T34" s="448"/>
      <c r="V34" s="812"/>
      <c r="W34" s="814"/>
      <c r="X34" s="814"/>
      <c r="Y34" s="814"/>
      <c r="Z34" s="814"/>
      <c r="AA34" s="814"/>
      <c r="AB34" s="814"/>
      <c r="AC34" s="814"/>
      <c r="AD34" s="814"/>
      <c r="AE34" s="814"/>
      <c r="AF34" s="814"/>
      <c r="AG34" s="814"/>
      <c r="AH34" s="814"/>
      <c r="AI34" s="815"/>
    </row>
    <row r="35" spans="2:35" ht="22.95" customHeight="1">
      <c r="B35" s="460"/>
      <c r="C35" s="356"/>
      <c r="D35" s="353"/>
      <c r="E35" s="412"/>
      <c r="F35" s="412"/>
      <c r="G35" s="356"/>
      <c r="H35" s="412"/>
      <c r="I35" s="412"/>
      <c r="J35" s="412"/>
      <c r="K35" s="418"/>
      <c r="L35" s="418"/>
      <c r="M35" s="418"/>
      <c r="N35" s="418"/>
      <c r="O35" s="418"/>
      <c r="P35" s="540"/>
      <c r="Q35" s="826">
        <f t="shared" si="0"/>
        <v>0</v>
      </c>
      <c r="R35" s="667"/>
      <c r="S35" s="668"/>
      <c r="T35" s="448"/>
      <c r="V35" s="812"/>
      <c r="W35" s="814"/>
      <c r="X35" s="814"/>
      <c r="Y35" s="814"/>
      <c r="Z35" s="814"/>
      <c r="AA35" s="814"/>
      <c r="AB35" s="814"/>
      <c r="AC35" s="814"/>
      <c r="AD35" s="814"/>
      <c r="AE35" s="814"/>
      <c r="AF35" s="814"/>
      <c r="AG35" s="814"/>
      <c r="AH35" s="814"/>
      <c r="AI35" s="815"/>
    </row>
    <row r="36" spans="2:35" ht="22.95" customHeight="1">
      <c r="B36" s="460"/>
      <c r="C36" s="356"/>
      <c r="D36" s="353"/>
      <c r="E36" s="412"/>
      <c r="F36" s="412"/>
      <c r="G36" s="356"/>
      <c r="H36" s="412"/>
      <c r="I36" s="412"/>
      <c r="J36" s="412"/>
      <c r="K36" s="418"/>
      <c r="L36" s="418"/>
      <c r="M36" s="418"/>
      <c r="N36" s="418"/>
      <c r="O36" s="418"/>
      <c r="P36" s="540"/>
      <c r="Q36" s="826">
        <f t="shared" si="0"/>
        <v>0</v>
      </c>
      <c r="R36" s="667"/>
      <c r="S36" s="668"/>
      <c r="T36" s="448"/>
      <c r="V36" s="812"/>
      <c r="W36" s="814"/>
      <c r="X36" s="814"/>
      <c r="Y36" s="814"/>
      <c r="Z36" s="814"/>
      <c r="AA36" s="814"/>
      <c r="AB36" s="814"/>
      <c r="AC36" s="814"/>
      <c r="AD36" s="814"/>
      <c r="AE36" s="814"/>
      <c r="AF36" s="814"/>
      <c r="AG36" s="814"/>
      <c r="AH36" s="814"/>
      <c r="AI36" s="815"/>
    </row>
    <row r="37" spans="2:35" ht="22.95" customHeight="1">
      <c r="B37" s="460"/>
      <c r="C37" s="356"/>
      <c r="D37" s="353"/>
      <c r="E37" s="412"/>
      <c r="F37" s="412"/>
      <c r="G37" s="356"/>
      <c r="H37" s="412"/>
      <c r="I37" s="412"/>
      <c r="J37" s="412"/>
      <c r="K37" s="418"/>
      <c r="L37" s="418"/>
      <c r="M37" s="418"/>
      <c r="N37" s="418"/>
      <c r="O37" s="418"/>
      <c r="P37" s="540"/>
      <c r="Q37" s="826">
        <f t="shared" si="0"/>
        <v>0</v>
      </c>
      <c r="R37" s="667"/>
      <c r="S37" s="668"/>
      <c r="T37" s="448"/>
      <c r="V37" s="812"/>
      <c r="W37" s="814"/>
      <c r="X37" s="814"/>
      <c r="Y37" s="814"/>
      <c r="Z37" s="814"/>
      <c r="AA37" s="814"/>
      <c r="AB37" s="814"/>
      <c r="AC37" s="814"/>
      <c r="AD37" s="814"/>
      <c r="AE37" s="814"/>
      <c r="AF37" s="814"/>
      <c r="AG37" s="814"/>
      <c r="AH37" s="814"/>
      <c r="AI37" s="815"/>
    </row>
    <row r="38" spans="2:35" ht="22.95" customHeight="1">
      <c r="B38" s="460"/>
      <c r="C38" s="356"/>
      <c r="D38" s="353"/>
      <c r="E38" s="412"/>
      <c r="F38" s="412"/>
      <c r="G38" s="356"/>
      <c r="H38" s="412"/>
      <c r="I38" s="412"/>
      <c r="J38" s="412"/>
      <c r="K38" s="418"/>
      <c r="L38" s="418"/>
      <c r="M38" s="418"/>
      <c r="N38" s="418"/>
      <c r="O38" s="418"/>
      <c r="P38" s="540"/>
      <c r="Q38" s="826">
        <f t="shared" si="0"/>
        <v>0</v>
      </c>
      <c r="R38" s="667"/>
      <c r="S38" s="668"/>
      <c r="T38" s="448"/>
      <c r="V38" s="812"/>
      <c r="W38" s="814"/>
      <c r="X38" s="814"/>
      <c r="Y38" s="814"/>
      <c r="Z38" s="814"/>
      <c r="AA38" s="814"/>
      <c r="AB38" s="814"/>
      <c r="AC38" s="814"/>
      <c r="AD38" s="814"/>
      <c r="AE38" s="814"/>
      <c r="AF38" s="814"/>
      <c r="AG38" s="814"/>
      <c r="AH38" s="814"/>
      <c r="AI38" s="815"/>
    </row>
    <row r="39" spans="2:35" ht="22.95" customHeight="1">
      <c r="B39" s="460"/>
      <c r="C39" s="356"/>
      <c r="D39" s="353"/>
      <c r="E39" s="412"/>
      <c r="F39" s="412"/>
      <c r="G39" s="356"/>
      <c r="H39" s="412"/>
      <c r="I39" s="412"/>
      <c r="J39" s="412"/>
      <c r="K39" s="418"/>
      <c r="L39" s="418"/>
      <c r="M39" s="418"/>
      <c r="N39" s="418"/>
      <c r="O39" s="418"/>
      <c r="P39" s="540"/>
      <c r="Q39" s="826">
        <f t="shared" si="0"/>
        <v>0</v>
      </c>
      <c r="R39" s="667"/>
      <c r="S39" s="668"/>
      <c r="T39" s="448"/>
      <c r="V39" s="812"/>
      <c r="W39" s="814"/>
      <c r="X39" s="814"/>
      <c r="Y39" s="814"/>
      <c r="Z39" s="814"/>
      <c r="AA39" s="814"/>
      <c r="AB39" s="814"/>
      <c r="AC39" s="814"/>
      <c r="AD39" s="814"/>
      <c r="AE39" s="814"/>
      <c r="AF39" s="814"/>
      <c r="AG39" s="814"/>
      <c r="AH39" s="814"/>
      <c r="AI39" s="815"/>
    </row>
    <row r="40" spans="2:35" ht="22.95" customHeight="1">
      <c r="B40" s="460"/>
      <c r="C40" s="356"/>
      <c r="D40" s="353"/>
      <c r="E40" s="412"/>
      <c r="F40" s="412"/>
      <c r="G40" s="356"/>
      <c r="H40" s="412"/>
      <c r="I40" s="412"/>
      <c r="J40" s="412"/>
      <c r="K40" s="418"/>
      <c r="L40" s="418"/>
      <c r="M40" s="418"/>
      <c r="N40" s="418"/>
      <c r="O40" s="418"/>
      <c r="P40" s="540"/>
      <c r="Q40" s="826">
        <f t="shared" si="0"/>
        <v>0</v>
      </c>
      <c r="R40" s="667"/>
      <c r="S40" s="668"/>
      <c r="T40" s="448"/>
      <c r="V40" s="812"/>
      <c r="W40" s="814"/>
      <c r="X40" s="814"/>
      <c r="Y40" s="814"/>
      <c r="Z40" s="814"/>
      <c r="AA40" s="814"/>
      <c r="AB40" s="814"/>
      <c r="AC40" s="814"/>
      <c r="AD40" s="814"/>
      <c r="AE40" s="814"/>
      <c r="AF40" s="814"/>
      <c r="AG40" s="814"/>
      <c r="AH40" s="814"/>
      <c r="AI40" s="815"/>
    </row>
    <row r="41" spans="2:35" ht="22.95" customHeight="1">
      <c r="B41" s="460"/>
      <c r="C41" s="356"/>
      <c r="D41" s="354"/>
      <c r="E41" s="413"/>
      <c r="F41" s="413"/>
      <c r="G41" s="357"/>
      <c r="H41" s="413"/>
      <c r="I41" s="413"/>
      <c r="J41" s="413"/>
      <c r="K41" s="419"/>
      <c r="L41" s="419"/>
      <c r="M41" s="419"/>
      <c r="N41" s="419"/>
      <c r="O41" s="419"/>
      <c r="P41" s="541"/>
      <c r="Q41" s="827">
        <f>L41+M41-N41</f>
        <v>0</v>
      </c>
      <c r="R41" s="667"/>
      <c r="S41" s="668"/>
      <c r="T41" s="448"/>
      <c r="V41" s="812"/>
      <c r="W41" s="814"/>
      <c r="X41" s="814"/>
      <c r="Y41" s="814"/>
      <c r="Z41" s="814"/>
      <c r="AA41" s="814"/>
      <c r="AB41" s="814"/>
      <c r="AC41" s="814"/>
      <c r="AD41" s="814"/>
      <c r="AE41" s="814"/>
      <c r="AF41" s="814"/>
      <c r="AG41" s="814"/>
      <c r="AH41" s="814"/>
      <c r="AI41" s="815"/>
    </row>
    <row r="42" spans="2:35" ht="22.95" customHeight="1">
      <c r="B42" s="460"/>
      <c r="C42" s="358"/>
      <c r="D42" s="355"/>
      <c r="E42" s="414"/>
      <c r="F42" s="414"/>
      <c r="G42" s="358"/>
      <c r="H42" s="414"/>
      <c r="I42" s="414"/>
      <c r="J42" s="414"/>
      <c r="K42" s="420"/>
      <c r="L42" s="420"/>
      <c r="M42" s="420"/>
      <c r="N42" s="420"/>
      <c r="O42" s="420"/>
      <c r="P42" s="542"/>
      <c r="Q42" s="828">
        <f t="shared" si="0"/>
        <v>0</v>
      </c>
      <c r="R42" s="669"/>
      <c r="S42" s="670"/>
      <c r="T42" s="448"/>
      <c r="V42" s="812"/>
      <c r="W42" s="814"/>
      <c r="X42" s="814"/>
      <c r="Y42" s="814"/>
      <c r="Z42" s="814"/>
      <c r="AA42" s="814"/>
      <c r="AB42" s="814"/>
      <c r="AC42" s="814"/>
      <c r="AD42" s="814"/>
      <c r="AE42" s="814"/>
      <c r="AF42" s="814"/>
      <c r="AG42" s="814"/>
      <c r="AH42" s="814"/>
      <c r="AI42" s="815"/>
    </row>
    <row r="43" spans="2:35" ht="22.95" customHeight="1" thickBot="1">
      <c r="B43" s="460"/>
      <c r="C43" s="438"/>
      <c r="D43" s="438"/>
      <c r="E43" s="806"/>
      <c r="F43" s="806"/>
      <c r="G43" s="806"/>
      <c r="H43" s="1343" t="s">
        <v>264</v>
      </c>
      <c r="I43" s="1344"/>
      <c r="J43" s="1345"/>
      <c r="K43" s="829">
        <f t="shared" ref="K43:S43" si="1">SUM(K18:K42)</f>
        <v>0</v>
      </c>
      <c r="L43" s="830">
        <f t="shared" si="1"/>
        <v>0</v>
      </c>
      <c r="M43" s="831">
        <f t="shared" si="1"/>
        <v>0</v>
      </c>
      <c r="N43" s="831">
        <f t="shared" si="1"/>
        <v>0</v>
      </c>
      <c r="O43" s="829">
        <f t="shared" si="1"/>
        <v>0</v>
      </c>
      <c r="P43" s="829">
        <f t="shared" si="1"/>
        <v>0</v>
      </c>
      <c r="Q43" s="832">
        <f t="shared" si="1"/>
        <v>0</v>
      </c>
      <c r="R43" s="831">
        <f t="shared" si="1"/>
        <v>0</v>
      </c>
      <c r="S43" s="496">
        <f t="shared" si="1"/>
        <v>0</v>
      </c>
      <c r="T43" s="448"/>
      <c r="V43" s="833"/>
      <c r="W43" s="814"/>
      <c r="X43" s="814"/>
      <c r="Y43" s="814"/>
      <c r="Z43" s="814"/>
      <c r="AA43" s="814"/>
      <c r="AB43" s="814"/>
      <c r="AC43" s="814"/>
      <c r="AD43" s="814"/>
      <c r="AE43" s="814"/>
      <c r="AF43" s="814"/>
      <c r="AG43" s="814"/>
      <c r="AH43" s="814"/>
      <c r="AI43" s="815"/>
    </row>
    <row r="44" spans="2:35" ht="22.95" customHeight="1">
      <c r="B44" s="460"/>
      <c r="C44" s="438"/>
      <c r="D44" s="438"/>
      <c r="E44" s="806"/>
      <c r="F44" s="806"/>
      <c r="G44" s="806"/>
      <c r="H44" s="834"/>
      <c r="I44" s="834"/>
      <c r="J44" s="834"/>
      <c r="K44" s="806"/>
      <c r="L44" s="806"/>
      <c r="M44" s="806"/>
      <c r="N44" s="806"/>
      <c r="O44" s="806"/>
      <c r="P44" s="806"/>
      <c r="Q44" s="806"/>
      <c r="R44" s="806"/>
      <c r="S44" s="806"/>
      <c r="T44" s="448"/>
      <c r="V44" s="833"/>
      <c r="W44" s="814"/>
      <c r="X44" s="814"/>
      <c r="Y44" s="814"/>
      <c r="Z44" s="814"/>
      <c r="AA44" s="814"/>
      <c r="AB44" s="814"/>
      <c r="AC44" s="814"/>
      <c r="AD44" s="814"/>
      <c r="AE44" s="814"/>
      <c r="AF44" s="814"/>
      <c r="AG44" s="814"/>
      <c r="AH44" s="814"/>
      <c r="AI44" s="815"/>
    </row>
    <row r="45" spans="2:35" ht="22.95" customHeight="1">
      <c r="B45" s="460"/>
      <c r="C45" s="817" t="s">
        <v>745</v>
      </c>
      <c r="D45" s="785"/>
      <c r="E45" s="458"/>
      <c r="F45" s="458"/>
      <c r="G45" s="458"/>
      <c r="H45" s="458"/>
      <c r="I45" s="458"/>
      <c r="J45" s="458"/>
      <c r="K45" s="458"/>
      <c r="L45" s="458"/>
      <c r="M45" s="458"/>
      <c r="N45" s="458"/>
      <c r="O45" s="458"/>
      <c r="P45" s="458"/>
      <c r="Q45" s="458"/>
      <c r="R45" s="458"/>
      <c r="S45" s="458"/>
      <c r="T45" s="448"/>
      <c r="V45" s="812"/>
      <c r="W45" s="814"/>
      <c r="X45" s="814"/>
      <c r="Y45" s="814"/>
      <c r="Z45" s="814"/>
      <c r="AA45" s="814"/>
      <c r="AB45" s="814"/>
      <c r="AC45" s="814"/>
      <c r="AD45" s="814"/>
      <c r="AE45" s="814"/>
      <c r="AF45" s="814"/>
      <c r="AG45" s="814"/>
      <c r="AH45" s="814"/>
      <c r="AI45" s="815"/>
    </row>
    <row r="46" spans="2:35" ht="22.95" customHeight="1">
      <c r="B46" s="460"/>
      <c r="C46" s="785"/>
      <c r="D46" s="785"/>
      <c r="E46" s="458"/>
      <c r="F46" s="458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  <c r="S46" s="458"/>
      <c r="T46" s="448"/>
      <c r="V46" s="812"/>
      <c r="W46" s="814"/>
      <c r="X46" s="814"/>
      <c r="Y46" s="814"/>
      <c r="Z46" s="814"/>
      <c r="AA46" s="814"/>
      <c r="AB46" s="814"/>
      <c r="AC46" s="814"/>
      <c r="AD46" s="814"/>
      <c r="AE46" s="814"/>
      <c r="AF46" s="814"/>
      <c r="AG46" s="814"/>
      <c r="AH46" s="814"/>
      <c r="AI46" s="815"/>
    </row>
    <row r="47" spans="2:35" ht="22.95" customHeight="1">
      <c r="B47" s="460"/>
      <c r="C47" s="785"/>
      <c r="D47" s="785"/>
      <c r="E47" s="458"/>
      <c r="F47" s="458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  <c r="S47" s="458"/>
      <c r="T47" s="448"/>
      <c r="V47" s="812"/>
      <c r="W47" s="814"/>
      <c r="X47" s="814"/>
      <c r="Y47" s="814"/>
      <c r="Z47" s="814"/>
      <c r="AA47" s="814"/>
      <c r="AB47" s="814"/>
      <c r="AC47" s="814"/>
      <c r="AD47" s="814"/>
      <c r="AE47" s="814"/>
      <c r="AF47" s="814"/>
      <c r="AG47" s="814"/>
      <c r="AH47" s="814"/>
      <c r="AI47" s="815"/>
    </row>
    <row r="48" spans="2:35" ht="42" customHeight="1">
      <c r="B48" s="460"/>
      <c r="C48" s="818" t="s">
        <v>257</v>
      </c>
      <c r="D48" s="819" t="s">
        <v>259</v>
      </c>
      <c r="E48" s="818" t="s">
        <v>462</v>
      </c>
      <c r="F48" s="818" t="s">
        <v>462</v>
      </c>
      <c r="G48" s="818" t="s">
        <v>261</v>
      </c>
      <c r="H48" s="818" t="s">
        <v>265</v>
      </c>
      <c r="I48" s="818" t="s">
        <v>267</v>
      </c>
      <c r="J48" s="818" t="s">
        <v>501</v>
      </c>
      <c r="K48" s="818" t="s">
        <v>263</v>
      </c>
      <c r="L48" s="818" t="s">
        <v>464</v>
      </c>
      <c r="M48" s="820" t="s">
        <v>475</v>
      </c>
      <c r="N48" s="818" t="s">
        <v>750</v>
      </c>
      <c r="O48" s="818" t="s">
        <v>751</v>
      </c>
      <c r="P48" s="821" t="s">
        <v>752</v>
      </c>
      <c r="Q48" s="818" t="s">
        <v>464</v>
      </c>
      <c r="R48" s="1341" t="s">
        <v>753</v>
      </c>
      <c r="S48" s="1342"/>
      <c r="T48" s="448"/>
      <c r="V48" s="812"/>
      <c r="W48" s="814"/>
      <c r="X48" s="814"/>
      <c r="Y48" s="814"/>
      <c r="Z48" s="814"/>
      <c r="AA48" s="814"/>
      <c r="AB48" s="814"/>
      <c r="AC48" s="814"/>
      <c r="AD48" s="814"/>
      <c r="AE48" s="814"/>
      <c r="AF48" s="814"/>
      <c r="AG48" s="814"/>
      <c r="AH48" s="814"/>
      <c r="AI48" s="815"/>
    </row>
    <row r="49" spans="2:35" ht="22.95" customHeight="1">
      <c r="B49" s="460"/>
      <c r="C49" s="822" t="s">
        <v>258</v>
      </c>
      <c r="D49" s="823" t="s">
        <v>258</v>
      </c>
      <c r="E49" s="822" t="s">
        <v>260</v>
      </c>
      <c r="F49" s="822" t="s">
        <v>463</v>
      </c>
      <c r="G49" s="822" t="s">
        <v>262</v>
      </c>
      <c r="H49" s="822" t="s">
        <v>266</v>
      </c>
      <c r="I49" s="822" t="s">
        <v>493</v>
      </c>
      <c r="J49" s="822" t="s">
        <v>529</v>
      </c>
      <c r="K49" s="822" t="s">
        <v>749</v>
      </c>
      <c r="L49" s="822">
        <f>ejercicio-1</f>
        <v>2018</v>
      </c>
      <c r="M49" s="822">
        <f>ejercicio</f>
        <v>2019</v>
      </c>
      <c r="N49" s="822">
        <f>ejercicio</f>
        <v>2019</v>
      </c>
      <c r="O49" s="822">
        <f>ejercicio</f>
        <v>2019</v>
      </c>
      <c r="P49" s="822">
        <f>ejercicio</f>
        <v>2019</v>
      </c>
      <c r="Q49" s="822">
        <f>ejercicio</f>
        <v>2019</v>
      </c>
      <c r="R49" s="824" t="s">
        <v>465</v>
      </c>
      <c r="S49" s="825" t="s">
        <v>466</v>
      </c>
      <c r="T49" s="448"/>
      <c r="V49" s="812"/>
      <c r="W49" s="814"/>
      <c r="X49" s="814"/>
      <c r="Y49" s="814"/>
      <c r="Z49" s="814"/>
      <c r="AA49" s="814"/>
      <c r="AB49" s="814"/>
      <c r="AC49" s="814"/>
      <c r="AD49" s="814"/>
      <c r="AE49" s="814"/>
      <c r="AF49" s="814"/>
      <c r="AG49" s="814"/>
      <c r="AH49" s="814"/>
      <c r="AI49" s="815"/>
    </row>
    <row r="50" spans="2:35" ht="22.95" customHeight="1">
      <c r="B50" s="460"/>
      <c r="C50" s="356"/>
      <c r="D50" s="782" t="s">
        <v>849</v>
      </c>
      <c r="E50" s="412"/>
      <c r="F50" s="412"/>
      <c r="G50" s="356"/>
      <c r="H50" s="412"/>
      <c r="I50" s="412"/>
      <c r="J50" s="610"/>
      <c r="K50" s="418">
        <v>3340</v>
      </c>
      <c r="L50" s="418">
        <v>3340</v>
      </c>
      <c r="M50" s="611"/>
      <c r="N50" s="611"/>
      <c r="O50" s="611"/>
      <c r="P50" s="540"/>
      <c r="Q50" s="835">
        <f>L50+M50-N50</f>
        <v>3340</v>
      </c>
      <c r="R50" s="665"/>
      <c r="S50" s="666">
        <v>3340</v>
      </c>
      <c r="T50" s="448"/>
      <c r="V50" s="812"/>
      <c r="W50" s="814"/>
      <c r="X50" s="814"/>
      <c r="Y50" s="814"/>
      <c r="Z50" s="814"/>
      <c r="AA50" s="814"/>
      <c r="AB50" s="814"/>
      <c r="AC50" s="814"/>
      <c r="AD50" s="814"/>
      <c r="AE50" s="814"/>
      <c r="AF50" s="814"/>
      <c r="AG50" s="814"/>
      <c r="AH50" s="814"/>
      <c r="AI50" s="815"/>
    </row>
    <row r="51" spans="2:35" ht="22.95" customHeight="1">
      <c r="B51" s="460"/>
      <c r="C51" s="356"/>
      <c r="D51" s="353"/>
      <c r="E51" s="412"/>
      <c r="F51" s="412"/>
      <c r="G51" s="356"/>
      <c r="H51" s="412"/>
      <c r="I51" s="412"/>
      <c r="J51" s="412"/>
      <c r="K51" s="418"/>
      <c r="L51" s="418"/>
      <c r="M51" s="418"/>
      <c r="N51" s="418"/>
      <c r="O51" s="418"/>
      <c r="P51" s="540"/>
      <c r="Q51" s="826">
        <f t="shared" ref="Q51:Q74" si="2">L51+M51-N51</f>
        <v>0</v>
      </c>
      <c r="R51" s="667"/>
      <c r="S51" s="668"/>
      <c r="T51" s="448"/>
      <c r="V51" s="812"/>
      <c r="W51" s="814"/>
      <c r="X51" s="814"/>
      <c r="Y51" s="814"/>
      <c r="Z51" s="814"/>
      <c r="AA51" s="814"/>
      <c r="AB51" s="814"/>
      <c r="AC51" s="814"/>
      <c r="AD51" s="814"/>
      <c r="AE51" s="814"/>
      <c r="AF51" s="814"/>
      <c r="AG51" s="814"/>
      <c r="AH51" s="814"/>
      <c r="AI51" s="815"/>
    </row>
    <row r="52" spans="2:35" ht="22.95" customHeight="1">
      <c r="B52" s="460"/>
      <c r="C52" s="356"/>
      <c r="D52" s="353"/>
      <c r="E52" s="412" t="s">
        <v>451</v>
      </c>
      <c r="F52" s="412"/>
      <c r="G52" s="356"/>
      <c r="H52" s="412"/>
      <c r="I52" s="412"/>
      <c r="J52" s="412"/>
      <c r="K52" s="418"/>
      <c r="L52" s="418"/>
      <c r="M52" s="418"/>
      <c r="N52" s="418"/>
      <c r="O52" s="418"/>
      <c r="P52" s="540"/>
      <c r="Q52" s="826">
        <f t="shared" si="2"/>
        <v>0</v>
      </c>
      <c r="R52" s="667"/>
      <c r="S52" s="668"/>
      <c r="T52" s="448"/>
      <c r="V52" s="812"/>
      <c r="W52" s="814"/>
      <c r="X52" s="814"/>
      <c r="Y52" s="814"/>
      <c r="Z52" s="814"/>
      <c r="AA52" s="814"/>
      <c r="AB52" s="814"/>
      <c r="AC52" s="814"/>
      <c r="AD52" s="814"/>
      <c r="AE52" s="814"/>
      <c r="AF52" s="814"/>
      <c r="AG52" s="814"/>
      <c r="AH52" s="814"/>
      <c r="AI52" s="815"/>
    </row>
    <row r="53" spans="2:35" ht="22.95" customHeight="1">
      <c r="B53" s="460"/>
      <c r="C53" s="356"/>
      <c r="D53" s="353"/>
      <c r="E53" s="412"/>
      <c r="F53" s="412"/>
      <c r="G53" s="356"/>
      <c r="H53" s="412"/>
      <c r="I53" s="412"/>
      <c r="J53" s="412"/>
      <c r="K53" s="418"/>
      <c r="L53" s="418"/>
      <c r="M53" s="418"/>
      <c r="N53" s="418"/>
      <c r="O53" s="418"/>
      <c r="P53" s="540"/>
      <c r="Q53" s="826">
        <f t="shared" si="2"/>
        <v>0</v>
      </c>
      <c r="R53" s="667"/>
      <c r="S53" s="668"/>
      <c r="T53" s="448"/>
      <c r="V53" s="812"/>
      <c r="W53" s="814"/>
      <c r="X53" s="814"/>
      <c r="Y53" s="814"/>
      <c r="Z53" s="814"/>
      <c r="AA53" s="814"/>
      <c r="AB53" s="814"/>
      <c r="AC53" s="814"/>
      <c r="AD53" s="814"/>
      <c r="AE53" s="814"/>
      <c r="AF53" s="814"/>
      <c r="AG53" s="814"/>
      <c r="AH53" s="814"/>
      <c r="AI53" s="815"/>
    </row>
    <row r="54" spans="2:35" ht="22.95" customHeight="1">
      <c r="B54" s="460"/>
      <c r="C54" s="356"/>
      <c r="D54" s="353"/>
      <c r="E54" s="412"/>
      <c r="F54" s="412"/>
      <c r="G54" s="356"/>
      <c r="H54" s="412"/>
      <c r="I54" s="412"/>
      <c r="J54" s="412"/>
      <c r="K54" s="418"/>
      <c r="L54" s="418"/>
      <c r="M54" s="418"/>
      <c r="N54" s="418"/>
      <c r="O54" s="418"/>
      <c r="P54" s="540"/>
      <c r="Q54" s="826">
        <f t="shared" si="2"/>
        <v>0</v>
      </c>
      <c r="R54" s="667"/>
      <c r="S54" s="668"/>
      <c r="T54" s="448"/>
      <c r="V54" s="812"/>
      <c r="W54" s="814"/>
      <c r="X54" s="814"/>
      <c r="Y54" s="814"/>
      <c r="Z54" s="814"/>
      <c r="AA54" s="814"/>
      <c r="AB54" s="814"/>
      <c r="AC54" s="814"/>
      <c r="AD54" s="814"/>
      <c r="AE54" s="814"/>
      <c r="AF54" s="814"/>
      <c r="AG54" s="814"/>
      <c r="AH54" s="814"/>
      <c r="AI54" s="815"/>
    </row>
    <row r="55" spans="2:35" ht="22.95" customHeight="1">
      <c r="B55" s="460"/>
      <c r="C55" s="356"/>
      <c r="D55" s="353"/>
      <c r="E55" s="412"/>
      <c r="F55" s="412"/>
      <c r="G55" s="356"/>
      <c r="H55" s="412"/>
      <c r="I55" s="412"/>
      <c r="J55" s="412"/>
      <c r="K55" s="418"/>
      <c r="L55" s="418"/>
      <c r="M55" s="418"/>
      <c r="N55" s="418"/>
      <c r="O55" s="418"/>
      <c r="P55" s="540"/>
      <c r="Q55" s="826">
        <f t="shared" si="2"/>
        <v>0</v>
      </c>
      <c r="R55" s="667"/>
      <c r="S55" s="668"/>
      <c r="T55" s="448"/>
      <c r="V55" s="812"/>
      <c r="W55" s="814"/>
      <c r="X55" s="814"/>
      <c r="Y55" s="814"/>
      <c r="Z55" s="814"/>
      <c r="AA55" s="814"/>
      <c r="AB55" s="814"/>
      <c r="AC55" s="814"/>
      <c r="AD55" s="814"/>
      <c r="AE55" s="814"/>
      <c r="AF55" s="814"/>
      <c r="AG55" s="814"/>
      <c r="AH55" s="814"/>
      <c r="AI55" s="815"/>
    </row>
    <row r="56" spans="2:35" ht="22.95" customHeight="1">
      <c r="B56" s="460"/>
      <c r="C56" s="356"/>
      <c r="D56" s="353"/>
      <c r="E56" s="412"/>
      <c r="F56" s="412"/>
      <c r="G56" s="356"/>
      <c r="H56" s="412"/>
      <c r="I56" s="412"/>
      <c r="J56" s="412"/>
      <c r="K56" s="418"/>
      <c r="L56" s="418"/>
      <c r="M56" s="418"/>
      <c r="N56" s="418"/>
      <c r="O56" s="418"/>
      <c r="P56" s="540"/>
      <c r="Q56" s="826">
        <f t="shared" si="2"/>
        <v>0</v>
      </c>
      <c r="R56" s="667"/>
      <c r="S56" s="668"/>
      <c r="T56" s="448"/>
      <c r="V56" s="812"/>
      <c r="W56" s="814"/>
      <c r="X56" s="814"/>
      <c r="Y56" s="814"/>
      <c r="Z56" s="814"/>
      <c r="AA56" s="814"/>
      <c r="AB56" s="814"/>
      <c r="AC56" s="814"/>
      <c r="AD56" s="814"/>
      <c r="AE56" s="814"/>
      <c r="AF56" s="814"/>
      <c r="AG56" s="814"/>
      <c r="AH56" s="814"/>
      <c r="AI56" s="815"/>
    </row>
    <row r="57" spans="2:35" ht="22.95" customHeight="1">
      <c r="B57" s="460"/>
      <c r="C57" s="356"/>
      <c r="D57" s="353"/>
      <c r="E57" s="412"/>
      <c r="F57" s="412"/>
      <c r="G57" s="356"/>
      <c r="H57" s="412"/>
      <c r="I57" s="412"/>
      <c r="J57" s="412"/>
      <c r="K57" s="418"/>
      <c r="L57" s="418"/>
      <c r="M57" s="418"/>
      <c r="N57" s="418"/>
      <c r="O57" s="418"/>
      <c r="P57" s="540"/>
      <c r="Q57" s="826">
        <f t="shared" si="2"/>
        <v>0</v>
      </c>
      <c r="R57" s="667"/>
      <c r="S57" s="668"/>
      <c r="T57" s="448"/>
      <c r="V57" s="812"/>
      <c r="W57" s="814"/>
      <c r="X57" s="814"/>
      <c r="Y57" s="814"/>
      <c r="Z57" s="814"/>
      <c r="AA57" s="814"/>
      <c r="AB57" s="814"/>
      <c r="AC57" s="814"/>
      <c r="AD57" s="814"/>
      <c r="AE57" s="814"/>
      <c r="AF57" s="814"/>
      <c r="AG57" s="814"/>
      <c r="AH57" s="814"/>
      <c r="AI57" s="815"/>
    </row>
    <row r="58" spans="2:35" ht="22.95" customHeight="1">
      <c r="B58" s="460"/>
      <c r="C58" s="356"/>
      <c r="D58" s="353"/>
      <c r="E58" s="412"/>
      <c r="F58" s="412"/>
      <c r="G58" s="356"/>
      <c r="H58" s="412"/>
      <c r="I58" s="412"/>
      <c r="J58" s="412"/>
      <c r="K58" s="418"/>
      <c r="L58" s="418"/>
      <c r="M58" s="418"/>
      <c r="N58" s="418"/>
      <c r="O58" s="418"/>
      <c r="P58" s="540"/>
      <c r="Q58" s="826">
        <f t="shared" si="2"/>
        <v>0</v>
      </c>
      <c r="R58" s="667"/>
      <c r="S58" s="668"/>
      <c r="T58" s="448"/>
      <c r="V58" s="812"/>
      <c r="W58" s="814"/>
      <c r="X58" s="814"/>
      <c r="Y58" s="814"/>
      <c r="Z58" s="814"/>
      <c r="AA58" s="814"/>
      <c r="AB58" s="814"/>
      <c r="AC58" s="814"/>
      <c r="AD58" s="814"/>
      <c r="AE58" s="814"/>
      <c r="AF58" s="814"/>
      <c r="AG58" s="814"/>
      <c r="AH58" s="814"/>
      <c r="AI58" s="815"/>
    </row>
    <row r="59" spans="2:35" ht="22.95" customHeight="1">
      <c r="B59" s="460"/>
      <c r="C59" s="356"/>
      <c r="D59" s="353"/>
      <c r="E59" s="412"/>
      <c r="F59" s="412"/>
      <c r="G59" s="356"/>
      <c r="H59" s="412"/>
      <c r="I59" s="412"/>
      <c r="J59" s="412"/>
      <c r="K59" s="418"/>
      <c r="L59" s="418"/>
      <c r="M59" s="418"/>
      <c r="N59" s="418"/>
      <c r="O59" s="418"/>
      <c r="P59" s="540"/>
      <c r="Q59" s="826">
        <f t="shared" si="2"/>
        <v>0</v>
      </c>
      <c r="R59" s="667"/>
      <c r="S59" s="668"/>
      <c r="T59" s="448"/>
      <c r="V59" s="812"/>
      <c r="W59" s="814"/>
      <c r="X59" s="814"/>
      <c r="Y59" s="814"/>
      <c r="Z59" s="814"/>
      <c r="AA59" s="814"/>
      <c r="AB59" s="814"/>
      <c r="AC59" s="814"/>
      <c r="AD59" s="814"/>
      <c r="AE59" s="814"/>
      <c r="AF59" s="814"/>
      <c r="AG59" s="814"/>
      <c r="AH59" s="814"/>
      <c r="AI59" s="815"/>
    </row>
    <row r="60" spans="2:35" ht="22.95" customHeight="1">
      <c r="B60" s="460"/>
      <c r="C60" s="356"/>
      <c r="D60" s="353"/>
      <c r="E60" s="412"/>
      <c r="F60" s="412"/>
      <c r="G60" s="356"/>
      <c r="H60" s="412"/>
      <c r="I60" s="412"/>
      <c r="J60" s="412"/>
      <c r="K60" s="418"/>
      <c r="L60" s="418"/>
      <c r="M60" s="418"/>
      <c r="N60" s="418"/>
      <c r="O60" s="418"/>
      <c r="P60" s="540"/>
      <c r="Q60" s="826">
        <f t="shared" si="2"/>
        <v>0</v>
      </c>
      <c r="R60" s="667"/>
      <c r="S60" s="668"/>
      <c r="T60" s="448"/>
      <c r="V60" s="812"/>
      <c r="W60" s="814"/>
      <c r="X60" s="814"/>
      <c r="Y60" s="814"/>
      <c r="Z60" s="814"/>
      <c r="AA60" s="814"/>
      <c r="AB60" s="814"/>
      <c r="AC60" s="814"/>
      <c r="AD60" s="814"/>
      <c r="AE60" s="814"/>
      <c r="AF60" s="814"/>
      <c r="AG60" s="814"/>
      <c r="AH60" s="814"/>
      <c r="AI60" s="815"/>
    </row>
    <row r="61" spans="2:35" ht="22.95" customHeight="1">
      <c r="B61" s="460"/>
      <c r="C61" s="356"/>
      <c r="D61" s="353"/>
      <c r="E61" s="412"/>
      <c r="F61" s="412"/>
      <c r="G61" s="356"/>
      <c r="H61" s="412"/>
      <c r="I61" s="412"/>
      <c r="J61" s="412"/>
      <c r="K61" s="418"/>
      <c r="L61" s="418"/>
      <c r="M61" s="418"/>
      <c r="N61" s="418"/>
      <c r="O61" s="418"/>
      <c r="P61" s="540"/>
      <c r="Q61" s="826">
        <f t="shared" si="2"/>
        <v>0</v>
      </c>
      <c r="R61" s="667"/>
      <c r="S61" s="668"/>
      <c r="T61" s="448"/>
      <c r="V61" s="812"/>
      <c r="W61" s="814"/>
      <c r="X61" s="814"/>
      <c r="Y61" s="814"/>
      <c r="Z61" s="814"/>
      <c r="AA61" s="814"/>
      <c r="AB61" s="814"/>
      <c r="AC61" s="814"/>
      <c r="AD61" s="814"/>
      <c r="AE61" s="814"/>
      <c r="AF61" s="814"/>
      <c r="AG61" s="814"/>
      <c r="AH61" s="814"/>
      <c r="AI61" s="815"/>
    </row>
    <row r="62" spans="2:35" ht="22.95" customHeight="1">
      <c r="B62" s="460"/>
      <c r="C62" s="356"/>
      <c r="D62" s="353"/>
      <c r="E62" s="412"/>
      <c r="F62" s="412"/>
      <c r="G62" s="356"/>
      <c r="H62" s="412"/>
      <c r="I62" s="412"/>
      <c r="J62" s="412"/>
      <c r="K62" s="418"/>
      <c r="L62" s="418"/>
      <c r="M62" s="418"/>
      <c r="N62" s="418"/>
      <c r="O62" s="418"/>
      <c r="P62" s="540"/>
      <c r="Q62" s="826">
        <f t="shared" si="2"/>
        <v>0</v>
      </c>
      <c r="R62" s="667"/>
      <c r="S62" s="668"/>
      <c r="T62" s="448"/>
      <c r="V62" s="812"/>
      <c r="W62" s="814"/>
      <c r="X62" s="814"/>
      <c r="Y62" s="814"/>
      <c r="Z62" s="814"/>
      <c r="AA62" s="814"/>
      <c r="AB62" s="814"/>
      <c r="AC62" s="814"/>
      <c r="AD62" s="814"/>
      <c r="AE62" s="814"/>
      <c r="AF62" s="814"/>
      <c r="AG62" s="814"/>
      <c r="AH62" s="814"/>
      <c r="AI62" s="815"/>
    </row>
    <row r="63" spans="2:35" ht="22.95" customHeight="1">
      <c r="B63" s="460"/>
      <c r="C63" s="356"/>
      <c r="D63" s="353"/>
      <c r="E63" s="412"/>
      <c r="F63" s="412"/>
      <c r="G63" s="356"/>
      <c r="H63" s="412"/>
      <c r="I63" s="412"/>
      <c r="J63" s="412"/>
      <c r="K63" s="418"/>
      <c r="L63" s="418"/>
      <c r="M63" s="418"/>
      <c r="N63" s="418"/>
      <c r="O63" s="418"/>
      <c r="P63" s="540"/>
      <c r="Q63" s="826">
        <f t="shared" si="2"/>
        <v>0</v>
      </c>
      <c r="R63" s="667"/>
      <c r="S63" s="668"/>
      <c r="T63" s="448"/>
      <c r="V63" s="812"/>
      <c r="W63" s="814"/>
      <c r="X63" s="814"/>
      <c r="Y63" s="814"/>
      <c r="Z63" s="814"/>
      <c r="AA63" s="814"/>
      <c r="AB63" s="814"/>
      <c r="AC63" s="814"/>
      <c r="AD63" s="814"/>
      <c r="AE63" s="814"/>
      <c r="AF63" s="814"/>
      <c r="AG63" s="814"/>
      <c r="AH63" s="814"/>
      <c r="AI63" s="815"/>
    </row>
    <row r="64" spans="2:35" ht="22.95" customHeight="1">
      <c r="B64" s="460"/>
      <c r="C64" s="356"/>
      <c r="D64" s="353"/>
      <c r="E64" s="412"/>
      <c r="F64" s="412"/>
      <c r="G64" s="356"/>
      <c r="H64" s="412"/>
      <c r="I64" s="412"/>
      <c r="J64" s="412"/>
      <c r="K64" s="418"/>
      <c r="L64" s="418"/>
      <c r="M64" s="418"/>
      <c r="N64" s="418"/>
      <c r="O64" s="418"/>
      <c r="P64" s="540"/>
      <c r="Q64" s="826">
        <f t="shared" si="2"/>
        <v>0</v>
      </c>
      <c r="R64" s="667"/>
      <c r="S64" s="668"/>
      <c r="T64" s="448"/>
      <c r="V64" s="812"/>
      <c r="W64" s="814"/>
      <c r="X64" s="814"/>
      <c r="Y64" s="814"/>
      <c r="Z64" s="814"/>
      <c r="AA64" s="814"/>
      <c r="AB64" s="814"/>
      <c r="AC64" s="814"/>
      <c r="AD64" s="814"/>
      <c r="AE64" s="814"/>
      <c r="AF64" s="814"/>
      <c r="AG64" s="814"/>
      <c r="AH64" s="814"/>
      <c r="AI64" s="815"/>
    </row>
    <row r="65" spans="2:35" ht="22.95" customHeight="1">
      <c r="B65" s="460"/>
      <c r="C65" s="356"/>
      <c r="D65" s="353"/>
      <c r="E65" s="412"/>
      <c r="F65" s="412"/>
      <c r="G65" s="356"/>
      <c r="H65" s="412"/>
      <c r="I65" s="412"/>
      <c r="J65" s="412"/>
      <c r="K65" s="418"/>
      <c r="L65" s="418"/>
      <c r="M65" s="418"/>
      <c r="N65" s="418"/>
      <c r="O65" s="418"/>
      <c r="P65" s="540"/>
      <c r="Q65" s="826">
        <f t="shared" si="2"/>
        <v>0</v>
      </c>
      <c r="R65" s="667"/>
      <c r="S65" s="668"/>
      <c r="T65" s="448"/>
      <c r="V65" s="812"/>
      <c r="W65" s="814"/>
      <c r="X65" s="814"/>
      <c r="Y65" s="814"/>
      <c r="Z65" s="814"/>
      <c r="AA65" s="814"/>
      <c r="AB65" s="814"/>
      <c r="AC65" s="814"/>
      <c r="AD65" s="814"/>
      <c r="AE65" s="814"/>
      <c r="AF65" s="814"/>
      <c r="AG65" s="814"/>
      <c r="AH65" s="814"/>
      <c r="AI65" s="815"/>
    </row>
    <row r="66" spans="2:35" ht="22.95" customHeight="1">
      <c r="B66" s="460"/>
      <c r="C66" s="356"/>
      <c r="D66" s="353"/>
      <c r="E66" s="412"/>
      <c r="F66" s="412"/>
      <c r="G66" s="356"/>
      <c r="H66" s="412"/>
      <c r="I66" s="412"/>
      <c r="J66" s="412"/>
      <c r="K66" s="418"/>
      <c r="L66" s="418"/>
      <c r="M66" s="418"/>
      <c r="N66" s="418"/>
      <c r="O66" s="418"/>
      <c r="P66" s="540"/>
      <c r="Q66" s="826">
        <f t="shared" si="2"/>
        <v>0</v>
      </c>
      <c r="R66" s="667"/>
      <c r="S66" s="668"/>
      <c r="T66" s="448"/>
      <c r="V66" s="812"/>
      <c r="W66" s="814"/>
      <c r="X66" s="814"/>
      <c r="Y66" s="814"/>
      <c r="Z66" s="814"/>
      <c r="AA66" s="814"/>
      <c r="AB66" s="814"/>
      <c r="AC66" s="814"/>
      <c r="AD66" s="814"/>
      <c r="AE66" s="814"/>
      <c r="AF66" s="814"/>
      <c r="AG66" s="814"/>
      <c r="AH66" s="814"/>
      <c r="AI66" s="815"/>
    </row>
    <row r="67" spans="2:35" ht="22.95" customHeight="1">
      <c r="B67" s="460"/>
      <c r="C67" s="356"/>
      <c r="D67" s="353"/>
      <c r="E67" s="412"/>
      <c r="F67" s="412"/>
      <c r="G67" s="356"/>
      <c r="H67" s="412"/>
      <c r="I67" s="412"/>
      <c r="J67" s="412"/>
      <c r="K67" s="418"/>
      <c r="L67" s="418"/>
      <c r="M67" s="418"/>
      <c r="N67" s="418"/>
      <c r="O67" s="418"/>
      <c r="P67" s="540"/>
      <c r="Q67" s="826">
        <f t="shared" si="2"/>
        <v>0</v>
      </c>
      <c r="R67" s="667"/>
      <c r="S67" s="668"/>
      <c r="T67" s="448"/>
      <c r="V67" s="812"/>
      <c r="W67" s="814"/>
      <c r="X67" s="814"/>
      <c r="Y67" s="814"/>
      <c r="Z67" s="814"/>
      <c r="AA67" s="814"/>
      <c r="AB67" s="814"/>
      <c r="AC67" s="814"/>
      <c r="AD67" s="814"/>
      <c r="AE67" s="814"/>
      <c r="AF67" s="814"/>
      <c r="AG67" s="814"/>
      <c r="AH67" s="814"/>
      <c r="AI67" s="815"/>
    </row>
    <row r="68" spans="2:35" ht="22.95" customHeight="1">
      <c r="B68" s="460"/>
      <c r="C68" s="356"/>
      <c r="D68" s="353"/>
      <c r="E68" s="412"/>
      <c r="F68" s="412"/>
      <c r="G68" s="356"/>
      <c r="H68" s="412"/>
      <c r="I68" s="412"/>
      <c r="J68" s="412"/>
      <c r="K68" s="418"/>
      <c r="L68" s="418"/>
      <c r="M68" s="418"/>
      <c r="N68" s="418"/>
      <c r="O68" s="418"/>
      <c r="P68" s="540"/>
      <c r="Q68" s="826">
        <f t="shared" si="2"/>
        <v>0</v>
      </c>
      <c r="R68" s="667"/>
      <c r="S68" s="668"/>
      <c r="T68" s="448"/>
      <c r="V68" s="812"/>
      <c r="W68" s="814"/>
      <c r="X68" s="814"/>
      <c r="Y68" s="814"/>
      <c r="Z68" s="814"/>
      <c r="AA68" s="814"/>
      <c r="AB68" s="814"/>
      <c r="AC68" s="814"/>
      <c r="AD68" s="814"/>
      <c r="AE68" s="814"/>
      <c r="AF68" s="814"/>
      <c r="AG68" s="814"/>
      <c r="AH68" s="814"/>
      <c r="AI68" s="815"/>
    </row>
    <row r="69" spans="2:35" ht="22.95" customHeight="1">
      <c r="B69" s="460"/>
      <c r="C69" s="356"/>
      <c r="D69" s="353"/>
      <c r="E69" s="412"/>
      <c r="F69" s="412"/>
      <c r="G69" s="356"/>
      <c r="H69" s="412"/>
      <c r="I69" s="412"/>
      <c r="J69" s="412"/>
      <c r="K69" s="418"/>
      <c r="L69" s="418"/>
      <c r="M69" s="418"/>
      <c r="N69" s="418"/>
      <c r="O69" s="418"/>
      <c r="P69" s="540"/>
      <c r="Q69" s="826">
        <f t="shared" si="2"/>
        <v>0</v>
      </c>
      <c r="R69" s="667"/>
      <c r="S69" s="668"/>
      <c r="T69" s="448"/>
      <c r="V69" s="812"/>
      <c r="W69" s="814"/>
      <c r="X69" s="814"/>
      <c r="Y69" s="814"/>
      <c r="Z69" s="814"/>
      <c r="AA69" s="814"/>
      <c r="AB69" s="814"/>
      <c r="AC69" s="814"/>
      <c r="AD69" s="814"/>
      <c r="AE69" s="814"/>
      <c r="AF69" s="814"/>
      <c r="AG69" s="814"/>
      <c r="AH69" s="814"/>
      <c r="AI69" s="815"/>
    </row>
    <row r="70" spans="2:35" ht="22.95" customHeight="1">
      <c r="B70" s="460"/>
      <c r="C70" s="356"/>
      <c r="D70" s="353"/>
      <c r="E70" s="412"/>
      <c r="F70" s="412"/>
      <c r="G70" s="356"/>
      <c r="H70" s="412"/>
      <c r="I70" s="412"/>
      <c r="J70" s="412"/>
      <c r="K70" s="418"/>
      <c r="L70" s="418"/>
      <c r="M70" s="418"/>
      <c r="N70" s="418"/>
      <c r="O70" s="418"/>
      <c r="P70" s="540"/>
      <c r="Q70" s="826">
        <f t="shared" si="2"/>
        <v>0</v>
      </c>
      <c r="R70" s="667"/>
      <c r="S70" s="668"/>
      <c r="T70" s="448"/>
      <c r="V70" s="812"/>
      <c r="W70" s="814"/>
      <c r="X70" s="814"/>
      <c r="Y70" s="814"/>
      <c r="Z70" s="814"/>
      <c r="AA70" s="814"/>
      <c r="AB70" s="814"/>
      <c r="AC70" s="814"/>
      <c r="AD70" s="814"/>
      <c r="AE70" s="814"/>
      <c r="AF70" s="814"/>
      <c r="AG70" s="814"/>
      <c r="AH70" s="814"/>
      <c r="AI70" s="815"/>
    </row>
    <row r="71" spans="2:35" ht="22.95" customHeight="1">
      <c r="B71" s="460"/>
      <c r="C71" s="356"/>
      <c r="D71" s="353"/>
      <c r="E71" s="412"/>
      <c r="F71" s="412"/>
      <c r="G71" s="356"/>
      <c r="H71" s="412"/>
      <c r="I71" s="412"/>
      <c r="J71" s="412"/>
      <c r="K71" s="418"/>
      <c r="L71" s="418"/>
      <c r="M71" s="418"/>
      <c r="N71" s="418"/>
      <c r="O71" s="418"/>
      <c r="P71" s="540"/>
      <c r="Q71" s="826">
        <f t="shared" si="2"/>
        <v>0</v>
      </c>
      <c r="R71" s="667"/>
      <c r="S71" s="668"/>
      <c r="T71" s="448"/>
      <c r="V71" s="812"/>
      <c r="W71" s="814"/>
      <c r="X71" s="814"/>
      <c r="Y71" s="814"/>
      <c r="Z71" s="814"/>
      <c r="AA71" s="814"/>
      <c r="AB71" s="814"/>
      <c r="AC71" s="814"/>
      <c r="AD71" s="814"/>
      <c r="AE71" s="814"/>
      <c r="AF71" s="814"/>
      <c r="AG71" s="814"/>
      <c r="AH71" s="814"/>
      <c r="AI71" s="815"/>
    </row>
    <row r="72" spans="2:35" ht="22.95" customHeight="1">
      <c r="B72" s="460"/>
      <c r="C72" s="356"/>
      <c r="D72" s="353"/>
      <c r="E72" s="412"/>
      <c r="F72" s="412"/>
      <c r="G72" s="356"/>
      <c r="H72" s="412"/>
      <c r="I72" s="412"/>
      <c r="J72" s="412"/>
      <c r="K72" s="418"/>
      <c r="L72" s="418"/>
      <c r="M72" s="418"/>
      <c r="N72" s="418"/>
      <c r="O72" s="418"/>
      <c r="P72" s="540"/>
      <c r="Q72" s="826">
        <f t="shared" si="2"/>
        <v>0</v>
      </c>
      <c r="R72" s="667"/>
      <c r="S72" s="668"/>
      <c r="T72" s="448"/>
      <c r="V72" s="812"/>
      <c r="W72" s="814"/>
      <c r="X72" s="814"/>
      <c r="Y72" s="814"/>
      <c r="Z72" s="814"/>
      <c r="AA72" s="814"/>
      <c r="AB72" s="814"/>
      <c r="AC72" s="814"/>
      <c r="AD72" s="814"/>
      <c r="AE72" s="814"/>
      <c r="AF72" s="814"/>
      <c r="AG72" s="814"/>
      <c r="AH72" s="814"/>
      <c r="AI72" s="815"/>
    </row>
    <row r="73" spans="2:35" ht="22.95" customHeight="1">
      <c r="B73" s="460"/>
      <c r="C73" s="356"/>
      <c r="D73" s="354"/>
      <c r="E73" s="413"/>
      <c r="F73" s="413"/>
      <c r="G73" s="357"/>
      <c r="H73" s="413"/>
      <c r="I73" s="413"/>
      <c r="J73" s="413"/>
      <c r="K73" s="419"/>
      <c r="L73" s="419"/>
      <c r="M73" s="419"/>
      <c r="N73" s="419"/>
      <c r="O73" s="419"/>
      <c r="P73" s="541"/>
      <c r="Q73" s="827">
        <f t="shared" si="2"/>
        <v>0</v>
      </c>
      <c r="R73" s="667"/>
      <c r="S73" s="668"/>
      <c r="T73" s="448"/>
      <c r="V73" s="812"/>
      <c r="W73" s="814"/>
      <c r="X73" s="814"/>
      <c r="Y73" s="814"/>
      <c r="Z73" s="814"/>
      <c r="AA73" s="814"/>
      <c r="AB73" s="814"/>
      <c r="AC73" s="814"/>
      <c r="AD73" s="814"/>
      <c r="AE73" s="814"/>
      <c r="AF73" s="814"/>
      <c r="AG73" s="814"/>
      <c r="AH73" s="814"/>
      <c r="AI73" s="815"/>
    </row>
    <row r="74" spans="2:35" ht="22.95" customHeight="1">
      <c r="B74" s="460"/>
      <c r="C74" s="358"/>
      <c r="D74" s="355"/>
      <c r="E74" s="414"/>
      <c r="F74" s="414"/>
      <c r="G74" s="358"/>
      <c r="H74" s="414"/>
      <c r="I74" s="414"/>
      <c r="J74" s="414"/>
      <c r="K74" s="420"/>
      <c r="L74" s="420"/>
      <c r="M74" s="420"/>
      <c r="N74" s="420"/>
      <c r="O74" s="420"/>
      <c r="P74" s="542"/>
      <c r="Q74" s="828">
        <f t="shared" si="2"/>
        <v>0</v>
      </c>
      <c r="R74" s="669"/>
      <c r="S74" s="670"/>
      <c r="T74" s="448"/>
      <c r="V74" s="812"/>
      <c r="W74" s="814"/>
      <c r="X74" s="814"/>
      <c r="Y74" s="814"/>
      <c r="Z74" s="814"/>
      <c r="AA74" s="814"/>
      <c r="AB74" s="814"/>
      <c r="AC74" s="814"/>
      <c r="AD74" s="814"/>
      <c r="AE74" s="814"/>
      <c r="AF74" s="814"/>
      <c r="AG74" s="814"/>
      <c r="AH74" s="814"/>
      <c r="AI74" s="815"/>
    </row>
    <row r="75" spans="2:35" ht="22.95" customHeight="1" thickBot="1">
      <c r="B75" s="460"/>
      <c r="C75" s="438"/>
      <c r="D75" s="438"/>
      <c r="E75" s="806"/>
      <c r="F75" s="806"/>
      <c r="G75" s="806"/>
      <c r="H75" s="1343" t="s">
        <v>264</v>
      </c>
      <c r="I75" s="1344"/>
      <c r="J75" s="1345"/>
      <c r="K75" s="829">
        <f t="shared" ref="K75:L75" si="3">SUM(K50:K74)</f>
        <v>3340</v>
      </c>
      <c r="L75" s="830">
        <f t="shared" si="3"/>
        <v>3340</v>
      </c>
      <c r="M75" s="831">
        <f>SUM(M50:M74)</f>
        <v>0</v>
      </c>
      <c r="N75" s="831">
        <f t="shared" ref="N75" si="4">SUM(N50:N74)</f>
        <v>0</v>
      </c>
      <c r="O75" s="829">
        <f>SUM(O50:O74)</f>
        <v>0</v>
      </c>
      <c r="P75" s="829">
        <f>SUM(P50:P74)</f>
        <v>0</v>
      </c>
      <c r="Q75" s="832">
        <f>SUM(Q50:Q74)</f>
        <v>3340</v>
      </c>
      <c r="R75" s="831">
        <f>SUM(R50:R74)</f>
        <v>0</v>
      </c>
      <c r="S75" s="496">
        <f>SUM(S50:S74)</f>
        <v>3340</v>
      </c>
      <c r="T75" s="448"/>
      <c r="V75" s="812"/>
      <c r="W75" s="814"/>
      <c r="X75" s="814"/>
      <c r="Y75" s="814"/>
      <c r="Z75" s="814"/>
      <c r="AA75" s="814"/>
      <c r="AB75" s="814"/>
      <c r="AC75" s="814"/>
      <c r="AD75" s="814"/>
      <c r="AE75" s="814"/>
      <c r="AF75" s="814"/>
      <c r="AG75" s="814"/>
      <c r="AH75" s="814"/>
      <c r="AI75" s="815"/>
    </row>
    <row r="76" spans="2:35" ht="22.95" customHeight="1">
      <c r="B76" s="460"/>
      <c r="C76" s="438"/>
      <c r="D76" s="438"/>
      <c r="E76" s="806"/>
      <c r="F76" s="806"/>
      <c r="G76" s="806"/>
      <c r="H76" s="834"/>
      <c r="I76" s="834"/>
      <c r="J76" s="834"/>
      <c r="K76" s="806"/>
      <c r="L76" s="806"/>
      <c r="M76" s="806"/>
      <c r="N76" s="806"/>
      <c r="O76" s="806"/>
      <c r="P76" s="806"/>
      <c r="Q76" s="806"/>
      <c r="R76" s="806"/>
      <c r="S76" s="806"/>
      <c r="T76" s="448"/>
      <c r="V76" s="812"/>
      <c r="W76" s="814"/>
      <c r="X76" s="814"/>
      <c r="Y76" s="814"/>
      <c r="Z76" s="814"/>
      <c r="AA76" s="814"/>
      <c r="AB76" s="814"/>
      <c r="AC76" s="814"/>
      <c r="AD76" s="814"/>
      <c r="AE76" s="814"/>
      <c r="AF76" s="814"/>
      <c r="AG76" s="814"/>
      <c r="AH76" s="814"/>
      <c r="AI76" s="815"/>
    </row>
    <row r="77" spans="2:35" ht="22.95" customHeight="1">
      <c r="B77" s="460"/>
      <c r="C77" s="817" t="s">
        <v>746</v>
      </c>
      <c r="D77" s="785"/>
      <c r="E77" s="458"/>
      <c r="F77" s="458"/>
      <c r="G77" s="458"/>
      <c r="H77" s="458"/>
      <c r="I77" s="458"/>
      <c r="J77" s="458"/>
      <c r="K77" s="458"/>
      <c r="L77" s="458"/>
      <c r="M77" s="458"/>
      <c r="N77" s="458"/>
      <c r="O77" s="458"/>
      <c r="P77" s="458"/>
      <c r="Q77" s="458"/>
      <c r="R77" s="458"/>
      <c r="S77" s="458"/>
      <c r="T77" s="448"/>
      <c r="V77" s="812"/>
      <c r="W77" s="814"/>
      <c r="X77" s="814"/>
      <c r="Y77" s="814"/>
      <c r="Z77" s="814"/>
      <c r="AA77" s="814"/>
      <c r="AB77" s="814"/>
      <c r="AC77" s="814"/>
      <c r="AD77" s="814"/>
      <c r="AE77" s="814"/>
      <c r="AF77" s="814"/>
      <c r="AG77" s="814"/>
      <c r="AH77" s="814"/>
      <c r="AI77" s="815"/>
    </row>
    <row r="78" spans="2:35" ht="22.95" customHeight="1">
      <c r="B78" s="460"/>
      <c r="C78" s="785"/>
      <c r="D78" s="785"/>
      <c r="E78" s="458"/>
      <c r="F78" s="458"/>
      <c r="G78" s="458"/>
      <c r="H78" s="458"/>
      <c r="I78" s="458"/>
      <c r="J78" s="458"/>
      <c r="K78" s="458"/>
      <c r="L78" s="458"/>
      <c r="M78" s="458"/>
      <c r="N78" s="458"/>
      <c r="O78" s="458"/>
      <c r="P78" s="458"/>
      <c r="Q78" s="458"/>
      <c r="R78" s="458"/>
      <c r="S78" s="458"/>
      <c r="T78" s="448"/>
      <c r="V78" s="812"/>
      <c r="W78" s="814"/>
      <c r="X78" s="814"/>
      <c r="Y78" s="814"/>
      <c r="Z78" s="814"/>
      <c r="AA78" s="814"/>
      <c r="AB78" s="814"/>
      <c r="AC78" s="814"/>
      <c r="AD78" s="814"/>
      <c r="AE78" s="814"/>
      <c r="AF78" s="814"/>
      <c r="AG78" s="814"/>
      <c r="AH78" s="814"/>
      <c r="AI78" s="815"/>
    </row>
    <row r="79" spans="2:35" ht="22.95" customHeight="1">
      <c r="B79" s="460"/>
      <c r="C79" s="785"/>
      <c r="D79" s="785"/>
      <c r="E79" s="458"/>
      <c r="F79" s="458"/>
      <c r="G79" s="458"/>
      <c r="H79" s="458"/>
      <c r="I79" s="458"/>
      <c r="J79" s="458"/>
      <c r="K79" s="458"/>
      <c r="L79" s="458"/>
      <c r="M79" s="458"/>
      <c r="N79" s="458"/>
      <c r="O79" s="458"/>
      <c r="P79" s="458"/>
      <c r="Q79" s="458"/>
      <c r="R79" s="458"/>
      <c r="S79" s="458"/>
      <c r="T79" s="448"/>
      <c r="V79" s="812"/>
      <c r="W79" s="814"/>
      <c r="X79" s="814"/>
      <c r="Y79" s="814"/>
      <c r="Z79" s="814"/>
      <c r="AA79" s="814"/>
      <c r="AB79" s="814"/>
      <c r="AC79" s="814"/>
      <c r="AD79" s="814"/>
      <c r="AE79" s="814"/>
      <c r="AF79" s="814"/>
      <c r="AG79" s="814"/>
      <c r="AH79" s="814"/>
      <c r="AI79" s="815"/>
    </row>
    <row r="80" spans="2:35" ht="37.950000000000003" customHeight="1">
      <c r="B80" s="460"/>
      <c r="C80" s="818" t="s">
        <v>257</v>
      </c>
      <c r="D80" s="819" t="s">
        <v>259</v>
      </c>
      <c r="E80" s="818" t="s">
        <v>462</v>
      </c>
      <c r="F80" s="818" t="s">
        <v>462</v>
      </c>
      <c r="G80" s="818" t="s">
        <v>261</v>
      </c>
      <c r="H80" s="818" t="s">
        <v>265</v>
      </c>
      <c r="I80" s="818" t="s">
        <v>267</v>
      </c>
      <c r="J80" s="818" t="s">
        <v>501</v>
      </c>
      <c r="K80" s="818" t="s">
        <v>263</v>
      </c>
      <c r="L80" s="818" t="s">
        <v>464</v>
      </c>
      <c r="M80" s="820" t="s">
        <v>475</v>
      </c>
      <c r="N80" s="818" t="s">
        <v>750</v>
      </c>
      <c r="O80" s="818" t="s">
        <v>751</v>
      </c>
      <c r="P80" s="821" t="s">
        <v>752</v>
      </c>
      <c r="Q80" s="818" t="s">
        <v>464</v>
      </c>
      <c r="R80" s="1341" t="s">
        <v>753</v>
      </c>
      <c r="S80" s="1342"/>
      <c r="T80" s="448"/>
      <c r="V80" s="812"/>
      <c r="W80" s="814"/>
      <c r="X80" s="814"/>
      <c r="Y80" s="814"/>
      <c r="Z80" s="814"/>
      <c r="AA80" s="814"/>
      <c r="AB80" s="814"/>
      <c r="AC80" s="814"/>
      <c r="AD80" s="814"/>
      <c r="AE80" s="814"/>
      <c r="AF80" s="814"/>
      <c r="AG80" s="814"/>
      <c r="AH80" s="814"/>
      <c r="AI80" s="815"/>
    </row>
    <row r="81" spans="2:35" ht="22.95" customHeight="1">
      <c r="B81" s="460"/>
      <c r="C81" s="822" t="s">
        <v>258</v>
      </c>
      <c r="D81" s="823" t="s">
        <v>258</v>
      </c>
      <c r="E81" s="822" t="s">
        <v>260</v>
      </c>
      <c r="F81" s="822" t="s">
        <v>463</v>
      </c>
      <c r="G81" s="822" t="s">
        <v>262</v>
      </c>
      <c r="H81" s="822" t="s">
        <v>266</v>
      </c>
      <c r="I81" s="822" t="s">
        <v>493</v>
      </c>
      <c r="J81" s="822" t="s">
        <v>529</v>
      </c>
      <c r="K81" s="822" t="s">
        <v>749</v>
      </c>
      <c r="L81" s="822">
        <f>ejercicio-1</f>
        <v>2018</v>
      </c>
      <c r="M81" s="822">
        <f>ejercicio</f>
        <v>2019</v>
      </c>
      <c r="N81" s="822">
        <f>ejercicio</f>
        <v>2019</v>
      </c>
      <c r="O81" s="822">
        <f>ejercicio</f>
        <v>2019</v>
      </c>
      <c r="P81" s="822">
        <f>ejercicio</f>
        <v>2019</v>
      </c>
      <c r="Q81" s="822">
        <f>ejercicio</f>
        <v>2019</v>
      </c>
      <c r="R81" s="824" t="s">
        <v>465</v>
      </c>
      <c r="S81" s="825" t="s">
        <v>466</v>
      </c>
      <c r="T81" s="448"/>
      <c r="V81" s="812"/>
      <c r="W81" s="814"/>
      <c r="X81" s="814"/>
      <c r="Y81" s="814"/>
      <c r="Z81" s="814"/>
      <c r="AA81" s="814"/>
      <c r="AB81" s="814"/>
      <c r="AC81" s="814"/>
      <c r="AD81" s="814"/>
      <c r="AE81" s="814"/>
      <c r="AF81" s="814"/>
      <c r="AG81" s="814"/>
      <c r="AH81" s="814"/>
      <c r="AI81" s="815"/>
    </row>
    <row r="82" spans="2:35" ht="22.95" customHeight="1">
      <c r="B82" s="460"/>
      <c r="C82" s="356"/>
      <c r="D82" s="353"/>
      <c r="E82" s="412"/>
      <c r="F82" s="412"/>
      <c r="G82" s="356"/>
      <c r="H82" s="412"/>
      <c r="I82" s="412"/>
      <c r="J82" s="610"/>
      <c r="K82" s="418"/>
      <c r="L82" s="418"/>
      <c r="M82" s="611"/>
      <c r="N82" s="611"/>
      <c r="O82" s="611"/>
      <c r="P82" s="540"/>
      <c r="Q82" s="835">
        <f>L82+M82-N82</f>
        <v>0</v>
      </c>
      <c r="R82" s="665"/>
      <c r="S82" s="666"/>
      <c r="T82" s="448"/>
      <c r="V82" s="812"/>
      <c r="W82" s="814"/>
      <c r="X82" s="814"/>
      <c r="Y82" s="814"/>
      <c r="Z82" s="814"/>
      <c r="AA82" s="814"/>
      <c r="AB82" s="814"/>
      <c r="AC82" s="814"/>
      <c r="AD82" s="814"/>
      <c r="AE82" s="814"/>
      <c r="AF82" s="814"/>
      <c r="AG82" s="814"/>
      <c r="AH82" s="814"/>
      <c r="AI82" s="815"/>
    </row>
    <row r="83" spans="2:35" ht="22.95" customHeight="1">
      <c r="B83" s="460"/>
      <c r="C83" s="356"/>
      <c r="D83" s="353"/>
      <c r="E83" s="412"/>
      <c r="F83" s="412"/>
      <c r="G83" s="356"/>
      <c r="H83" s="412"/>
      <c r="I83" s="412"/>
      <c r="J83" s="412"/>
      <c r="K83" s="418"/>
      <c r="L83" s="418"/>
      <c r="M83" s="418"/>
      <c r="N83" s="418"/>
      <c r="O83" s="418"/>
      <c r="P83" s="540"/>
      <c r="Q83" s="826">
        <f t="shared" ref="Q83:Q106" si="5">L83+M83-N83</f>
        <v>0</v>
      </c>
      <c r="R83" s="667"/>
      <c r="S83" s="668"/>
      <c r="T83" s="448"/>
      <c r="V83" s="812"/>
      <c r="W83" s="814"/>
      <c r="X83" s="814"/>
      <c r="Y83" s="814"/>
      <c r="Z83" s="814"/>
      <c r="AA83" s="814"/>
      <c r="AB83" s="814"/>
      <c r="AC83" s="814"/>
      <c r="AD83" s="814"/>
      <c r="AE83" s="814"/>
      <c r="AF83" s="814"/>
      <c r="AG83" s="814"/>
      <c r="AH83" s="814"/>
      <c r="AI83" s="815"/>
    </row>
    <row r="84" spans="2:35" ht="22.95" customHeight="1">
      <c r="B84" s="460"/>
      <c r="C84" s="356"/>
      <c r="D84" s="353"/>
      <c r="E84" s="412" t="s">
        <v>451</v>
      </c>
      <c r="F84" s="412"/>
      <c r="G84" s="356"/>
      <c r="H84" s="412"/>
      <c r="I84" s="412"/>
      <c r="J84" s="412"/>
      <c r="K84" s="418"/>
      <c r="L84" s="418"/>
      <c r="M84" s="418"/>
      <c r="N84" s="418"/>
      <c r="O84" s="418"/>
      <c r="P84" s="540"/>
      <c r="Q84" s="826">
        <f t="shared" si="5"/>
        <v>0</v>
      </c>
      <c r="R84" s="667"/>
      <c r="S84" s="668"/>
      <c r="T84" s="448"/>
      <c r="V84" s="812"/>
      <c r="W84" s="814"/>
      <c r="X84" s="814"/>
      <c r="Y84" s="814"/>
      <c r="Z84" s="814"/>
      <c r="AA84" s="814"/>
      <c r="AB84" s="814"/>
      <c r="AC84" s="814"/>
      <c r="AD84" s="814"/>
      <c r="AE84" s="814"/>
      <c r="AF84" s="814"/>
      <c r="AG84" s="814"/>
      <c r="AH84" s="814"/>
      <c r="AI84" s="815"/>
    </row>
    <row r="85" spans="2:35" ht="22.95" customHeight="1">
      <c r="B85" s="460"/>
      <c r="C85" s="356"/>
      <c r="D85" s="353"/>
      <c r="E85" s="412"/>
      <c r="F85" s="412"/>
      <c r="G85" s="356"/>
      <c r="H85" s="412"/>
      <c r="I85" s="412"/>
      <c r="J85" s="412"/>
      <c r="K85" s="418"/>
      <c r="L85" s="418"/>
      <c r="M85" s="418"/>
      <c r="N85" s="418"/>
      <c r="O85" s="418"/>
      <c r="P85" s="540"/>
      <c r="Q85" s="826">
        <f t="shared" si="5"/>
        <v>0</v>
      </c>
      <c r="R85" s="667"/>
      <c r="S85" s="668"/>
      <c r="T85" s="448"/>
      <c r="V85" s="812"/>
      <c r="W85" s="814"/>
      <c r="X85" s="814"/>
      <c r="Y85" s="814"/>
      <c r="Z85" s="814"/>
      <c r="AA85" s="814"/>
      <c r="AB85" s="814"/>
      <c r="AC85" s="814"/>
      <c r="AD85" s="814"/>
      <c r="AE85" s="814"/>
      <c r="AF85" s="814"/>
      <c r="AG85" s="814"/>
      <c r="AH85" s="814"/>
      <c r="AI85" s="815"/>
    </row>
    <row r="86" spans="2:35" ht="22.95" customHeight="1">
      <c r="B86" s="460"/>
      <c r="C86" s="356"/>
      <c r="D86" s="353"/>
      <c r="E86" s="412"/>
      <c r="F86" s="412"/>
      <c r="G86" s="356"/>
      <c r="H86" s="412"/>
      <c r="I86" s="412"/>
      <c r="J86" s="412"/>
      <c r="K86" s="418"/>
      <c r="L86" s="418"/>
      <c r="M86" s="418"/>
      <c r="N86" s="418"/>
      <c r="O86" s="418"/>
      <c r="P86" s="540"/>
      <c r="Q86" s="826">
        <f t="shared" si="5"/>
        <v>0</v>
      </c>
      <c r="R86" s="667"/>
      <c r="S86" s="668"/>
      <c r="T86" s="448"/>
      <c r="V86" s="812"/>
      <c r="W86" s="814"/>
      <c r="X86" s="814"/>
      <c r="Y86" s="814"/>
      <c r="Z86" s="814"/>
      <c r="AA86" s="814"/>
      <c r="AB86" s="814"/>
      <c r="AC86" s="814"/>
      <c r="AD86" s="814"/>
      <c r="AE86" s="814"/>
      <c r="AF86" s="814"/>
      <c r="AG86" s="814"/>
      <c r="AH86" s="814"/>
      <c r="AI86" s="815"/>
    </row>
    <row r="87" spans="2:35" ht="22.95" customHeight="1">
      <c r="B87" s="460"/>
      <c r="C87" s="356"/>
      <c r="D87" s="353"/>
      <c r="E87" s="412"/>
      <c r="F87" s="412"/>
      <c r="G87" s="356"/>
      <c r="H87" s="412"/>
      <c r="I87" s="412"/>
      <c r="J87" s="412"/>
      <c r="K87" s="418"/>
      <c r="L87" s="418"/>
      <c r="M87" s="418"/>
      <c r="N87" s="418"/>
      <c r="O87" s="418"/>
      <c r="P87" s="540"/>
      <c r="Q87" s="826">
        <f t="shared" si="5"/>
        <v>0</v>
      </c>
      <c r="R87" s="667"/>
      <c r="S87" s="668"/>
      <c r="T87" s="448"/>
      <c r="V87" s="812"/>
      <c r="W87" s="814"/>
      <c r="X87" s="814"/>
      <c r="Y87" s="814"/>
      <c r="Z87" s="814"/>
      <c r="AA87" s="814"/>
      <c r="AB87" s="814"/>
      <c r="AC87" s="814"/>
      <c r="AD87" s="814"/>
      <c r="AE87" s="814"/>
      <c r="AF87" s="814"/>
      <c r="AG87" s="814"/>
      <c r="AH87" s="814"/>
      <c r="AI87" s="815"/>
    </row>
    <row r="88" spans="2:35" ht="22.95" customHeight="1">
      <c r="B88" s="460"/>
      <c r="C88" s="356"/>
      <c r="D88" s="353"/>
      <c r="E88" s="412"/>
      <c r="F88" s="412"/>
      <c r="G88" s="356"/>
      <c r="H88" s="412"/>
      <c r="I88" s="412"/>
      <c r="J88" s="412"/>
      <c r="K88" s="418"/>
      <c r="L88" s="418"/>
      <c r="M88" s="418"/>
      <c r="N88" s="418"/>
      <c r="O88" s="418"/>
      <c r="P88" s="540"/>
      <c r="Q88" s="826">
        <f t="shared" si="5"/>
        <v>0</v>
      </c>
      <c r="R88" s="667"/>
      <c r="S88" s="668"/>
      <c r="T88" s="448"/>
      <c r="V88" s="812"/>
      <c r="W88" s="814"/>
      <c r="X88" s="814"/>
      <c r="Y88" s="814"/>
      <c r="Z88" s="814"/>
      <c r="AA88" s="814"/>
      <c r="AB88" s="814"/>
      <c r="AC88" s="814"/>
      <c r="AD88" s="814"/>
      <c r="AE88" s="814"/>
      <c r="AF88" s="814"/>
      <c r="AG88" s="814"/>
      <c r="AH88" s="814"/>
      <c r="AI88" s="815"/>
    </row>
    <row r="89" spans="2:35" ht="22.95" customHeight="1">
      <c r="B89" s="460"/>
      <c r="C89" s="356"/>
      <c r="D89" s="353"/>
      <c r="E89" s="412"/>
      <c r="F89" s="412"/>
      <c r="G89" s="356"/>
      <c r="H89" s="412"/>
      <c r="I89" s="412"/>
      <c r="J89" s="412"/>
      <c r="K89" s="418"/>
      <c r="L89" s="418"/>
      <c r="M89" s="418"/>
      <c r="N89" s="418"/>
      <c r="O89" s="418"/>
      <c r="P89" s="540"/>
      <c r="Q89" s="826">
        <f t="shared" si="5"/>
        <v>0</v>
      </c>
      <c r="R89" s="667"/>
      <c r="S89" s="668"/>
      <c r="T89" s="448"/>
      <c r="V89" s="812"/>
      <c r="W89" s="814"/>
      <c r="X89" s="814"/>
      <c r="Y89" s="814"/>
      <c r="Z89" s="814"/>
      <c r="AA89" s="814"/>
      <c r="AB89" s="814"/>
      <c r="AC89" s="814"/>
      <c r="AD89" s="814"/>
      <c r="AE89" s="814"/>
      <c r="AF89" s="814"/>
      <c r="AG89" s="814"/>
      <c r="AH89" s="814"/>
      <c r="AI89" s="815"/>
    </row>
    <row r="90" spans="2:35" ht="22.95" customHeight="1">
      <c r="B90" s="460"/>
      <c r="C90" s="356"/>
      <c r="D90" s="353"/>
      <c r="E90" s="412"/>
      <c r="F90" s="412"/>
      <c r="G90" s="356"/>
      <c r="H90" s="412"/>
      <c r="I90" s="412"/>
      <c r="J90" s="412"/>
      <c r="K90" s="418"/>
      <c r="L90" s="418"/>
      <c r="M90" s="418"/>
      <c r="N90" s="418"/>
      <c r="O90" s="418"/>
      <c r="P90" s="540"/>
      <c r="Q90" s="826">
        <f t="shared" si="5"/>
        <v>0</v>
      </c>
      <c r="R90" s="667"/>
      <c r="S90" s="668"/>
      <c r="T90" s="448"/>
      <c r="V90" s="812"/>
      <c r="W90" s="814"/>
      <c r="X90" s="814"/>
      <c r="Y90" s="814"/>
      <c r="Z90" s="814"/>
      <c r="AA90" s="814"/>
      <c r="AB90" s="814"/>
      <c r="AC90" s="814"/>
      <c r="AD90" s="814"/>
      <c r="AE90" s="814"/>
      <c r="AF90" s="814"/>
      <c r="AG90" s="814"/>
      <c r="AH90" s="814"/>
      <c r="AI90" s="815"/>
    </row>
    <row r="91" spans="2:35" ht="22.95" customHeight="1">
      <c r="B91" s="460"/>
      <c r="C91" s="356"/>
      <c r="D91" s="353"/>
      <c r="E91" s="412"/>
      <c r="F91" s="412"/>
      <c r="G91" s="356"/>
      <c r="H91" s="412"/>
      <c r="I91" s="412"/>
      <c r="J91" s="412"/>
      <c r="K91" s="418"/>
      <c r="L91" s="418"/>
      <c r="M91" s="418"/>
      <c r="N91" s="418"/>
      <c r="O91" s="418"/>
      <c r="P91" s="540"/>
      <c r="Q91" s="826">
        <f t="shared" si="5"/>
        <v>0</v>
      </c>
      <c r="R91" s="667"/>
      <c r="S91" s="668"/>
      <c r="T91" s="448"/>
      <c r="V91" s="812"/>
      <c r="W91" s="814"/>
      <c r="X91" s="814"/>
      <c r="Y91" s="814"/>
      <c r="Z91" s="814"/>
      <c r="AA91" s="814"/>
      <c r="AB91" s="814"/>
      <c r="AC91" s="814"/>
      <c r="AD91" s="814"/>
      <c r="AE91" s="814"/>
      <c r="AF91" s="814"/>
      <c r="AG91" s="814"/>
      <c r="AH91" s="814"/>
      <c r="AI91" s="815"/>
    </row>
    <row r="92" spans="2:35" ht="22.95" customHeight="1">
      <c r="B92" s="460"/>
      <c r="C92" s="356"/>
      <c r="D92" s="353"/>
      <c r="E92" s="412"/>
      <c r="F92" s="412"/>
      <c r="G92" s="356"/>
      <c r="H92" s="412"/>
      <c r="I92" s="412"/>
      <c r="J92" s="412"/>
      <c r="K92" s="418"/>
      <c r="L92" s="418"/>
      <c r="M92" s="418"/>
      <c r="N92" s="418"/>
      <c r="O92" s="418"/>
      <c r="P92" s="540"/>
      <c r="Q92" s="826">
        <f t="shared" si="5"/>
        <v>0</v>
      </c>
      <c r="R92" s="667"/>
      <c r="S92" s="668"/>
      <c r="T92" s="448"/>
      <c r="V92" s="812"/>
      <c r="W92" s="814"/>
      <c r="X92" s="814"/>
      <c r="Y92" s="814"/>
      <c r="Z92" s="814"/>
      <c r="AA92" s="814"/>
      <c r="AB92" s="814"/>
      <c r="AC92" s="814"/>
      <c r="AD92" s="814"/>
      <c r="AE92" s="814"/>
      <c r="AF92" s="814"/>
      <c r="AG92" s="814"/>
      <c r="AH92" s="814"/>
      <c r="AI92" s="815"/>
    </row>
    <row r="93" spans="2:35" ht="22.95" customHeight="1">
      <c r="B93" s="460"/>
      <c r="C93" s="356"/>
      <c r="D93" s="353"/>
      <c r="E93" s="412"/>
      <c r="F93" s="412"/>
      <c r="G93" s="356"/>
      <c r="H93" s="412"/>
      <c r="I93" s="412"/>
      <c r="J93" s="412"/>
      <c r="K93" s="418"/>
      <c r="L93" s="418"/>
      <c r="M93" s="418"/>
      <c r="N93" s="418"/>
      <c r="O93" s="418"/>
      <c r="P93" s="540"/>
      <c r="Q93" s="826">
        <f t="shared" si="5"/>
        <v>0</v>
      </c>
      <c r="R93" s="667"/>
      <c r="S93" s="668"/>
      <c r="T93" s="448"/>
      <c r="V93" s="812"/>
      <c r="W93" s="814"/>
      <c r="X93" s="814"/>
      <c r="Y93" s="814"/>
      <c r="Z93" s="814"/>
      <c r="AA93" s="814"/>
      <c r="AB93" s="814"/>
      <c r="AC93" s="814"/>
      <c r="AD93" s="814"/>
      <c r="AE93" s="814"/>
      <c r="AF93" s="814"/>
      <c r="AG93" s="814"/>
      <c r="AH93" s="814"/>
      <c r="AI93" s="815"/>
    </row>
    <row r="94" spans="2:35" ht="22.95" customHeight="1">
      <c r="B94" s="460"/>
      <c r="C94" s="356"/>
      <c r="D94" s="353"/>
      <c r="E94" s="412"/>
      <c r="F94" s="412"/>
      <c r="G94" s="356"/>
      <c r="H94" s="412"/>
      <c r="I94" s="412"/>
      <c r="J94" s="412"/>
      <c r="K94" s="418"/>
      <c r="L94" s="418"/>
      <c r="M94" s="418"/>
      <c r="N94" s="418"/>
      <c r="O94" s="418"/>
      <c r="P94" s="540"/>
      <c r="Q94" s="826">
        <f t="shared" si="5"/>
        <v>0</v>
      </c>
      <c r="R94" s="667"/>
      <c r="S94" s="668"/>
      <c r="T94" s="448"/>
      <c r="V94" s="812"/>
      <c r="W94" s="814"/>
      <c r="X94" s="814"/>
      <c r="Y94" s="814"/>
      <c r="Z94" s="814"/>
      <c r="AA94" s="814"/>
      <c r="AB94" s="814"/>
      <c r="AC94" s="814"/>
      <c r="AD94" s="814"/>
      <c r="AE94" s="814"/>
      <c r="AF94" s="814"/>
      <c r="AG94" s="814"/>
      <c r="AH94" s="814"/>
      <c r="AI94" s="815"/>
    </row>
    <row r="95" spans="2:35" ht="22.95" customHeight="1">
      <c r="B95" s="460"/>
      <c r="C95" s="356"/>
      <c r="D95" s="353"/>
      <c r="E95" s="412"/>
      <c r="F95" s="412"/>
      <c r="G95" s="356"/>
      <c r="H95" s="412"/>
      <c r="I95" s="412"/>
      <c r="J95" s="412"/>
      <c r="K95" s="418"/>
      <c r="L95" s="418"/>
      <c r="M95" s="418"/>
      <c r="N95" s="418"/>
      <c r="O95" s="418"/>
      <c r="P95" s="540"/>
      <c r="Q95" s="826">
        <f t="shared" si="5"/>
        <v>0</v>
      </c>
      <c r="R95" s="667"/>
      <c r="S95" s="668"/>
      <c r="T95" s="448"/>
      <c r="V95" s="812"/>
      <c r="W95" s="814"/>
      <c r="X95" s="814"/>
      <c r="Y95" s="814"/>
      <c r="Z95" s="814"/>
      <c r="AA95" s="814"/>
      <c r="AB95" s="814"/>
      <c r="AC95" s="814"/>
      <c r="AD95" s="814"/>
      <c r="AE95" s="814"/>
      <c r="AF95" s="814"/>
      <c r="AG95" s="814"/>
      <c r="AH95" s="814"/>
      <c r="AI95" s="815"/>
    </row>
    <row r="96" spans="2:35" ht="22.95" customHeight="1">
      <c r="B96" s="460"/>
      <c r="C96" s="356"/>
      <c r="D96" s="353"/>
      <c r="E96" s="412"/>
      <c r="F96" s="412"/>
      <c r="G96" s="356"/>
      <c r="H96" s="412"/>
      <c r="I96" s="412"/>
      <c r="J96" s="412"/>
      <c r="K96" s="418"/>
      <c r="L96" s="418"/>
      <c r="M96" s="418"/>
      <c r="N96" s="418"/>
      <c r="O96" s="418"/>
      <c r="P96" s="540"/>
      <c r="Q96" s="826">
        <f t="shared" si="5"/>
        <v>0</v>
      </c>
      <c r="R96" s="667"/>
      <c r="S96" s="668"/>
      <c r="T96" s="448"/>
      <c r="V96" s="812"/>
      <c r="W96" s="814"/>
      <c r="X96" s="814"/>
      <c r="Y96" s="814"/>
      <c r="Z96" s="814"/>
      <c r="AA96" s="814"/>
      <c r="AB96" s="814"/>
      <c r="AC96" s="814"/>
      <c r="AD96" s="814"/>
      <c r="AE96" s="814"/>
      <c r="AF96" s="814"/>
      <c r="AG96" s="814"/>
      <c r="AH96" s="814"/>
      <c r="AI96" s="815"/>
    </row>
    <row r="97" spans="2:35" ht="22.95" customHeight="1">
      <c r="B97" s="460"/>
      <c r="C97" s="356"/>
      <c r="D97" s="353"/>
      <c r="E97" s="412"/>
      <c r="F97" s="412"/>
      <c r="G97" s="356"/>
      <c r="H97" s="412"/>
      <c r="I97" s="412"/>
      <c r="J97" s="412"/>
      <c r="K97" s="418"/>
      <c r="L97" s="418"/>
      <c r="M97" s="418"/>
      <c r="N97" s="418"/>
      <c r="O97" s="418"/>
      <c r="P97" s="540"/>
      <c r="Q97" s="826">
        <f t="shared" si="5"/>
        <v>0</v>
      </c>
      <c r="R97" s="667"/>
      <c r="S97" s="668"/>
      <c r="T97" s="448"/>
      <c r="V97" s="812"/>
      <c r="W97" s="814"/>
      <c r="X97" s="814"/>
      <c r="Y97" s="814"/>
      <c r="Z97" s="814"/>
      <c r="AA97" s="814"/>
      <c r="AB97" s="814"/>
      <c r="AC97" s="814"/>
      <c r="AD97" s="814"/>
      <c r="AE97" s="814"/>
      <c r="AF97" s="814"/>
      <c r="AG97" s="814"/>
      <c r="AH97" s="814"/>
      <c r="AI97" s="815"/>
    </row>
    <row r="98" spans="2:35" ht="22.95" customHeight="1">
      <c r="B98" s="460"/>
      <c r="C98" s="356"/>
      <c r="D98" s="353"/>
      <c r="E98" s="412"/>
      <c r="F98" s="412"/>
      <c r="G98" s="356"/>
      <c r="H98" s="412"/>
      <c r="I98" s="412"/>
      <c r="J98" s="412"/>
      <c r="K98" s="418"/>
      <c r="L98" s="418"/>
      <c r="M98" s="418"/>
      <c r="N98" s="418"/>
      <c r="O98" s="418"/>
      <c r="P98" s="540"/>
      <c r="Q98" s="826">
        <f t="shared" si="5"/>
        <v>0</v>
      </c>
      <c r="R98" s="667"/>
      <c r="S98" s="668"/>
      <c r="T98" s="448"/>
      <c r="V98" s="812"/>
      <c r="W98" s="814"/>
      <c r="X98" s="814"/>
      <c r="Y98" s="814"/>
      <c r="Z98" s="814"/>
      <c r="AA98" s="814"/>
      <c r="AB98" s="814"/>
      <c r="AC98" s="814"/>
      <c r="AD98" s="814"/>
      <c r="AE98" s="814"/>
      <c r="AF98" s="814"/>
      <c r="AG98" s="814"/>
      <c r="AH98" s="814"/>
      <c r="AI98" s="815"/>
    </row>
    <row r="99" spans="2:35" ht="22.95" customHeight="1">
      <c r="B99" s="460"/>
      <c r="C99" s="356"/>
      <c r="D99" s="353"/>
      <c r="E99" s="412"/>
      <c r="F99" s="412"/>
      <c r="G99" s="356"/>
      <c r="H99" s="412"/>
      <c r="I99" s="412"/>
      <c r="J99" s="412"/>
      <c r="K99" s="418"/>
      <c r="L99" s="418"/>
      <c r="M99" s="418"/>
      <c r="N99" s="418"/>
      <c r="O99" s="418"/>
      <c r="P99" s="540"/>
      <c r="Q99" s="826">
        <f t="shared" si="5"/>
        <v>0</v>
      </c>
      <c r="R99" s="667"/>
      <c r="S99" s="668"/>
      <c r="T99" s="448"/>
      <c r="V99" s="812"/>
      <c r="W99" s="814"/>
      <c r="X99" s="814"/>
      <c r="Y99" s="814"/>
      <c r="Z99" s="814"/>
      <c r="AA99" s="814"/>
      <c r="AB99" s="814"/>
      <c r="AC99" s="814"/>
      <c r="AD99" s="814"/>
      <c r="AE99" s="814"/>
      <c r="AF99" s="814"/>
      <c r="AG99" s="814"/>
      <c r="AH99" s="814"/>
      <c r="AI99" s="815"/>
    </row>
    <row r="100" spans="2:35" ht="22.95" customHeight="1">
      <c r="B100" s="460"/>
      <c r="C100" s="356"/>
      <c r="D100" s="353"/>
      <c r="E100" s="412"/>
      <c r="F100" s="412"/>
      <c r="G100" s="356"/>
      <c r="H100" s="412"/>
      <c r="I100" s="412"/>
      <c r="J100" s="412"/>
      <c r="K100" s="418"/>
      <c r="L100" s="418"/>
      <c r="M100" s="418"/>
      <c r="N100" s="418"/>
      <c r="O100" s="418"/>
      <c r="P100" s="540"/>
      <c r="Q100" s="826">
        <f t="shared" si="5"/>
        <v>0</v>
      </c>
      <c r="R100" s="667"/>
      <c r="S100" s="668"/>
      <c r="T100" s="448"/>
      <c r="V100" s="812"/>
      <c r="W100" s="814"/>
      <c r="X100" s="814"/>
      <c r="Y100" s="814"/>
      <c r="Z100" s="814"/>
      <c r="AA100" s="814"/>
      <c r="AB100" s="814"/>
      <c r="AC100" s="814"/>
      <c r="AD100" s="814"/>
      <c r="AE100" s="814"/>
      <c r="AF100" s="814"/>
      <c r="AG100" s="814"/>
      <c r="AH100" s="814"/>
      <c r="AI100" s="815"/>
    </row>
    <row r="101" spans="2:35" ht="22.95" customHeight="1">
      <c r="B101" s="460"/>
      <c r="C101" s="356"/>
      <c r="D101" s="353"/>
      <c r="E101" s="412"/>
      <c r="F101" s="412"/>
      <c r="G101" s="356"/>
      <c r="H101" s="412"/>
      <c r="I101" s="412"/>
      <c r="J101" s="412"/>
      <c r="K101" s="418"/>
      <c r="L101" s="418"/>
      <c r="M101" s="418"/>
      <c r="N101" s="418"/>
      <c r="O101" s="418"/>
      <c r="P101" s="540"/>
      <c r="Q101" s="826">
        <f t="shared" si="5"/>
        <v>0</v>
      </c>
      <c r="R101" s="667"/>
      <c r="S101" s="668"/>
      <c r="T101" s="448"/>
      <c r="V101" s="812"/>
      <c r="W101" s="814"/>
      <c r="X101" s="814"/>
      <c r="Y101" s="814"/>
      <c r="Z101" s="814"/>
      <c r="AA101" s="814"/>
      <c r="AB101" s="814"/>
      <c r="AC101" s="814"/>
      <c r="AD101" s="814"/>
      <c r="AE101" s="814"/>
      <c r="AF101" s="814"/>
      <c r="AG101" s="814"/>
      <c r="AH101" s="814"/>
      <c r="AI101" s="815"/>
    </row>
    <row r="102" spans="2:35" ht="22.95" customHeight="1">
      <c r="B102" s="460"/>
      <c r="C102" s="356"/>
      <c r="D102" s="353"/>
      <c r="E102" s="412"/>
      <c r="F102" s="412"/>
      <c r="G102" s="356"/>
      <c r="H102" s="412"/>
      <c r="I102" s="412"/>
      <c r="J102" s="412"/>
      <c r="K102" s="418"/>
      <c r="L102" s="418"/>
      <c r="M102" s="418"/>
      <c r="N102" s="418"/>
      <c r="O102" s="418"/>
      <c r="P102" s="540"/>
      <c r="Q102" s="826">
        <f t="shared" si="5"/>
        <v>0</v>
      </c>
      <c r="R102" s="667"/>
      <c r="S102" s="668"/>
      <c r="T102" s="448"/>
      <c r="V102" s="812"/>
      <c r="W102" s="814"/>
      <c r="X102" s="814"/>
      <c r="Y102" s="814"/>
      <c r="Z102" s="814"/>
      <c r="AA102" s="814"/>
      <c r="AB102" s="814"/>
      <c r="AC102" s="814"/>
      <c r="AD102" s="814"/>
      <c r="AE102" s="814"/>
      <c r="AF102" s="814"/>
      <c r="AG102" s="814"/>
      <c r="AH102" s="814"/>
      <c r="AI102" s="815"/>
    </row>
    <row r="103" spans="2:35" ht="22.95" customHeight="1">
      <c r="B103" s="460"/>
      <c r="C103" s="356"/>
      <c r="D103" s="353"/>
      <c r="E103" s="412"/>
      <c r="F103" s="412"/>
      <c r="G103" s="356"/>
      <c r="H103" s="412"/>
      <c r="I103" s="412"/>
      <c r="J103" s="412"/>
      <c r="K103" s="418"/>
      <c r="L103" s="418"/>
      <c r="M103" s="418"/>
      <c r="N103" s="418"/>
      <c r="O103" s="418"/>
      <c r="P103" s="540"/>
      <c r="Q103" s="826">
        <f t="shared" si="5"/>
        <v>0</v>
      </c>
      <c r="R103" s="667"/>
      <c r="S103" s="668"/>
      <c r="T103" s="448"/>
      <c r="V103" s="812"/>
      <c r="W103" s="814"/>
      <c r="X103" s="814"/>
      <c r="Y103" s="814"/>
      <c r="Z103" s="814"/>
      <c r="AA103" s="814"/>
      <c r="AB103" s="814"/>
      <c r="AC103" s="814"/>
      <c r="AD103" s="814"/>
      <c r="AE103" s="814"/>
      <c r="AF103" s="814"/>
      <c r="AG103" s="814"/>
      <c r="AH103" s="814"/>
      <c r="AI103" s="815"/>
    </row>
    <row r="104" spans="2:35" ht="22.95" customHeight="1">
      <c r="B104" s="460"/>
      <c r="C104" s="356"/>
      <c r="D104" s="353"/>
      <c r="E104" s="412"/>
      <c r="F104" s="412"/>
      <c r="G104" s="356"/>
      <c r="H104" s="412"/>
      <c r="I104" s="412"/>
      <c r="J104" s="412"/>
      <c r="K104" s="418"/>
      <c r="L104" s="418"/>
      <c r="M104" s="418"/>
      <c r="N104" s="418"/>
      <c r="O104" s="418"/>
      <c r="P104" s="540"/>
      <c r="Q104" s="826">
        <f t="shared" si="5"/>
        <v>0</v>
      </c>
      <c r="R104" s="667"/>
      <c r="S104" s="668"/>
      <c r="T104" s="448"/>
      <c r="V104" s="812"/>
      <c r="W104" s="814"/>
      <c r="X104" s="814"/>
      <c r="Y104" s="814"/>
      <c r="Z104" s="814"/>
      <c r="AA104" s="814"/>
      <c r="AB104" s="814"/>
      <c r="AC104" s="814"/>
      <c r="AD104" s="814"/>
      <c r="AE104" s="814"/>
      <c r="AF104" s="814"/>
      <c r="AG104" s="814"/>
      <c r="AH104" s="814"/>
      <c r="AI104" s="815"/>
    </row>
    <row r="105" spans="2:35" ht="22.95" customHeight="1">
      <c r="B105" s="460"/>
      <c r="C105" s="356"/>
      <c r="D105" s="354"/>
      <c r="E105" s="413"/>
      <c r="F105" s="413"/>
      <c r="G105" s="357"/>
      <c r="H105" s="413"/>
      <c r="I105" s="413"/>
      <c r="J105" s="413"/>
      <c r="K105" s="419"/>
      <c r="L105" s="419"/>
      <c r="M105" s="419"/>
      <c r="N105" s="419"/>
      <c r="O105" s="419"/>
      <c r="P105" s="541"/>
      <c r="Q105" s="827">
        <f t="shared" si="5"/>
        <v>0</v>
      </c>
      <c r="R105" s="667"/>
      <c r="S105" s="668"/>
      <c r="T105" s="448"/>
      <c r="V105" s="812"/>
      <c r="W105" s="814"/>
      <c r="X105" s="814"/>
      <c r="Y105" s="814"/>
      <c r="Z105" s="814"/>
      <c r="AA105" s="814"/>
      <c r="AB105" s="814"/>
      <c r="AC105" s="814"/>
      <c r="AD105" s="814"/>
      <c r="AE105" s="814"/>
      <c r="AF105" s="814"/>
      <c r="AG105" s="814"/>
      <c r="AH105" s="814"/>
      <c r="AI105" s="815"/>
    </row>
    <row r="106" spans="2:35" ht="22.95" customHeight="1">
      <c r="B106" s="460"/>
      <c r="C106" s="358"/>
      <c r="D106" s="355"/>
      <c r="E106" s="414"/>
      <c r="F106" s="414"/>
      <c r="G106" s="358"/>
      <c r="H106" s="414"/>
      <c r="I106" s="414"/>
      <c r="J106" s="414"/>
      <c r="K106" s="420"/>
      <c r="L106" s="420"/>
      <c r="M106" s="420"/>
      <c r="N106" s="420"/>
      <c r="O106" s="420"/>
      <c r="P106" s="542"/>
      <c r="Q106" s="828">
        <f t="shared" si="5"/>
        <v>0</v>
      </c>
      <c r="R106" s="669"/>
      <c r="S106" s="670"/>
      <c r="T106" s="448"/>
      <c r="V106" s="812"/>
      <c r="W106" s="814"/>
      <c r="X106" s="814"/>
      <c r="Y106" s="814"/>
      <c r="Z106" s="814"/>
      <c r="AA106" s="814"/>
      <c r="AB106" s="814"/>
      <c r="AC106" s="814"/>
      <c r="AD106" s="814"/>
      <c r="AE106" s="814"/>
      <c r="AF106" s="814"/>
      <c r="AG106" s="814"/>
      <c r="AH106" s="814"/>
      <c r="AI106" s="815"/>
    </row>
    <row r="107" spans="2:35" ht="22.95" customHeight="1" thickBot="1">
      <c r="B107" s="460"/>
      <c r="C107" s="438"/>
      <c r="D107" s="438"/>
      <c r="E107" s="806"/>
      <c r="F107" s="806"/>
      <c r="G107" s="806"/>
      <c r="H107" s="1343" t="s">
        <v>264</v>
      </c>
      <c r="I107" s="1344"/>
      <c r="J107" s="1345"/>
      <c r="K107" s="829">
        <f>SUM(K82:K106)</f>
        <v>0</v>
      </c>
      <c r="L107" s="830">
        <f t="shared" ref="L107" si="6">SUM(L82:L106)</f>
        <v>0</v>
      </c>
      <c r="M107" s="831">
        <f>SUM(M82:M106)</f>
        <v>0</v>
      </c>
      <c r="N107" s="831">
        <f t="shared" ref="N107" si="7">SUM(N82:N106)</f>
        <v>0</v>
      </c>
      <c r="O107" s="829">
        <f>SUM(O82:O106)</f>
        <v>0</v>
      </c>
      <c r="P107" s="829">
        <f>SUM(P82:P106)</f>
        <v>0</v>
      </c>
      <c r="Q107" s="832">
        <f>SUM(Q82:Q106)</f>
        <v>0</v>
      </c>
      <c r="R107" s="831">
        <f>SUM(R82:R106)</f>
        <v>0</v>
      </c>
      <c r="S107" s="496">
        <f>SUM(S82:S106)</f>
        <v>0</v>
      </c>
      <c r="T107" s="448"/>
      <c r="V107" s="812"/>
      <c r="W107" s="814"/>
      <c r="X107" s="814"/>
      <c r="Y107" s="814"/>
      <c r="Z107" s="814"/>
      <c r="AA107" s="814"/>
      <c r="AB107" s="814"/>
      <c r="AC107" s="814"/>
      <c r="AD107" s="814"/>
      <c r="AE107" s="814"/>
      <c r="AF107" s="814"/>
      <c r="AG107" s="814"/>
      <c r="AH107" s="814"/>
      <c r="AI107" s="815"/>
    </row>
    <row r="108" spans="2:35" ht="22.95" customHeight="1">
      <c r="B108" s="460"/>
      <c r="C108" s="438"/>
      <c r="D108" s="438"/>
      <c r="E108" s="806"/>
      <c r="F108" s="806"/>
      <c r="G108" s="806"/>
      <c r="H108" s="834"/>
      <c r="I108" s="834"/>
      <c r="J108" s="834"/>
      <c r="K108" s="806"/>
      <c r="L108" s="806"/>
      <c r="M108" s="806"/>
      <c r="N108" s="806"/>
      <c r="O108" s="806"/>
      <c r="P108" s="806"/>
      <c r="Q108" s="806"/>
      <c r="R108" s="806"/>
      <c r="S108" s="806"/>
      <c r="T108" s="448"/>
      <c r="V108" s="812"/>
      <c r="W108" s="814"/>
      <c r="X108" s="814"/>
      <c r="Y108" s="814"/>
      <c r="Z108" s="814"/>
      <c r="AA108" s="814"/>
      <c r="AB108" s="814"/>
      <c r="AC108" s="814"/>
      <c r="AD108" s="814"/>
      <c r="AE108" s="814"/>
      <c r="AF108" s="814"/>
      <c r="AG108" s="814"/>
      <c r="AH108" s="814"/>
      <c r="AI108" s="815"/>
    </row>
    <row r="109" spans="2:35" ht="22.95" customHeight="1">
      <c r="B109" s="460"/>
      <c r="C109" s="438"/>
      <c r="D109" s="438"/>
      <c r="E109" s="806"/>
      <c r="F109" s="806"/>
      <c r="G109" s="806"/>
      <c r="H109" s="834"/>
      <c r="I109" s="834"/>
      <c r="J109" s="834"/>
      <c r="K109" s="806"/>
      <c r="L109" s="806"/>
      <c r="M109" s="806"/>
      <c r="N109" s="806"/>
      <c r="O109" s="806"/>
      <c r="P109" s="806"/>
      <c r="Q109" s="806"/>
      <c r="R109" s="806"/>
      <c r="S109" s="806"/>
      <c r="T109" s="448"/>
      <c r="V109" s="812"/>
      <c r="W109" s="814"/>
      <c r="X109" s="814"/>
      <c r="Y109" s="814"/>
      <c r="Z109" s="814"/>
      <c r="AA109" s="814"/>
      <c r="AB109" s="814"/>
      <c r="AC109" s="814"/>
      <c r="AD109" s="814"/>
      <c r="AE109" s="814"/>
      <c r="AF109" s="814"/>
      <c r="AG109" s="814"/>
      <c r="AH109" s="814"/>
      <c r="AI109" s="815"/>
    </row>
    <row r="110" spans="2:35" s="841" customFormat="1" ht="18" customHeight="1">
      <c r="B110" s="836"/>
      <c r="C110" s="591" t="s">
        <v>197</v>
      </c>
      <c r="D110" s="837"/>
      <c r="E110" s="838"/>
      <c r="F110" s="838"/>
      <c r="G110" s="838"/>
      <c r="H110" s="838"/>
      <c r="I110" s="838"/>
      <c r="J110" s="838"/>
      <c r="K110" s="838"/>
      <c r="L110" s="838"/>
      <c r="M110" s="838"/>
      <c r="N110" s="839"/>
      <c r="O110" s="839"/>
      <c r="P110" s="839"/>
      <c r="Q110" s="839"/>
      <c r="R110" s="839"/>
      <c r="S110" s="839"/>
      <c r="T110" s="840"/>
      <c r="V110" s="842"/>
      <c r="W110" s="843"/>
      <c r="X110" s="843"/>
      <c r="Y110" s="843"/>
      <c r="Z110" s="843"/>
      <c r="AA110" s="843"/>
      <c r="AB110" s="843"/>
      <c r="AC110" s="843"/>
      <c r="AD110" s="843"/>
      <c r="AE110" s="843"/>
      <c r="AF110" s="843"/>
      <c r="AG110" s="843"/>
      <c r="AH110" s="843"/>
      <c r="AI110" s="844"/>
    </row>
    <row r="111" spans="2:35" s="841" customFormat="1" ht="18" customHeight="1">
      <c r="B111" s="836"/>
      <c r="C111" s="837" t="s">
        <v>747</v>
      </c>
      <c r="D111" s="837"/>
      <c r="E111" s="838"/>
      <c r="F111" s="838"/>
      <c r="G111" s="838"/>
      <c r="H111" s="838"/>
      <c r="I111" s="838"/>
      <c r="J111" s="838"/>
      <c r="K111" s="838"/>
      <c r="L111" s="838"/>
      <c r="M111" s="838"/>
      <c r="N111" s="839"/>
      <c r="O111" s="839"/>
      <c r="P111" s="839"/>
      <c r="Q111" s="839"/>
      <c r="R111" s="839"/>
      <c r="S111" s="839"/>
      <c r="T111" s="840"/>
      <c r="V111" s="842"/>
      <c r="W111" s="843"/>
      <c r="X111" s="843"/>
      <c r="Y111" s="843"/>
      <c r="Z111" s="843"/>
      <c r="AA111" s="843"/>
      <c r="AB111" s="843"/>
      <c r="AC111" s="843"/>
      <c r="AD111" s="843"/>
      <c r="AE111" s="843"/>
      <c r="AF111" s="843"/>
      <c r="AG111" s="843"/>
      <c r="AH111" s="843"/>
      <c r="AI111" s="844"/>
    </row>
    <row r="112" spans="2:35" s="841" customFormat="1" ht="18" customHeight="1">
      <c r="B112" s="836"/>
      <c r="C112" s="837" t="s">
        <v>748</v>
      </c>
      <c r="D112" s="837"/>
      <c r="E112" s="838"/>
      <c r="F112" s="838"/>
      <c r="G112" s="838"/>
      <c r="H112" s="838"/>
      <c r="I112" s="838"/>
      <c r="J112" s="838"/>
      <c r="K112" s="838"/>
      <c r="L112" s="838"/>
      <c r="M112" s="838"/>
      <c r="N112" s="839"/>
      <c r="O112" s="839"/>
      <c r="P112" s="839"/>
      <c r="Q112" s="839"/>
      <c r="R112" s="839"/>
      <c r="S112" s="839"/>
      <c r="T112" s="840"/>
      <c r="V112" s="842"/>
      <c r="W112" s="843"/>
      <c r="X112" s="843"/>
      <c r="Y112" s="843"/>
      <c r="Z112" s="843"/>
      <c r="AA112" s="843"/>
      <c r="AB112" s="843"/>
      <c r="AC112" s="843"/>
      <c r="AD112" s="843"/>
      <c r="AE112" s="843"/>
      <c r="AF112" s="843"/>
      <c r="AG112" s="843"/>
      <c r="AH112" s="843"/>
      <c r="AI112" s="844"/>
    </row>
    <row r="113" spans="2:35" s="841" customFormat="1" ht="18" customHeight="1">
      <c r="B113" s="836"/>
      <c r="C113" s="837" t="s">
        <v>546</v>
      </c>
      <c r="D113" s="837"/>
      <c r="E113" s="838"/>
      <c r="F113" s="838"/>
      <c r="G113" s="838"/>
      <c r="H113" s="838"/>
      <c r="I113" s="838"/>
      <c r="J113" s="838"/>
      <c r="K113" s="838"/>
      <c r="L113" s="838"/>
      <c r="M113" s="838"/>
      <c r="N113" s="839"/>
      <c r="O113" s="839"/>
      <c r="P113" s="839"/>
      <c r="Q113" s="839"/>
      <c r="R113" s="839"/>
      <c r="S113" s="839"/>
      <c r="T113" s="840"/>
      <c r="V113" s="842"/>
      <c r="W113" s="843"/>
      <c r="X113" s="843"/>
      <c r="Y113" s="843"/>
      <c r="Z113" s="843"/>
      <c r="AA113" s="843"/>
      <c r="AB113" s="843"/>
      <c r="AC113" s="843"/>
      <c r="AD113" s="843"/>
      <c r="AE113" s="843"/>
      <c r="AF113" s="843"/>
      <c r="AG113" s="843"/>
      <c r="AH113" s="843"/>
      <c r="AI113" s="844"/>
    </row>
    <row r="114" spans="2:35" s="841" customFormat="1" ht="18" customHeight="1">
      <c r="B114" s="836"/>
      <c r="C114" s="845" t="s">
        <v>530</v>
      </c>
      <c r="D114" s="837"/>
      <c r="E114" s="838"/>
      <c r="F114" s="838"/>
      <c r="G114" s="838"/>
      <c r="H114" s="838"/>
      <c r="I114" s="838"/>
      <c r="J114" s="838"/>
      <c r="K114" s="838"/>
      <c r="L114" s="838"/>
      <c r="M114" s="838"/>
      <c r="N114" s="839"/>
      <c r="O114" s="839"/>
      <c r="P114" s="839"/>
      <c r="Q114" s="839"/>
      <c r="R114" s="839"/>
      <c r="S114" s="839"/>
      <c r="T114" s="840"/>
      <c r="V114" s="842"/>
      <c r="W114" s="843"/>
      <c r="X114" s="843"/>
      <c r="Y114" s="843"/>
      <c r="Z114" s="843"/>
      <c r="AA114" s="843"/>
      <c r="AB114" s="843"/>
      <c r="AC114" s="843"/>
      <c r="AD114" s="843"/>
      <c r="AE114" s="843"/>
      <c r="AF114" s="843"/>
      <c r="AG114" s="843"/>
      <c r="AH114" s="843"/>
      <c r="AI114" s="844"/>
    </row>
    <row r="115" spans="2:35" s="841" customFormat="1" ht="18" customHeight="1">
      <c r="B115" s="836"/>
      <c r="C115" s="845" t="s">
        <v>754</v>
      </c>
      <c r="D115" s="837"/>
      <c r="E115" s="838"/>
      <c r="F115" s="838"/>
      <c r="G115" s="838"/>
      <c r="H115" s="838"/>
      <c r="I115" s="838"/>
      <c r="J115" s="838"/>
      <c r="K115" s="838"/>
      <c r="L115" s="838"/>
      <c r="M115" s="838"/>
      <c r="N115" s="839"/>
      <c r="O115" s="839"/>
      <c r="P115" s="839"/>
      <c r="Q115" s="839"/>
      <c r="R115" s="839"/>
      <c r="S115" s="839"/>
      <c r="T115" s="840"/>
      <c r="V115" s="842"/>
      <c r="W115" s="843"/>
      <c r="X115" s="843"/>
      <c r="Y115" s="843"/>
      <c r="Z115" s="843"/>
      <c r="AA115" s="843"/>
      <c r="AB115" s="843"/>
      <c r="AC115" s="843"/>
      <c r="AD115" s="843"/>
      <c r="AE115" s="843"/>
      <c r="AF115" s="843"/>
      <c r="AG115" s="843"/>
      <c r="AH115" s="843"/>
      <c r="AI115" s="844"/>
    </row>
    <row r="116" spans="2:35" s="841" customFormat="1" ht="18" customHeight="1">
      <c r="B116" s="836"/>
      <c r="C116" s="841" t="s">
        <v>755</v>
      </c>
      <c r="D116" s="837"/>
      <c r="E116" s="838"/>
      <c r="F116" s="838"/>
      <c r="G116" s="838"/>
      <c r="H116" s="838"/>
      <c r="I116" s="838"/>
      <c r="J116" s="838"/>
      <c r="K116" s="838"/>
      <c r="L116" s="838"/>
      <c r="M116" s="838"/>
      <c r="N116" s="839"/>
      <c r="O116" s="839"/>
      <c r="P116" s="839"/>
      <c r="Q116" s="839"/>
      <c r="R116" s="839"/>
      <c r="S116" s="839"/>
      <c r="T116" s="840"/>
      <c r="V116" s="842"/>
      <c r="W116" s="843"/>
      <c r="X116" s="843"/>
      <c r="Y116" s="843"/>
      <c r="Z116" s="843"/>
      <c r="AA116" s="843"/>
      <c r="AB116" s="843"/>
      <c r="AC116" s="843"/>
      <c r="AD116" s="843"/>
      <c r="AE116" s="843"/>
      <c r="AF116" s="843"/>
      <c r="AG116" s="843"/>
      <c r="AH116" s="843"/>
      <c r="AI116" s="844"/>
    </row>
    <row r="117" spans="2:35" s="841" customFormat="1" ht="18" customHeight="1">
      <c r="B117" s="836"/>
      <c r="C117" s="846" t="s">
        <v>756</v>
      </c>
      <c r="D117" s="837"/>
      <c r="E117" s="847"/>
      <c r="F117" s="847"/>
      <c r="G117" s="847"/>
      <c r="H117" s="847"/>
      <c r="I117" s="847"/>
      <c r="J117" s="847"/>
      <c r="K117" s="847"/>
      <c r="L117" s="847"/>
      <c r="M117" s="847"/>
      <c r="N117" s="839"/>
      <c r="O117" s="839"/>
      <c r="P117" s="839"/>
      <c r="Q117" s="839"/>
      <c r="R117" s="839"/>
      <c r="S117" s="839"/>
      <c r="T117" s="840"/>
      <c r="V117" s="842"/>
      <c r="W117" s="843"/>
      <c r="X117" s="843"/>
      <c r="Y117" s="843"/>
      <c r="Z117" s="843"/>
      <c r="AA117" s="843"/>
      <c r="AB117" s="843"/>
      <c r="AC117" s="843"/>
      <c r="AD117" s="843"/>
      <c r="AE117" s="843"/>
      <c r="AF117" s="843"/>
      <c r="AG117" s="843"/>
      <c r="AH117" s="843"/>
      <c r="AI117" s="844"/>
    </row>
    <row r="118" spans="2:35" s="841" customFormat="1" ht="18" customHeight="1">
      <c r="B118" s="836"/>
      <c r="C118" s="846" t="s">
        <v>757</v>
      </c>
      <c r="D118" s="837"/>
      <c r="E118" s="847"/>
      <c r="F118" s="847"/>
      <c r="G118" s="847"/>
      <c r="H118" s="847"/>
      <c r="I118" s="847"/>
      <c r="J118" s="847"/>
      <c r="K118" s="847"/>
      <c r="L118" s="847"/>
      <c r="M118" s="847"/>
      <c r="N118" s="839"/>
      <c r="O118" s="839"/>
      <c r="P118" s="839"/>
      <c r="Q118" s="839"/>
      <c r="R118" s="839"/>
      <c r="S118" s="839"/>
      <c r="T118" s="840"/>
      <c r="V118" s="842"/>
      <c r="W118" s="843"/>
      <c r="X118" s="843"/>
      <c r="Y118" s="843"/>
      <c r="Z118" s="843"/>
      <c r="AA118" s="843"/>
      <c r="AB118" s="843"/>
      <c r="AC118" s="843"/>
      <c r="AD118" s="843"/>
      <c r="AE118" s="843"/>
      <c r="AF118" s="843"/>
      <c r="AG118" s="843"/>
      <c r="AH118" s="843"/>
      <c r="AI118" s="844"/>
    </row>
    <row r="119" spans="2:35" s="841" customFormat="1" ht="18" customHeight="1">
      <c r="B119" s="836"/>
      <c r="C119" s="846" t="s">
        <v>758</v>
      </c>
      <c r="D119" s="837"/>
      <c r="E119" s="847"/>
      <c r="F119" s="847"/>
      <c r="G119" s="847"/>
      <c r="H119" s="847"/>
      <c r="I119" s="847"/>
      <c r="J119" s="847"/>
      <c r="K119" s="847"/>
      <c r="L119" s="847"/>
      <c r="M119" s="847"/>
      <c r="N119" s="839"/>
      <c r="O119" s="839"/>
      <c r="P119" s="839"/>
      <c r="Q119" s="839"/>
      <c r="R119" s="839"/>
      <c r="S119" s="839"/>
      <c r="T119" s="840"/>
      <c r="V119" s="842"/>
      <c r="W119" s="843"/>
      <c r="X119" s="843"/>
      <c r="Y119" s="843"/>
      <c r="Z119" s="843"/>
      <c r="AA119" s="843"/>
      <c r="AB119" s="843"/>
      <c r="AC119" s="843"/>
      <c r="AD119" s="843"/>
      <c r="AE119" s="843"/>
      <c r="AF119" s="843"/>
      <c r="AG119" s="843"/>
      <c r="AH119" s="843"/>
      <c r="AI119" s="844"/>
    </row>
    <row r="120" spans="2:35" ht="22.95" customHeight="1" thickBot="1">
      <c r="B120" s="519"/>
      <c r="C120" s="1248"/>
      <c r="D120" s="1248"/>
      <c r="E120" s="784"/>
      <c r="F120" s="784"/>
      <c r="G120" s="784"/>
      <c r="H120" s="784"/>
      <c r="I120" s="784"/>
      <c r="J120" s="784"/>
      <c r="K120" s="784"/>
      <c r="L120" s="784"/>
      <c r="M120" s="784"/>
      <c r="N120" s="784"/>
      <c r="O120" s="784"/>
      <c r="P120" s="784"/>
      <c r="Q120" s="784"/>
      <c r="R120" s="784"/>
      <c r="S120" s="784"/>
      <c r="T120" s="521"/>
      <c r="V120" s="848"/>
      <c r="W120" s="849"/>
      <c r="X120" s="849"/>
      <c r="Y120" s="849"/>
      <c r="Z120" s="849"/>
      <c r="AA120" s="849"/>
      <c r="AB120" s="849"/>
      <c r="AC120" s="849"/>
      <c r="AD120" s="849"/>
      <c r="AE120" s="849"/>
      <c r="AF120" s="849"/>
      <c r="AG120" s="849"/>
      <c r="AH120" s="849"/>
      <c r="AI120" s="850"/>
    </row>
    <row r="121" spans="2:35" ht="22.95" customHeight="1">
      <c r="C121" s="446"/>
      <c r="D121" s="446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  <c r="U121" s="437" t="s">
        <v>672</v>
      </c>
    </row>
    <row r="122" spans="2:35" ht="13.2">
      <c r="C122" s="522" t="s">
        <v>70</v>
      </c>
      <c r="D122" s="446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851" t="s">
        <v>53</v>
      </c>
    </row>
    <row r="123" spans="2:35" ht="13.2">
      <c r="C123" s="524" t="s">
        <v>71</v>
      </c>
      <c r="D123" s="446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</row>
    <row r="124" spans="2:35" ht="13.2">
      <c r="C124" s="524" t="s">
        <v>72</v>
      </c>
      <c r="D124" s="446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</row>
    <row r="125" spans="2:35" ht="13.2">
      <c r="C125" s="524" t="s">
        <v>73</v>
      </c>
      <c r="D125" s="446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</row>
    <row r="126" spans="2:35" ht="13.2">
      <c r="C126" s="524" t="s">
        <v>74</v>
      </c>
      <c r="D126" s="446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</row>
    <row r="127" spans="2:35" ht="22.95" customHeight="1">
      <c r="C127" s="446"/>
      <c r="D127" s="446"/>
      <c r="E127" s="447"/>
      <c r="F127" s="447"/>
      <c r="G127" s="447"/>
      <c r="H127" s="447"/>
      <c r="I127" s="447"/>
      <c r="J127" s="447"/>
      <c r="K127" s="447"/>
      <c r="L127" s="447"/>
      <c r="M127" s="447"/>
      <c r="N127" s="447"/>
      <c r="O127" s="447"/>
      <c r="P127" s="447"/>
      <c r="Q127" s="447"/>
      <c r="R127" s="447"/>
      <c r="S127" s="447"/>
    </row>
    <row r="128" spans="2:35" ht="22.95" customHeight="1">
      <c r="C128" s="446"/>
      <c r="D128" s="446"/>
      <c r="E128" s="447"/>
      <c r="F128" s="447"/>
      <c r="G128" s="447"/>
      <c r="H128" s="447"/>
      <c r="I128" s="447"/>
      <c r="J128" s="447"/>
      <c r="K128" s="447"/>
      <c r="L128" s="447"/>
      <c r="M128" s="447"/>
      <c r="N128" s="447"/>
      <c r="O128" s="447"/>
      <c r="P128" s="447"/>
      <c r="Q128" s="447"/>
      <c r="R128" s="447"/>
      <c r="S128" s="447"/>
    </row>
    <row r="129" spans="3:19" ht="22.95" customHeight="1">
      <c r="C129" s="446"/>
      <c r="D129" s="446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</row>
    <row r="130" spans="3:19" ht="22.95" customHeight="1">
      <c r="C130" s="446"/>
      <c r="D130" s="446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</row>
    <row r="131" spans="3:19" ht="22.95" customHeight="1"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</row>
  </sheetData>
  <sheetProtection password="C494" sheet="1" objects="1" scenarios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2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Y47"/>
  <sheetViews>
    <sheetView workbookViewId="0"/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13.54296875" style="54" customWidth="1"/>
    <col min="4" max="4" width="14.453125" style="54" customWidth="1"/>
    <col min="5" max="5" width="26.7265625" style="55" customWidth="1"/>
    <col min="6" max="9" width="13.453125" style="55" customWidth="1"/>
    <col min="10" max="10" width="3.26953125" style="54" customWidth="1"/>
    <col min="11" max="16384" width="10.7265625" style="54"/>
  </cols>
  <sheetData>
    <row r="2" spans="1:25" ht="22.95" customHeight="1">
      <c r="D2" s="145" t="s">
        <v>166</v>
      </c>
    </row>
    <row r="3" spans="1:25" ht="22.95" customHeight="1">
      <c r="D3" s="145" t="s">
        <v>167</v>
      </c>
    </row>
    <row r="4" spans="1:25" ht="22.95" customHeight="1" thickBot="1">
      <c r="A4" s="54" t="s">
        <v>671</v>
      </c>
    </row>
    <row r="5" spans="1:25" ht="9" customHeight="1">
      <c r="B5" s="56"/>
      <c r="C5" s="57"/>
      <c r="D5" s="57"/>
      <c r="E5" s="58"/>
      <c r="F5" s="58"/>
      <c r="G5" s="58"/>
      <c r="H5" s="58"/>
      <c r="I5" s="58"/>
      <c r="J5" s="59"/>
      <c r="L5" s="265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7"/>
    </row>
    <row r="6" spans="1:25" ht="30" customHeight="1">
      <c r="B6" s="60"/>
      <c r="C6" s="51" t="s">
        <v>0</v>
      </c>
      <c r="D6" s="61"/>
      <c r="E6" s="62"/>
      <c r="F6" s="62"/>
      <c r="G6" s="62"/>
      <c r="H6" s="62"/>
      <c r="I6" s="1241">
        <f>ejercicio</f>
        <v>2019</v>
      </c>
      <c r="J6" s="63"/>
      <c r="L6" s="268"/>
      <c r="M6" s="269" t="s">
        <v>474</v>
      </c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1"/>
    </row>
    <row r="7" spans="1:25" ht="30" customHeight="1">
      <c r="B7" s="60"/>
      <c r="C7" s="51" t="s">
        <v>1</v>
      </c>
      <c r="D7" s="61"/>
      <c r="E7" s="62"/>
      <c r="F7" s="62"/>
      <c r="G7" s="62"/>
      <c r="H7" s="62"/>
      <c r="I7" s="1241"/>
      <c r="J7" s="63"/>
      <c r="L7" s="268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1"/>
    </row>
    <row r="8" spans="1:25" ht="30" customHeight="1">
      <c r="B8" s="60"/>
      <c r="C8" s="64"/>
      <c r="D8" s="61"/>
      <c r="E8" s="62"/>
      <c r="F8" s="62"/>
      <c r="G8" s="62"/>
      <c r="H8" s="62"/>
      <c r="I8" s="65"/>
      <c r="J8" s="63"/>
      <c r="L8" s="268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1"/>
    </row>
    <row r="9" spans="1:25" s="125" customFormat="1" ht="30" customHeight="1">
      <c r="B9" s="123"/>
      <c r="C9" s="45" t="s">
        <v>2</v>
      </c>
      <c r="D9" s="1278" t="str">
        <f>Entidad</f>
        <v>FUNDACIÓN CANARIA TENERIFE RURAL</v>
      </c>
      <c r="E9" s="1278"/>
      <c r="F9" s="1278"/>
      <c r="G9" s="1278"/>
      <c r="H9" s="1278"/>
      <c r="I9" s="1278"/>
      <c r="J9" s="124"/>
      <c r="L9" s="268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1"/>
    </row>
    <row r="10" spans="1:25" ht="7.2" customHeight="1">
      <c r="B10" s="60"/>
      <c r="C10" s="61"/>
      <c r="D10" s="61"/>
      <c r="E10" s="62"/>
      <c r="F10" s="62"/>
      <c r="G10" s="62"/>
      <c r="H10" s="62"/>
      <c r="I10" s="62"/>
      <c r="J10" s="63"/>
      <c r="L10" s="268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1"/>
    </row>
    <row r="11" spans="1:25" s="72" customFormat="1" ht="30" customHeight="1">
      <c r="B11" s="68"/>
      <c r="C11" s="69" t="s">
        <v>235</v>
      </c>
      <c r="D11" s="69"/>
      <c r="E11" s="70"/>
      <c r="F11" s="70"/>
      <c r="G11" s="70"/>
      <c r="H11" s="70"/>
      <c r="I11" s="70"/>
      <c r="J11" s="71"/>
      <c r="L11" s="268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1"/>
    </row>
    <row r="12" spans="1:25" s="72" customFormat="1" ht="30" customHeight="1">
      <c r="B12" s="68"/>
      <c r="C12" s="1300"/>
      <c r="D12" s="1300"/>
      <c r="E12" s="53"/>
      <c r="F12" s="53"/>
      <c r="G12" s="53"/>
      <c r="H12" s="53"/>
      <c r="I12" s="53"/>
      <c r="J12" s="71"/>
      <c r="L12" s="268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1"/>
    </row>
    <row r="13" spans="1:25" s="72" customFormat="1" ht="16.2" customHeight="1">
      <c r="B13" s="68"/>
      <c r="C13" s="150"/>
      <c r="D13" s="153"/>
      <c r="E13" s="154"/>
      <c r="F13" s="151" t="s">
        <v>237</v>
      </c>
      <c r="G13" s="1346" t="s">
        <v>242</v>
      </c>
      <c r="H13" s="1347"/>
      <c r="I13" s="1348"/>
      <c r="J13" s="71"/>
      <c r="L13" s="268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1"/>
    </row>
    <row r="14" spans="1:25" s="72" customFormat="1" ht="16.2" customHeight="1">
      <c r="B14" s="68"/>
      <c r="C14" s="152"/>
      <c r="D14" s="155"/>
      <c r="E14" s="156"/>
      <c r="F14" s="141" t="s">
        <v>238</v>
      </c>
      <c r="G14" s="151" t="s">
        <v>239</v>
      </c>
      <c r="H14" s="151" t="s">
        <v>240</v>
      </c>
      <c r="I14" s="151" t="s">
        <v>241</v>
      </c>
      <c r="J14" s="71"/>
      <c r="L14" s="268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1"/>
    </row>
    <row r="15" spans="1:25" s="125" customFormat="1" ht="16.2" customHeight="1">
      <c r="B15" s="123"/>
      <c r="C15" s="1349" t="s">
        <v>236</v>
      </c>
      <c r="D15" s="1350"/>
      <c r="E15" s="1351"/>
      <c r="F15" s="136">
        <f>ejercicio</f>
        <v>2019</v>
      </c>
      <c r="G15" s="136">
        <f>ejercicio+1</f>
        <v>2020</v>
      </c>
      <c r="H15" s="136">
        <f>ejercicio+1</f>
        <v>2020</v>
      </c>
      <c r="I15" s="136">
        <f>ejercicio+1</f>
        <v>2020</v>
      </c>
      <c r="J15" s="124"/>
      <c r="L15" s="268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1"/>
    </row>
    <row r="16" spans="1:25" s="125" customFormat="1" ht="7.95" customHeight="1">
      <c r="B16" s="123"/>
      <c r="C16" s="51"/>
      <c r="D16" s="51"/>
      <c r="E16" s="122"/>
      <c r="F16" s="122"/>
      <c r="G16" s="122"/>
      <c r="H16" s="122"/>
      <c r="I16" s="122"/>
      <c r="J16" s="124"/>
      <c r="L16" s="268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1"/>
    </row>
    <row r="17" spans="1:25" s="77" customFormat="1" ht="22.95" customHeight="1" thickBot="1">
      <c r="A17" s="125"/>
      <c r="B17" s="123"/>
      <c r="C17" s="98" t="s">
        <v>243</v>
      </c>
      <c r="D17" s="99"/>
      <c r="E17" s="159"/>
      <c r="F17" s="359"/>
      <c r="G17" s="360"/>
      <c r="H17" s="361"/>
      <c r="I17" s="400"/>
      <c r="J17" s="75"/>
      <c r="L17" s="268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1"/>
    </row>
    <row r="18" spans="1:25" s="77" customFormat="1" ht="9" customHeight="1">
      <c r="A18" s="125"/>
      <c r="B18" s="123"/>
      <c r="C18" s="32"/>
      <c r="D18" s="32"/>
      <c r="E18" s="32"/>
      <c r="F18" s="162"/>
      <c r="G18" s="163"/>
      <c r="H18" s="164"/>
      <c r="I18" s="165"/>
      <c r="J18" s="75"/>
      <c r="L18" s="268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1"/>
    </row>
    <row r="19" spans="1:25" s="77" customFormat="1" ht="22.95" customHeight="1" thickBot="1">
      <c r="A19" s="125"/>
      <c r="B19" s="123"/>
      <c r="C19" s="98" t="s">
        <v>154</v>
      </c>
      <c r="D19" s="99"/>
      <c r="E19" s="159"/>
      <c r="F19" s="111">
        <f>SUM(F20:F24)</f>
        <v>0</v>
      </c>
      <c r="G19" s="157">
        <f t="shared" ref="G19:I19" si="0">SUM(G20:G24)</f>
        <v>0</v>
      </c>
      <c r="H19" s="158">
        <f t="shared" si="0"/>
        <v>0</v>
      </c>
      <c r="I19" s="166">
        <f t="shared" si="0"/>
        <v>0</v>
      </c>
      <c r="J19" s="75"/>
      <c r="L19" s="268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1"/>
    </row>
    <row r="20" spans="1:25" s="77" customFormat="1" ht="22.95" customHeight="1">
      <c r="B20" s="74"/>
      <c r="C20" s="118" t="s">
        <v>244</v>
      </c>
      <c r="D20" s="119"/>
      <c r="E20" s="121"/>
      <c r="F20" s="349"/>
      <c r="G20" s="362"/>
      <c r="H20" s="330"/>
      <c r="I20" s="401"/>
      <c r="J20" s="75"/>
      <c r="L20" s="268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1"/>
    </row>
    <row r="21" spans="1:25" s="77" customFormat="1" ht="22.95" customHeight="1">
      <c r="B21" s="74"/>
      <c r="C21" s="118" t="s">
        <v>245</v>
      </c>
      <c r="D21" s="119"/>
      <c r="E21" s="121"/>
      <c r="F21" s="349"/>
      <c r="G21" s="362"/>
      <c r="H21" s="330"/>
      <c r="I21" s="401"/>
      <c r="J21" s="75"/>
      <c r="L21" s="268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1"/>
    </row>
    <row r="22" spans="1:25" s="77" customFormat="1" ht="22.95" customHeight="1">
      <c r="B22" s="74"/>
      <c r="C22" s="118" t="s">
        <v>246</v>
      </c>
      <c r="D22" s="119"/>
      <c r="E22" s="121"/>
      <c r="F22" s="349"/>
      <c r="G22" s="362"/>
      <c r="H22" s="330"/>
      <c r="I22" s="401"/>
      <c r="J22" s="75"/>
      <c r="L22" s="268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1"/>
    </row>
    <row r="23" spans="1:25" ht="22.95" customHeight="1">
      <c r="B23" s="74"/>
      <c r="C23" s="94" t="s">
        <v>247</v>
      </c>
      <c r="D23" s="95"/>
      <c r="E23" s="114"/>
      <c r="F23" s="350"/>
      <c r="G23" s="363"/>
      <c r="H23" s="323"/>
      <c r="I23" s="402"/>
      <c r="J23" s="63"/>
      <c r="L23" s="268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1"/>
    </row>
    <row r="24" spans="1:25" ht="22.95" customHeight="1">
      <c r="B24" s="74"/>
      <c r="C24" s="96" t="s">
        <v>248</v>
      </c>
      <c r="D24" s="97"/>
      <c r="E24" s="115"/>
      <c r="F24" s="352"/>
      <c r="G24" s="364"/>
      <c r="H24" s="327"/>
      <c r="I24" s="403"/>
      <c r="J24" s="63"/>
      <c r="L24" s="268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1"/>
    </row>
    <row r="25" spans="1:25" ht="7.95" customHeight="1">
      <c r="B25" s="60"/>
      <c r="C25" s="1352"/>
      <c r="D25" s="1352"/>
      <c r="E25" s="1352"/>
      <c r="F25" s="1352"/>
      <c r="G25" s="1352"/>
      <c r="H25" s="1352"/>
      <c r="I25" s="1352"/>
      <c r="J25" s="63"/>
      <c r="L25" s="268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1"/>
    </row>
    <row r="26" spans="1:25" s="77" customFormat="1" ht="22.95" customHeight="1" thickBot="1">
      <c r="A26" s="125"/>
      <c r="B26" s="123"/>
      <c r="C26" s="98" t="s">
        <v>249</v>
      </c>
      <c r="D26" s="99"/>
      <c r="E26" s="159"/>
      <c r="F26" s="111">
        <f>+SUM(F27:F28)</f>
        <v>0</v>
      </c>
      <c r="G26" s="157">
        <f>SUM(G27:G28)</f>
        <v>0</v>
      </c>
      <c r="H26" s="158">
        <f>SUM(H27:H28)</f>
        <v>0</v>
      </c>
      <c r="I26" s="166">
        <f>SUM(I27:I28)</f>
        <v>0</v>
      </c>
      <c r="J26" s="75"/>
      <c r="L26" s="268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1"/>
    </row>
    <row r="27" spans="1:25" s="77" customFormat="1" ht="22.95" customHeight="1">
      <c r="B27" s="74"/>
      <c r="C27" s="118" t="s">
        <v>250</v>
      </c>
      <c r="D27" s="119"/>
      <c r="E27" s="121"/>
      <c r="F27" s="349"/>
      <c r="G27" s="404"/>
      <c r="H27" s="405"/>
      <c r="I27" s="401"/>
      <c r="J27" s="75"/>
      <c r="L27" s="268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1"/>
    </row>
    <row r="28" spans="1:25" ht="22.95" customHeight="1">
      <c r="B28" s="74"/>
      <c r="C28" s="96" t="s">
        <v>251</v>
      </c>
      <c r="D28" s="97"/>
      <c r="E28" s="115"/>
      <c r="F28" s="352"/>
      <c r="G28" s="406"/>
      <c r="H28" s="407"/>
      <c r="I28" s="408"/>
      <c r="J28" s="63"/>
      <c r="L28" s="268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1"/>
    </row>
    <row r="29" spans="1:25" ht="7.95" customHeight="1">
      <c r="B29" s="60"/>
      <c r="C29" s="1352"/>
      <c r="D29" s="1352"/>
      <c r="E29" s="1352"/>
      <c r="F29" s="1352"/>
      <c r="G29" s="1352"/>
      <c r="H29" s="1352"/>
      <c r="I29" s="1352"/>
      <c r="J29" s="63"/>
      <c r="L29" s="268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0"/>
      <c r="Y29" s="271"/>
    </row>
    <row r="30" spans="1:25" ht="22.95" customHeight="1" thickBot="1">
      <c r="B30" s="74"/>
      <c r="C30" s="98" t="s">
        <v>252</v>
      </c>
      <c r="D30" s="99"/>
      <c r="E30" s="159"/>
      <c r="F30" s="111">
        <f>SUM(F31:F32)</f>
        <v>0</v>
      </c>
      <c r="G30" s="157">
        <f>SUM(G31:G32)</f>
        <v>0</v>
      </c>
      <c r="H30" s="158">
        <f>SUM(H31:H32)</f>
        <v>0</v>
      </c>
      <c r="I30" s="166">
        <f>SUM(I31:I32)</f>
        <v>0</v>
      </c>
      <c r="J30" s="63"/>
      <c r="L30" s="268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1"/>
    </row>
    <row r="31" spans="1:25" ht="22.95" customHeight="1">
      <c r="B31" s="74"/>
      <c r="C31" s="118" t="s">
        <v>250</v>
      </c>
      <c r="D31" s="119"/>
      <c r="E31" s="121"/>
      <c r="F31" s="349"/>
      <c r="G31" s="409"/>
      <c r="H31" s="410"/>
      <c r="I31" s="411"/>
      <c r="J31" s="63"/>
      <c r="L31" s="268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1"/>
    </row>
    <row r="32" spans="1:25" ht="22.95" customHeight="1">
      <c r="B32" s="74"/>
      <c r="C32" s="96" t="s">
        <v>251</v>
      </c>
      <c r="D32" s="97"/>
      <c r="E32" s="115"/>
      <c r="F32" s="352"/>
      <c r="G32" s="406"/>
      <c r="H32" s="407"/>
      <c r="I32" s="408"/>
      <c r="J32" s="63"/>
      <c r="L32" s="268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0"/>
      <c r="Y32" s="271"/>
    </row>
    <row r="33" spans="2:25" ht="22.95" customHeight="1">
      <c r="B33" s="74"/>
      <c r="C33" s="145"/>
      <c r="D33" s="145"/>
      <c r="E33" s="146"/>
      <c r="F33" s="147"/>
      <c r="G33" s="146"/>
      <c r="H33" s="146"/>
      <c r="I33" s="148"/>
      <c r="J33" s="63"/>
      <c r="L33" s="268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1"/>
    </row>
    <row r="34" spans="2:25" ht="22.95" customHeight="1">
      <c r="B34" s="74"/>
      <c r="C34" s="107" t="s">
        <v>197</v>
      </c>
      <c r="D34" s="105"/>
      <c r="E34" s="106"/>
      <c r="F34" s="106"/>
      <c r="G34" s="106"/>
      <c r="H34" s="106"/>
      <c r="I34" s="53"/>
      <c r="J34" s="63"/>
      <c r="L34" s="268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1"/>
    </row>
    <row r="35" spans="2:25" ht="17.399999999999999">
      <c r="B35" s="74"/>
      <c r="C35" s="161" t="s">
        <v>253</v>
      </c>
      <c r="D35" s="105"/>
      <c r="E35" s="106"/>
      <c r="F35" s="106"/>
      <c r="G35" s="106"/>
      <c r="H35" s="106"/>
      <c r="I35" s="53"/>
      <c r="J35" s="63"/>
      <c r="L35" s="268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1"/>
    </row>
    <row r="36" spans="2:25" ht="22.95" customHeight="1" thickBot="1">
      <c r="B36" s="78"/>
      <c r="C36" s="1279"/>
      <c r="D36" s="1279"/>
      <c r="E36" s="1279"/>
      <c r="F36" s="1279"/>
      <c r="G36" s="46"/>
      <c r="H36" s="46"/>
      <c r="I36" s="79"/>
      <c r="J36" s="80"/>
      <c r="L36" s="284"/>
      <c r="M36" s="285"/>
      <c r="N36" s="285"/>
      <c r="O36" s="285"/>
      <c r="P36" s="285"/>
      <c r="Q36" s="285"/>
      <c r="R36" s="285"/>
      <c r="S36" s="285"/>
      <c r="T36" s="285"/>
      <c r="U36" s="285"/>
      <c r="V36" s="285"/>
      <c r="W36" s="285"/>
      <c r="X36" s="285"/>
      <c r="Y36" s="286"/>
    </row>
    <row r="37" spans="2:25" ht="22.95" customHeight="1">
      <c r="C37" s="61"/>
      <c r="D37" s="61"/>
      <c r="E37" s="62"/>
      <c r="F37" s="62"/>
      <c r="G37" s="62"/>
      <c r="H37" s="62"/>
      <c r="I37" s="62"/>
      <c r="K37" s="54" t="s">
        <v>672</v>
      </c>
    </row>
    <row r="38" spans="2:25" ht="13.2">
      <c r="C38" s="81" t="s">
        <v>70</v>
      </c>
      <c r="D38" s="61"/>
      <c r="E38" s="62"/>
      <c r="F38" s="62"/>
      <c r="G38" s="62"/>
      <c r="H38" s="62"/>
      <c r="I38" s="52" t="s">
        <v>55</v>
      </c>
    </row>
    <row r="39" spans="2:25" ht="13.2">
      <c r="C39" s="82" t="s">
        <v>71</v>
      </c>
      <c r="D39" s="61"/>
      <c r="E39" s="62"/>
      <c r="F39" s="62"/>
      <c r="G39" s="62"/>
      <c r="H39" s="62"/>
      <c r="I39" s="62"/>
    </row>
    <row r="40" spans="2:25" ht="13.2">
      <c r="C40" s="82" t="s">
        <v>72</v>
      </c>
      <c r="D40" s="61"/>
      <c r="E40" s="62"/>
      <c r="F40" s="62"/>
      <c r="G40" s="62"/>
      <c r="H40" s="62"/>
      <c r="I40" s="62"/>
    </row>
    <row r="41" spans="2:25" ht="13.2">
      <c r="C41" s="82" t="s">
        <v>73</v>
      </c>
      <c r="D41" s="61"/>
      <c r="E41" s="62"/>
      <c r="F41" s="62"/>
      <c r="G41" s="62"/>
      <c r="H41" s="62"/>
      <c r="I41" s="62"/>
    </row>
    <row r="42" spans="2:25" ht="13.2">
      <c r="C42" s="82" t="s">
        <v>74</v>
      </c>
      <c r="D42" s="61"/>
      <c r="E42" s="62"/>
      <c r="F42" s="62"/>
      <c r="G42" s="62"/>
      <c r="H42" s="62"/>
      <c r="I42" s="62"/>
    </row>
    <row r="43" spans="2:25" ht="22.95" customHeight="1">
      <c r="C43" s="61"/>
      <c r="D43" s="61"/>
      <c r="E43" s="62"/>
      <c r="F43" s="62"/>
      <c r="G43" s="62"/>
      <c r="H43" s="62"/>
      <c r="I43" s="62"/>
    </row>
    <row r="44" spans="2:25" ht="22.95" customHeight="1">
      <c r="C44" s="61"/>
      <c r="D44" s="61"/>
      <c r="E44" s="62"/>
      <c r="F44" s="62"/>
      <c r="G44" s="62"/>
      <c r="H44" s="62"/>
      <c r="I44" s="62"/>
    </row>
    <row r="45" spans="2:25" ht="22.95" customHeight="1">
      <c r="C45" s="61"/>
      <c r="D45" s="61"/>
      <c r="E45" s="62"/>
      <c r="F45" s="62"/>
      <c r="G45" s="62"/>
      <c r="H45" s="62"/>
      <c r="I45" s="62"/>
    </row>
    <row r="46" spans="2:25" ht="22.95" customHeight="1">
      <c r="C46" s="61"/>
      <c r="D46" s="61"/>
      <c r="E46" s="62"/>
      <c r="F46" s="62"/>
      <c r="G46" s="62"/>
      <c r="H46" s="62"/>
      <c r="I46" s="62"/>
    </row>
    <row r="47" spans="2:25" ht="22.95" customHeight="1">
      <c r="F47" s="62"/>
      <c r="G47" s="62"/>
      <c r="H47" s="62"/>
      <c r="I47" s="62"/>
    </row>
  </sheetData>
  <sheetProtection password="C494"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7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D35"/>
  <sheetViews>
    <sheetView workbookViewId="0">
      <selection activeCell="F7" sqref="F7"/>
    </sheetView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13.54296875" style="54" customWidth="1"/>
    <col min="4" max="4" width="33.453125" style="54" customWidth="1"/>
    <col min="5" max="14" width="13.453125" style="55" customWidth="1"/>
    <col min="15" max="15" width="3.26953125" style="54" customWidth="1"/>
    <col min="16" max="16384" width="10.7265625" style="54"/>
  </cols>
  <sheetData>
    <row r="2" spans="1:30" ht="22.95" customHeight="1">
      <c r="D2" s="145" t="s">
        <v>166</v>
      </c>
    </row>
    <row r="3" spans="1:30" ht="22.95" customHeight="1">
      <c r="D3" s="145" t="s">
        <v>167</v>
      </c>
    </row>
    <row r="4" spans="1:30" ht="22.95" customHeight="1" thickBot="1">
      <c r="A4" s="54" t="s">
        <v>671</v>
      </c>
    </row>
    <row r="5" spans="1:30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9"/>
      <c r="Q5" s="290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2"/>
    </row>
    <row r="6" spans="1:30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1241">
        <f>ejercicio</f>
        <v>2019</v>
      </c>
      <c r="O6" s="63"/>
      <c r="Q6" s="293"/>
      <c r="R6" s="294" t="s">
        <v>474</v>
      </c>
      <c r="S6" s="294"/>
      <c r="T6" s="294"/>
      <c r="U6" s="294"/>
      <c r="V6" s="295"/>
      <c r="W6" s="295"/>
      <c r="X6" s="295"/>
      <c r="Y6" s="295"/>
      <c r="Z6" s="295"/>
      <c r="AA6" s="295"/>
      <c r="AB6" s="295"/>
      <c r="AC6" s="295"/>
      <c r="AD6" s="296"/>
    </row>
    <row r="7" spans="1:30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1241"/>
      <c r="O7" s="63"/>
      <c r="Q7" s="293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6"/>
    </row>
    <row r="8" spans="1:30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5"/>
      <c r="O8" s="63"/>
      <c r="Q8" s="293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6"/>
    </row>
    <row r="9" spans="1:30" s="125" customFormat="1" ht="30" customHeight="1">
      <c r="B9" s="123"/>
      <c r="C9" s="45" t="s">
        <v>2</v>
      </c>
      <c r="D9" s="1278" t="str">
        <f>Entidad</f>
        <v>FUNDACIÓN CANARIA TENERIFE RURAL</v>
      </c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4"/>
      <c r="Q9" s="293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6"/>
    </row>
    <row r="10" spans="1:30" ht="7.2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3"/>
      <c r="Q10" s="293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6"/>
    </row>
    <row r="11" spans="1:30" s="72" customFormat="1" ht="30" customHeight="1">
      <c r="B11" s="68"/>
      <c r="C11" s="69" t="s">
        <v>255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Q11" s="293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6"/>
    </row>
    <row r="12" spans="1:30" s="72" customFormat="1" ht="30" customHeight="1">
      <c r="B12" s="68"/>
      <c r="C12" s="1300"/>
      <c r="D12" s="1300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71"/>
      <c r="Q12" s="293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6"/>
    </row>
    <row r="13" spans="1:30" s="72" customFormat="1" ht="19.2" customHeight="1">
      <c r="B13" s="68"/>
      <c r="C13" s="150"/>
      <c r="D13" s="153"/>
      <c r="E13" s="1353" t="s">
        <v>254</v>
      </c>
      <c r="F13" s="1354"/>
      <c r="G13" s="1354"/>
      <c r="H13" s="1354"/>
      <c r="I13" s="1354"/>
      <c r="J13" s="1354"/>
      <c r="K13" s="1354"/>
      <c r="L13" s="1354"/>
      <c r="M13" s="1354"/>
      <c r="N13" s="1355"/>
      <c r="O13" s="71"/>
      <c r="Q13" s="293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6"/>
    </row>
    <row r="14" spans="1:30" s="125" customFormat="1" ht="19.2" customHeight="1">
      <c r="B14" s="123"/>
      <c r="C14" s="1349" t="s">
        <v>236</v>
      </c>
      <c r="D14" s="1350"/>
      <c r="E14" s="168">
        <f>ejercicio+1</f>
        <v>2020</v>
      </c>
      <c r="F14" s="169">
        <f>ejercicio+2</f>
        <v>2021</v>
      </c>
      <c r="G14" s="169">
        <f>ejercicio+3</f>
        <v>2022</v>
      </c>
      <c r="H14" s="169">
        <f>ejercicio+4</f>
        <v>2023</v>
      </c>
      <c r="I14" s="169">
        <f>ejercicio+5</f>
        <v>2024</v>
      </c>
      <c r="J14" s="169">
        <f>ejercicio+6</f>
        <v>2025</v>
      </c>
      <c r="K14" s="169">
        <f>ejercicio+7</f>
        <v>2026</v>
      </c>
      <c r="L14" s="169">
        <f>ejercicio+8</f>
        <v>2027</v>
      </c>
      <c r="M14" s="169">
        <f>ejercicio+9</f>
        <v>2028</v>
      </c>
      <c r="N14" s="170">
        <f>ejercicio+10</f>
        <v>2029</v>
      </c>
      <c r="O14" s="124"/>
      <c r="Q14" s="293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6"/>
    </row>
    <row r="15" spans="1:30" s="77" customFormat="1" ht="22.95" customHeight="1">
      <c r="B15" s="74"/>
      <c r="C15" s="118" t="s">
        <v>244</v>
      </c>
      <c r="D15" s="119"/>
      <c r="E15" s="318"/>
      <c r="F15" s="319"/>
      <c r="G15" s="319"/>
      <c r="H15" s="319"/>
      <c r="I15" s="319"/>
      <c r="J15" s="319"/>
      <c r="K15" s="319"/>
      <c r="L15" s="319"/>
      <c r="M15" s="319"/>
      <c r="N15" s="664"/>
      <c r="O15" s="75"/>
      <c r="Q15" s="293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6"/>
    </row>
    <row r="16" spans="1:30" s="77" customFormat="1" ht="22.95" customHeight="1">
      <c r="B16" s="74"/>
      <c r="C16" s="118" t="s">
        <v>245</v>
      </c>
      <c r="D16" s="119"/>
      <c r="E16" s="329"/>
      <c r="F16" s="330"/>
      <c r="G16" s="330"/>
      <c r="H16" s="330"/>
      <c r="I16" s="330"/>
      <c r="J16" s="330"/>
      <c r="K16" s="330"/>
      <c r="L16" s="330"/>
      <c r="M16" s="330"/>
      <c r="N16" s="401"/>
      <c r="O16" s="75"/>
      <c r="Q16" s="293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6"/>
    </row>
    <row r="17" spans="1:30" s="77" customFormat="1" ht="22.95" customHeight="1">
      <c r="B17" s="74"/>
      <c r="C17" s="118" t="s">
        <v>246</v>
      </c>
      <c r="D17" s="119"/>
      <c r="E17" s="329"/>
      <c r="F17" s="330"/>
      <c r="G17" s="330"/>
      <c r="H17" s="330"/>
      <c r="I17" s="330"/>
      <c r="J17" s="330"/>
      <c r="K17" s="330"/>
      <c r="L17" s="330"/>
      <c r="M17" s="330"/>
      <c r="N17" s="401"/>
      <c r="O17" s="75"/>
      <c r="Q17" s="293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6"/>
    </row>
    <row r="18" spans="1:30" ht="22.95" customHeight="1">
      <c r="B18" s="74"/>
      <c r="C18" s="94" t="s">
        <v>247</v>
      </c>
      <c r="D18" s="95"/>
      <c r="E18" s="322"/>
      <c r="F18" s="323"/>
      <c r="G18" s="323"/>
      <c r="H18" s="323"/>
      <c r="I18" s="323"/>
      <c r="J18" s="323"/>
      <c r="K18" s="323"/>
      <c r="L18" s="323"/>
      <c r="M18" s="323"/>
      <c r="N18" s="402"/>
      <c r="O18" s="63"/>
      <c r="Q18" s="293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6"/>
    </row>
    <row r="19" spans="1:30" ht="22.95" customHeight="1">
      <c r="B19" s="74"/>
      <c r="C19" s="96" t="s">
        <v>248</v>
      </c>
      <c r="D19" s="97"/>
      <c r="E19" s="326"/>
      <c r="F19" s="327"/>
      <c r="G19" s="327"/>
      <c r="H19" s="327"/>
      <c r="I19" s="327"/>
      <c r="J19" s="327"/>
      <c r="K19" s="327"/>
      <c r="L19" s="327"/>
      <c r="M19" s="327"/>
      <c r="N19" s="403"/>
      <c r="O19" s="63"/>
      <c r="Q19" s="293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6"/>
    </row>
    <row r="20" spans="1:30" s="77" customFormat="1" ht="22.95" customHeight="1" thickBot="1">
      <c r="A20" s="125"/>
      <c r="B20" s="123"/>
      <c r="C20" s="98" t="s">
        <v>256</v>
      </c>
      <c r="D20" s="99"/>
      <c r="E20" s="167">
        <f>SUM(E15:E19)</f>
        <v>0</v>
      </c>
      <c r="F20" s="158">
        <f t="shared" ref="F20:N20" si="0">SUM(F15:F19)</f>
        <v>0</v>
      </c>
      <c r="G20" s="158">
        <f t="shared" si="0"/>
        <v>0</v>
      </c>
      <c r="H20" s="158">
        <f t="shared" si="0"/>
        <v>0</v>
      </c>
      <c r="I20" s="158">
        <f t="shared" si="0"/>
        <v>0</v>
      </c>
      <c r="J20" s="158">
        <f t="shared" si="0"/>
        <v>0</v>
      </c>
      <c r="K20" s="158">
        <f t="shared" si="0"/>
        <v>0</v>
      </c>
      <c r="L20" s="158">
        <f t="shared" si="0"/>
        <v>0</v>
      </c>
      <c r="M20" s="158">
        <f t="shared" si="0"/>
        <v>0</v>
      </c>
      <c r="N20" s="166">
        <f t="shared" si="0"/>
        <v>0</v>
      </c>
      <c r="O20" s="75"/>
      <c r="Q20" s="293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6"/>
    </row>
    <row r="21" spans="1:30" ht="22.95" customHeight="1">
      <c r="B21" s="74"/>
      <c r="C21" s="145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8"/>
      <c r="O21" s="63"/>
      <c r="Q21" s="293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6"/>
    </row>
    <row r="22" spans="1:30" ht="22.95" customHeight="1">
      <c r="B22" s="74"/>
      <c r="C22" s="107" t="s">
        <v>585</v>
      </c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53"/>
      <c r="O22" s="63"/>
      <c r="Q22" s="293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6"/>
    </row>
    <row r="23" spans="1:30" ht="17.399999999999999">
      <c r="B23" s="74"/>
      <c r="C23" s="161" t="s">
        <v>253</v>
      </c>
      <c r="D23" s="105"/>
      <c r="E23" s="106"/>
      <c r="F23" s="106"/>
      <c r="G23" s="106"/>
      <c r="H23" s="106"/>
      <c r="I23" s="106"/>
      <c r="J23" s="106"/>
      <c r="K23" s="106"/>
      <c r="L23" s="106"/>
      <c r="M23" s="106"/>
      <c r="N23" s="53"/>
      <c r="O23" s="63"/>
      <c r="Q23" s="293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6"/>
    </row>
    <row r="24" spans="1:30" ht="22.95" customHeight="1" thickBot="1">
      <c r="B24" s="78"/>
      <c r="C24" s="1279"/>
      <c r="D24" s="1279"/>
      <c r="E24" s="46"/>
      <c r="F24" s="46"/>
      <c r="G24" s="46"/>
      <c r="H24" s="46"/>
      <c r="I24" s="46"/>
      <c r="J24" s="46"/>
      <c r="K24" s="46"/>
      <c r="L24" s="46"/>
      <c r="M24" s="46"/>
      <c r="N24" s="79"/>
      <c r="O24" s="80"/>
      <c r="Q24" s="287"/>
      <c r="R24" s="288"/>
      <c r="S24" s="288"/>
      <c r="T24" s="288"/>
      <c r="U24" s="288"/>
      <c r="V24" s="288"/>
      <c r="W24" s="288"/>
      <c r="X24" s="288"/>
      <c r="Y24" s="288"/>
      <c r="Z24" s="288"/>
      <c r="AA24" s="288"/>
      <c r="AB24" s="288"/>
      <c r="AC24" s="288"/>
      <c r="AD24" s="289"/>
    </row>
    <row r="25" spans="1:30" ht="22.95" customHeight="1">
      <c r="C25" s="61"/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P25" s="54" t="s">
        <v>672</v>
      </c>
    </row>
    <row r="26" spans="1:30" ht="13.2">
      <c r="C26" s="81" t="s">
        <v>70</v>
      </c>
      <c r="D26" s="61"/>
      <c r="E26" s="62"/>
      <c r="F26" s="62"/>
      <c r="G26" s="62"/>
      <c r="H26" s="62"/>
      <c r="I26" s="62"/>
      <c r="J26" s="62"/>
      <c r="K26" s="62"/>
      <c r="L26" s="62"/>
      <c r="M26" s="62"/>
      <c r="N26" s="52" t="s">
        <v>57</v>
      </c>
    </row>
    <row r="27" spans="1:30" ht="13.2">
      <c r="C27" s="82" t="s">
        <v>71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30" ht="13.2">
      <c r="C28" s="82" t="s">
        <v>72</v>
      </c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30" ht="13.2">
      <c r="C29" s="82" t="s">
        <v>73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30" ht="13.2">
      <c r="C30" s="82" t="s">
        <v>74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30" ht="22.95" customHeight="1">
      <c r="C31" s="6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30" ht="22.95" customHeight="1">
      <c r="C32" s="6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3:14" ht="22.95" customHeight="1">
      <c r="C33" s="6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3:14" ht="22.95" customHeight="1">
      <c r="C34" s="61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3:14" ht="22.95" customHeight="1">
      <c r="E35" s="62"/>
      <c r="F35" s="62"/>
      <c r="G35" s="62"/>
      <c r="H35" s="62"/>
      <c r="I35" s="62"/>
      <c r="J35" s="62"/>
      <c r="K35" s="62"/>
      <c r="L35" s="62"/>
      <c r="M35" s="62"/>
      <c r="N35" s="62"/>
    </row>
  </sheetData>
  <sheetProtection password="C494" sheet="1" objects="1" scenarios="1"/>
  <mergeCells count="6">
    <mergeCell ref="C24:D24"/>
    <mergeCell ref="N6:N7"/>
    <mergeCell ref="D9:N9"/>
    <mergeCell ref="C12:D12"/>
    <mergeCell ref="E13:N13"/>
    <mergeCell ref="C14:D14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76"/>
  <sheetViews>
    <sheetView topLeftCell="A31" workbookViewId="0">
      <selection activeCell="A40" sqref="A40"/>
    </sheetView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5.26953125" style="54" customWidth="1"/>
    <col min="4" max="4" width="18.7265625" style="54" customWidth="1"/>
    <col min="5" max="5" width="13.26953125" style="54" customWidth="1"/>
    <col min="6" max="10" width="18.7265625" style="55" customWidth="1"/>
    <col min="11" max="11" width="3.26953125" style="54" customWidth="1"/>
    <col min="12" max="16384" width="10.7265625" style="54"/>
  </cols>
  <sheetData>
    <row r="2" spans="1:26" ht="22.95" customHeight="1">
      <c r="E2" s="1209" t="s">
        <v>166</v>
      </c>
    </row>
    <row r="3" spans="1:26" ht="22.95" customHeight="1">
      <c r="E3" s="1209" t="s">
        <v>167</v>
      </c>
    </row>
    <row r="4" spans="1:26" ht="22.95" customHeight="1" thickBot="1">
      <c r="A4" s="54" t="s">
        <v>671</v>
      </c>
    </row>
    <row r="5" spans="1:26" ht="9" customHeight="1">
      <c r="B5" s="56"/>
      <c r="C5" s="57"/>
      <c r="D5" s="57"/>
      <c r="E5" s="57"/>
      <c r="F5" s="58"/>
      <c r="G5" s="58"/>
      <c r="H5" s="58"/>
      <c r="I5" s="58"/>
      <c r="J5" s="58"/>
      <c r="K5" s="59"/>
      <c r="M5" s="290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2"/>
    </row>
    <row r="6" spans="1:26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1241">
        <f>ejercicio</f>
        <v>2019</v>
      </c>
      <c r="K6" s="63"/>
      <c r="M6" s="293"/>
      <c r="N6" s="294" t="s">
        <v>474</v>
      </c>
      <c r="O6" s="294"/>
      <c r="P6" s="294"/>
      <c r="Q6" s="294"/>
      <c r="R6" s="295"/>
      <c r="S6" s="295"/>
      <c r="T6" s="295"/>
      <c r="U6" s="295"/>
      <c r="V6" s="295"/>
      <c r="W6" s="295"/>
      <c r="X6" s="295"/>
      <c r="Y6" s="295"/>
      <c r="Z6" s="296"/>
    </row>
    <row r="7" spans="1:26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1241"/>
      <c r="K7" s="63"/>
      <c r="M7" s="293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6"/>
    </row>
    <row r="8" spans="1:26" ht="30" customHeight="1">
      <c r="B8" s="60"/>
      <c r="C8" s="64"/>
      <c r="D8" s="61"/>
      <c r="E8" s="62"/>
      <c r="F8" s="62"/>
      <c r="G8" s="62"/>
      <c r="H8" s="62"/>
      <c r="I8" s="62"/>
      <c r="J8" s="65"/>
      <c r="K8" s="63"/>
      <c r="M8" s="293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6"/>
    </row>
    <row r="9" spans="1:26" s="1210" customFormat="1" ht="30" customHeight="1">
      <c r="B9" s="1211"/>
      <c r="C9" s="1126" t="s">
        <v>2</v>
      </c>
      <c r="D9" s="188"/>
      <c r="E9" s="1278" t="str">
        <f>Entidad</f>
        <v>FUNDACIÓN CANARIA TENERIFE RURAL</v>
      </c>
      <c r="F9" s="1278"/>
      <c r="G9" s="1278"/>
      <c r="H9" s="1278"/>
      <c r="I9" s="1278"/>
      <c r="J9" s="1278"/>
      <c r="K9" s="63"/>
      <c r="M9" s="293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6"/>
    </row>
    <row r="10" spans="1:26" ht="7.2" customHeight="1">
      <c r="B10" s="60"/>
      <c r="C10" s="61"/>
      <c r="D10" s="61"/>
      <c r="E10" s="62"/>
      <c r="F10" s="62"/>
      <c r="G10" s="62"/>
      <c r="H10" s="62"/>
      <c r="I10" s="62"/>
      <c r="J10" s="61"/>
      <c r="K10" s="63"/>
      <c r="M10" s="293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6"/>
    </row>
    <row r="11" spans="1:26" s="72" customFormat="1" ht="30" customHeight="1">
      <c r="B11" s="68"/>
      <c r="C11" s="69" t="s">
        <v>268</v>
      </c>
      <c r="D11" s="69"/>
      <c r="E11" s="70"/>
      <c r="F11" s="70"/>
      <c r="G11" s="70"/>
      <c r="H11" s="70"/>
      <c r="I11" s="70"/>
      <c r="J11" s="70"/>
      <c r="K11" s="63"/>
      <c r="M11" s="293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6"/>
    </row>
    <row r="12" spans="1:26" s="72" customFormat="1" ht="30" customHeight="1">
      <c r="B12" s="68"/>
      <c r="C12" s="1360"/>
      <c r="D12" s="1360"/>
      <c r="E12" s="53"/>
      <c r="F12" s="53"/>
      <c r="G12" s="53"/>
      <c r="H12" s="53"/>
      <c r="I12" s="53"/>
      <c r="J12" s="187"/>
      <c r="K12" s="63"/>
      <c r="M12" s="293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6"/>
    </row>
    <row r="13" spans="1:26" ht="28.95" customHeight="1">
      <c r="B13" s="74"/>
      <c r="C13" s="50" t="s">
        <v>293</v>
      </c>
      <c r="D13" s="1083"/>
      <c r="E13" s="53"/>
      <c r="F13" s="53"/>
      <c r="G13" s="53"/>
      <c r="H13" s="53"/>
      <c r="I13" s="53"/>
      <c r="J13" s="61"/>
      <c r="K13" s="63"/>
      <c r="M13" s="293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6"/>
    </row>
    <row r="14" spans="1:26" ht="25.2" customHeight="1">
      <c r="B14" s="74"/>
      <c r="C14" s="421" t="s">
        <v>302</v>
      </c>
      <c r="D14" s="422"/>
      <c r="E14" s="1083"/>
      <c r="F14" s="53"/>
      <c r="G14" s="53"/>
      <c r="H14" s="53"/>
      <c r="I14" s="53"/>
      <c r="J14" s="53"/>
      <c r="K14" s="63"/>
      <c r="M14" s="293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6"/>
    </row>
    <row r="15" spans="1:26" ht="22.95" customHeight="1">
      <c r="B15" s="74"/>
      <c r="C15" s="365" t="s">
        <v>452</v>
      </c>
      <c r="D15" s="1209" t="s">
        <v>269</v>
      </c>
      <c r="F15" s="53"/>
      <c r="G15" s="53"/>
      <c r="H15" s="53"/>
      <c r="I15" s="53"/>
      <c r="J15" s="53"/>
      <c r="K15" s="63"/>
      <c r="M15" s="293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6"/>
    </row>
    <row r="16" spans="1:26" ht="9" customHeight="1">
      <c r="B16" s="74"/>
      <c r="C16" s="90"/>
      <c r="D16" s="1209"/>
      <c r="F16" s="53"/>
      <c r="G16" s="53"/>
      <c r="H16" s="53"/>
      <c r="I16" s="53"/>
      <c r="J16" s="53"/>
      <c r="K16" s="63"/>
      <c r="M16" s="293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6"/>
    </row>
    <row r="17" spans="2:26" ht="22.95" customHeight="1">
      <c r="B17" s="74"/>
      <c r="C17" s="365"/>
      <c r="D17" s="1209" t="s">
        <v>270</v>
      </c>
      <c r="F17" s="53"/>
      <c r="G17" s="53"/>
      <c r="H17" s="53"/>
      <c r="I17" s="53"/>
      <c r="J17" s="53"/>
      <c r="K17" s="63"/>
      <c r="M17" s="293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6"/>
    </row>
    <row r="18" spans="2:26" ht="10.199999999999999" customHeight="1">
      <c r="B18" s="74"/>
      <c r="C18" s="90"/>
      <c r="D18" s="1209"/>
      <c r="F18" s="53"/>
      <c r="G18" s="53"/>
      <c r="H18" s="53"/>
      <c r="I18" s="53"/>
      <c r="J18" s="53"/>
      <c r="K18" s="63"/>
      <c r="M18" s="293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6"/>
    </row>
    <row r="19" spans="2:26" ht="22.95" customHeight="1">
      <c r="B19" s="74"/>
      <c r="C19" s="365"/>
      <c r="D19" s="1209" t="s">
        <v>271</v>
      </c>
      <c r="F19" s="53"/>
      <c r="G19" s="53"/>
      <c r="H19" s="53"/>
      <c r="I19" s="53"/>
      <c r="J19" s="53"/>
      <c r="K19" s="63"/>
      <c r="M19" s="293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6"/>
    </row>
    <row r="20" spans="2:26" ht="9" customHeight="1">
      <c r="B20" s="74"/>
      <c r="C20" s="90"/>
      <c r="D20" s="1209"/>
      <c r="F20" s="53"/>
      <c r="G20" s="53"/>
      <c r="H20" s="53"/>
      <c r="I20" s="53"/>
      <c r="J20" s="53"/>
      <c r="K20" s="63"/>
      <c r="M20" s="293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6"/>
    </row>
    <row r="21" spans="2:26" ht="22.95" customHeight="1">
      <c r="B21" s="74"/>
      <c r="C21" s="365"/>
      <c r="D21" s="1209" t="s">
        <v>272</v>
      </c>
      <c r="F21" s="53"/>
      <c r="G21" s="53"/>
      <c r="H21" s="53"/>
      <c r="I21" s="53"/>
      <c r="J21" s="53"/>
      <c r="K21" s="63"/>
      <c r="M21" s="293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6"/>
    </row>
    <row r="22" spans="2:26" ht="9" customHeight="1">
      <c r="B22" s="74"/>
      <c r="C22" s="90"/>
      <c r="D22" s="1209"/>
      <c r="F22" s="53"/>
      <c r="G22" s="53"/>
      <c r="H22" s="53"/>
      <c r="I22" s="53"/>
      <c r="J22" s="53"/>
      <c r="K22" s="63"/>
      <c r="M22" s="293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6"/>
    </row>
    <row r="23" spans="2:26" ht="22.95" customHeight="1">
      <c r="B23" s="74"/>
      <c r="C23" s="365"/>
      <c r="D23" s="1209" t="s">
        <v>273</v>
      </c>
      <c r="F23" s="53"/>
      <c r="G23" s="53"/>
      <c r="H23" s="53"/>
      <c r="I23" s="53"/>
      <c r="J23" s="53"/>
      <c r="K23" s="63"/>
      <c r="M23" s="293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6"/>
    </row>
    <row r="24" spans="2:26" ht="22.95" customHeight="1">
      <c r="B24" s="74"/>
      <c r="C24" s="90"/>
      <c r="D24" s="1209"/>
      <c r="F24" s="53"/>
      <c r="G24" s="53"/>
      <c r="H24" s="53"/>
      <c r="I24" s="53"/>
      <c r="J24" s="53"/>
      <c r="K24" s="63"/>
      <c r="M24" s="293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6"/>
    </row>
    <row r="25" spans="2:26" ht="22.95" customHeight="1">
      <c r="B25" s="74"/>
      <c r="C25" s="32"/>
      <c r="D25" s="1083"/>
      <c r="E25" s="1083"/>
      <c r="F25" s="53"/>
      <c r="G25" s="53"/>
      <c r="H25" s="53"/>
      <c r="I25" s="53"/>
      <c r="J25" s="53"/>
      <c r="K25" s="63"/>
      <c r="M25" s="293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6"/>
    </row>
    <row r="26" spans="2:26" ht="22.95" customHeight="1">
      <c r="B26" s="74"/>
      <c r="C26" s="50" t="s">
        <v>276</v>
      </c>
      <c r="E26" s="1083"/>
      <c r="F26" s="53"/>
      <c r="G26" s="53"/>
      <c r="H26" s="53"/>
      <c r="I26" s="53"/>
      <c r="J26" s="53"/>
      <c r="K26" s="63"/>
      <c r="M26" s="293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6"/>
    </row>
    <row r="27" spans="2:26" ht="9" customHeight="1">
      <c r="B27" s="74"/>
      <c r="C27" s="50"/>
      <c r="E27" s="1083"/>
      <c r="F27" s="53"/>
      <c r="G27" s="53"/>
      <c r="H27" s="53"/>
      <c r="I27" s="53"/>
      <c r="J27" s="53"/>
      <c r="K27" s="63"/>
      <c r="M27" s="293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6"/>
    </row>
    <row r="28" spans="2:26" ht="22.95" customHeight="1">
      <c r="B28" s="74"/>
      <c r="C28" s="126" t="str">
        <f>IF(VLOOKUP("X",C15:D23,2,FALSE)="#N/A",VLOOKUP("x",C15:D23,2,FALSE),VLOOKUP("X",C15:D23,2,FALSE))</f>
        <v xml:space="preserve">  Administracion General y Resto de sectores</v>
      </c>
      <c r="D28" s="127"/>
      <c r="E28" s="127"/>
      <c r="F28" s="127"/>
      <c r="G28" s="127"/>
      <c r="H28" s="197"/>
      <c r="I28" s="53"/>
      <c r="J28" s="53"/>
      <c r="K28" s="63"/>
      <c r="M28" s="293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6"/>
    </row>
    <row r="29" spans="2:26" ht="22.95" customHeight="1">
      <c r="B29" s="74"/>
      <c r="C29" s="32"/>
      <c r="D29" s="1083"/>
      <c r="E29" s="1083"/>
      <c r="F29" s="53"/>
      <c r="G29" s="53"/>
      <c r="H29" s="53"/>
      <c r="I29" s="53"/>
      <c r="J29" s="53"/>
      <c r="K29" s="63"/>
      <c r="M29" s="293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6"/>
    </row>
    <row r="30" spans="2:26" s="86" customFormat="1" ht="22.95" customHeight="1">
      <c r="B30" s="101"/>
      <c r="C30" s="126" t="s">
        <v>274</v>
      </c>
      <c r="D30" s="117"/>
      <c r="E30" s="143"/>
      <c r="F30" s="128">
        <f>E45</f>
        <v>14</v>
      </c>
      <c r="G30" s="53"/>
      <c r="H30" s="53"/>
      <c r="I30" s="53"/>
      <c r="J30" s="53"/>
      <c r="K30" s="85"/>
      <c r="M30" s="293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6"/>
    </row>
    <row r="31" spans="2:26" s="86" customFormat="1" ht="22.95" customHeight="1">
      <c r="B31" s="101"/>
      <c r="C31" s="201" t="s">
        <v>275</v>
      </c>
      <c r="D31" s="202"/>
      <c r="E31" s="203"/>
      <c r="F31" s="128">
        <f>J45+F53</f>
        <v>384416</v>
      </c>
      <c r="G31" s="53"/>
      <c r="H31" s="53"/>
      <c r="I31" s="53"/>
      <c r="J31" s="53"/>
      <c r="K31" s="85"/>
      <c r="M31" s="293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6"/>
    </row>
    <row r="32" spans="2:26" ht="22.95" customHeight="1">
      <c r="B32" s="74"/>
      <c r="D32" s="1209"/>
      <c r="E32" s="1083"/>
      <c r="F32" s="146"/>
      <c r="G32" s="53"/>
      <c r="H32" s="53"/>
      <c r="I32" s="53"/>
      <c r="J32" s="53"/>
      <c r="K32" s="63"/>
      <c r="M32" s="293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6"/>
    </row>
    <row r="33" spans="2:26" ht="22.95" customHeight="1">
      <c r="B33" s="74"/>
      <c r="C33" s="32"/>
      <c r="D33" s="1083"/>
      <c r="E33" s="1083"/>
      <c r="F33" s="53"/>
      <c r="G33" s="53"/>
      <c r="H33" s="53"/>
      <c r="I33" s="53"/>
      <c r="J33" s="53"/>
      <c r="K33" s="63"/>
      <c r="M33" s="293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6"/>
    </row>
    <row r="34" spans="2:26" ht="22.95" customHeight="1">
      <c r="B34" s="74"/>
      <c r="C34" s="50" t="s">
        <v>277</v>
      </c>
      <c r="E34" s="1083"/>
      <c r="F34" s="53"/>
      <c r="G34" s="53"/>
      <c r="H34" s="53"/>
      <c r="I34" s="53"/>
      <c r="J34" s="53"/>
      <c r="K34" s="63"/>
      <c r="M34" s="293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6"/>
    </row>
    <row r="35" spans="2:26" ht="22.95" customHeight="1">
      <c r="B35" s="74"/>
      <c r="C35" s="32"/>
      <c r="D35" s="1083"/>
      <c r="E35" s="1083"/>
      <c r="F35" s="53"/>
      <c r="G35" s="53"/>
      <c r="H35" s="53"/>
      <c r="I35" s="53"/>
      <c r="J35" s="53"/>
      <c r="K35" s="63"/>
      <c r="M35" s="293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6"/>
    </row>
    <row r="36" spans="2:26" s="171" customFormat="1" ht="22.95" customHeight="1">
      <c r="B36" s="172"/>
      <c r="C36" s="1128"/>
      <c r="D36" s="1129"/>
      <c r="E36" s="173"/>
      <c r="F36" s="1289" t="s">
        <v>296</v>
      </c>
      <c r="G36" s="1290"/>
      <c r="H36" s="1290"/>
      <c r="I36" s="1290"/>
      <c r="J36" s="1291"/>
      <c r="K36" s="174"/>
      <c r="M36" s="293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6"/>
    </row>
    <row r="37" spans="2:26" s="171" customFormat="1" ht="24" customHeight="1">
      <c r="B37" s="172"/>
      <c r="C37" s="1309" t="s">
        <v>278</v>
      </c>
      <c r="D37" s="1310"/>
      <c r="E37" s="176" t="s">
        <v>285</v>
      </c>
      <c r="F37" s="175" t="s">
        <v>287</v>
      </c>
      <c r="G37" s="175" t="s">
        <v>453</v>
      </c>
      <c r="H37" s="175" t="s">
        <v>290</v>
      </c>
      <c r="I37" s="175" t="s">
        <v>292</v>
      </c>
      <c r="J37" s="185" t="s">
        <v>294</v>
      </c>
      <c r="K37" s="174"/>
      <c r="M37" s="293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6"/>
    </row>
    <row r="38" spans="2:26" s="171" customFormat="1" ht="24" customHeight="1">
      <c r="B38" s="172"/>
      <c r="C38" s="1325" t="s">
        <v>59</v>
      </c>
      <c r="D38" s="1326"/>
      <c r="E38" s="178" t="s">
        <v>286</v>
      </c>
      <c r="F38" s="177" t="s">
        <v>288</v>
      </c>
      <c r="G38" s="177" t="s">
        <v>289</v>
      </c>
      <c r="H38" s="177" t="s">
        <v>291</v>
      </c>
      <c r="I38" s="177" t="s">
        <v>295</v>
      </c>
      <c r="J38" s="180" t="s">
        <v>295</v>
      </c>
      <c r="K38" s="174"/>
      <c r="M38" s="293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6"/>
    </row>
    <row r="39" spans="2:26" ht="22.95" customHeight="1">
      <c r="B39" s="74"/>
      <c r="C39" s="1087" t="s">
        <v>279</v>
      </c>
      <c r="D39" s="1212"/>
      <c r="E39" s="1213"/>
      <c r="F39" s="852"/>
      <c r="G39" s="852"/>
      <c r="H39" s="852"/>
      <c r="I39" s="852"/>
      <c r="J39" s="423">
        <f t="shared" ref="J39:J44" si="0">SUM(F39:I39)</f>
        <v>0</v>
      </c>
      <c r="K39" s="63"/>
      <c r="M39" s="293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6"/>
    </row>
    <row r="40" spans="2:26" ht="22.95" customHeight="1">
      <c r="B40" s="74"/>
      <c r="C40" s="1087" t="s">
        <v>280</v>
      </c>
      <c r="D40" s="1212"/>
      <c r="E40" s="1213">
        <v>1</v>
      </c>
      <c r="F40" s="852">
        <v>43172.04</v>
      </c>
      <c r="G40" s="852">
        <v>5499.99</v>
      </c>
      <c r="H40" s="852"/>
      <c r="I40" s="852">
        <v>6327</v>
      </c>
      <c r="J40" s="423">
        <f t="shared" si="0"/>
        <v>54999.03</v>
      </c>
      <c r="K40" s="63"/>
      <c r="M40" s="293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6"/>
    </row>
    <row r="41" spans="2:26" ht="22.95" customHeight="1">
      <c r="B41" s="74"/>
      <c r="C41" s="1087" t="s">
        <v>281</v>
      </c>
      <c r="D41" s="1212"/>
      <c r="E41" s="1213"/>
      <c r="F41" s="852"/>
      <c r="G41" s="852"/>
      <c r="H41" s="852"/>
      <c r="I41" s="852"/>
      <c r="J41" s="423">
        <f t="shared" si="0"/>
        <v>0</v>
      </c>
      <c r="K41" s="63"/>
      <c r="M41" s="293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6"/>
    </row>
    <row r="42" spans="2:26" ht="22.95" customHeight="1">
      <c r="B42" s="74"/>
      <c r="C42" s="1087" t="s">
        <v>282</v>
      </c>
      <c r="D42" s="1212"/>
      <c r="E42" s="1213">
        <v>13</v>
      </c>
      <c r="F42" s="852">
        <f>207918.76-5499.99</f>
        <v>202418.77000000002</v>
      </c>
      <c r="G42" s="852"/>
      <c r="H42" s="852"/>
      <c r="I42" s="852">
        <v>33415.47</v>
      </c>
      <c r="J42" s="423">
        <f t="shared" si="0"/>
        <v>235834.24000000002</v>
      </c>
      <c r="K42" s="63"/>
      <c r="M42" s="293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6"/>
    </row>
    <row r="43" spans="2:26" ht="22.95" customHeight="1">
      <c r="B43" s="74"/>
      <c r="C43" s="1087" t="s">
        <v>283</v>
      </c>
      <c r="D43" s="1212"/>
      <c r="E43" s="1213"/>
      <c r="F43" s="852"/>
      <c r="G43" s="852"/>
      <c r="H43" s="852"/>
      <c r="I43" s="852"/>
      <c r="J43" s="423">
        <f t="shared" si="0"/>
        <v>0</v>
      </c>
      <c r="K43" s="63"/>
      <c r="M43" s="293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6"/>
    </row>
    <row r="44" spans="2:26" ht="22.95" customHeight="1">
      <c r="B44" s="74"/>
      <c r="C44" s="1214" t="s">
        <v>284</v>
      </c>
      <c r="D44" s="1215"/>
      <c r="E44" s="1216"/>
      <c r="F44" s="1217"/>
      <c r="G44" s="1217"/>
      <c r="H44" s="1217"/>
      <c r="I44" s="1217"/>
      <c r="J44" s="423">
        <f t="shared" si="0"/>
        <v>0</v>
      </c>
      <c r="K44" s="63"/>
      <c r="M44" s="293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6"/>
    </row>
    <row r="45" spans="2:26" ht="22.95" customHeight="1" thickBot="1">
      <c r="B45" s="74"/>
      <c r="C45" s="1356" t="s">
        <v>298</v>
      </c>
      <c r="D45" s="1357"/>
      <c r="E45" s="199">
        <f t="shared" ref="E45:J45" si="1">SUM(E39:E44)</f>
        <v>14</v>
      </c>
      <c r="F45" s="199">
        <f t="shared" si="1"/>
        <v>245590.81000000003</v>
      </c>
      <c r="G45" s="199">
        <f t="shared" si="1"/>
        <v>5499.99</v>
      </c>
      <c r="H45" s="199">
        <f t="shared" si="1"/>
        <v>0</v>
      </c>
      <c r="I45" s="199">
        <f t="shared" si="1"/>
        <v>39742.47</v>
      </c>
      <c r="J45" s="199">
        <f t="shared" si="1"/>
        <v>290833.27</v>
      </c>
      <c r="K45" s="63"/>
      <c r="M45" s="293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6"/>
    </row>
    <row r="46" spans="2:26" ht="22.95" customHeight="1">
      <c r="B46" s="74"/>
      <c r="C46" s="32"/>
      <c r="D46" s="1209"/>
      <c r="E46" s="1209"/>
      <c r="F46" s="146"/>
      <c r="G46" s="146"/>
      <c r="H46" s="146"/>
      <c r="I46" s="146"/>
      <c r="J46" s="53"/>
      <c r="K46" s="63"/>
      <c r="M46" s="293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6"/>
    </row>
    <row r="47" spans="2:26" ht="22.95" customHeight="1">
      <c r="B47" s="74"/>
      <c r="C47" s="32"/>
      <c r="D47" s="1209"/>
      <c r="E47" s="1209"/>
      <c r="F47" s="146"/>
      <c r="G47" s="146"/>
      <c r="H47" s="146"/>
      <c r="I47" s="146"/>
      <c r="J47" s="53"/>
      <c r="K47" s="63"/>
      <c r="M47" s="293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6"/>
    </row>
    <row r="48" spans="2:26" ht="22.95" customHeight="1">
      <c r="B48" s="74"/>
      <c r="C48" s="50" t="s">
        <v>297</v>
      </c>
      <c r="D48" s="1209"/>
      <c r="E48" s="1209"/>
      <c r="F48" s="146"/>
      <c r="G48" s="146"/>
      <c r="H48" s="146"/>
      <c r="I48" s="146"/>
      <c r="J48" s="53"/>
      <c r="K48" s="63"/>
      <c r="M48" s="293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6"/>
    </row>
    <row r="49" spans="2:26" ht="22.95" customHeight="1">
      <c r="B49" s="74"/>
      <c r="C49" s="50"/>
      <c r="D49" s="1209"/>
      <c r="E49" s="1209"/>
      <c r="F49" s="146"/>
      <c r="G49" s="146"/>
      <c r="H49" s="146"/>
      <c r="I49" s="146"/>
      <c r="J49" s="53"/>
      <c r="K49" s="63"/>
      <c r="M49" s="293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6"/>
    </row>
    <row r="50" spans="2:26" ht="22.95" customHeight="1">
      <c r="B50" s="74"/>
      <c r="C50" s="1289" t="s">
        <v>236</v>
      </c>
      <c r="D50" s="1290"/>
      <c r="E50" s="1358"/>
      <c r="F50" s="198" t="s">
        <v>263</v>
      </c>
      <c r="G50" s="146"/>
      <c r="H50" s="146"/>
      <c r="I50" s="146"/>
      <c r="J50" s="53"/>
      <c r="K50" s="63"/>
      <c r="M50" s="293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6"/>
    </row>
    <row r="51" spans="2:26" s="1210" customFormat="1" ht="22.95" customHeight="1">
      <c r="B51" s="1211"/>
      <c r="C51" s="1218" t="s">
        <v>299</v>
      </c>
      <c r="D51" s="1219"/>
      <c r="E51" s="1219"/>
      <c r="F51" s="1220">
        <v>0</v>
      </c>
      <c r="G51" s="146"/>
      <c r="H51" s="146"/>
      <c r="I51" s="146"/>
      <c r="J51" s="87"/>
      <c r="K51" s="1221"/>
      <c r="M51" s="293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6"/>
    </row>
    <row r="52" spans="2:26" s="1210" customFormat="1" ht="22.95" customHeight="1">
      <c r="B52" s="1211"/>
      <c r="C52" s="1218" t="s">
        <v>300</v>
      </c>
      <c r="D52" s="1219"/>
      <c r="E52" s="1219"/>
      <c r="F52" s="1220">
        <f>93618.94-36.21</f>
        <v>93582.73</v>
      </c>
      <c r="G52" s="146"/>
      <c r="H52" s="146"/>
      <c r="I52" s="146"/>
      <c r="J52" s="87"/>
      <c r="K52" s="1221"/>
      <c r="M52" s="293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6"/>
    </row>
    <row r="53" spans="2:26" ht="22.95" customHeight="1" thickBot="1">
      <c r="B53" s="74"/>
      <c r="C53" s="1356" t="s">
        <v>298</v>
      </c>
      <c r="D53" s="1359"/>
      <c r="E53" s="200"/>
      <c r="F53" s="199">
        <f>SUM(F51:F52)</f>
        <v>93582.73</v>
      </c>
      <c r="G53" s="146"/>
      <c r="H53" s="146"/>
      <c r="I53" s="146"/>
      <c r="J53" s="87"/>
      <c r="K53" s="63"/>
      <c r="M53" s="293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6"/>
    </row>
    <row r="54" spans="2:26" ht="22.95" customHeight="1">
      <c r="B54" s="74"/>
      <c r="C54" s="32"/>
      <c r="D54" s="1209"/>
      <c r="E54" s="1209"/>
      <c r="F54" s="146"/>
      <c r="G54" s="146"/>
      <c r="H54" s="146"/>
      <c r="I54" s="146"/>
      <c r="J54" s="87"/>
      <c r="K54" s="63"/>
      <c r="M54" s="293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6"/>
    </row>
    <row r="55" spans="2:26" ht="22.95" customHeight="1">
      <c r="B55" s="74"/>
      <c r="C55" s="32"/>
      <c r="D55" s="1209"/>
      <c r="E55" s="1209"/>
      <c r="F55" s="146"/>
      <c r="G55" s="146"/>
      <c r="H55" s="146"/>
      <c r="I55" s="146"/>
      <c r="J55" s="87"/>
      <c r="K55" s="63"/>
      <c r="M55" s="293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6"/>
    </row>
    <row r="56" spans="2:26" ht="22.95" customHeight="1">
      <c r="B56" s="74"/>
      <c r="C56" s="50" t="s">
        <v>301</v>
      </c>
      <c r="D56" s="1209"/>
      <c r="E56" s="1209"/>
      <c r="F56" s="146"/>
      <c r="G56" s="146"/>
      <c r="H56" s="146"/>
      <c r="I56" s="146"/>
      <c r="J56" s="53"/>
      <c r="K56" s="63"/>
      <c r="M56" s="293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6"/>
    </row>
    <row r="57" spans="2:26" ht="22.95" customHeight="1">
      <c r="B57" s="74"/>
      <c r="C57" s="1222"/>
      <c r="D57" s="1223"/>
      <c r="E57" s="1223"/>
      <c r="F57" s="1223"/>
      <c r="G57" s="1223"/>
      <c r="H57" s="1223"/>
      <c r="I57" s="1223"/>
      <c r="J57" s="1224"/>
      <c r="K57" s="63"/>
      <c r="M57" s="293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6"/>
    </row>
    <row r="58" spans="2:26" ht="22.95" customHeight="1">
      <c r="B58" s="74"/>
      <c r="C58" s="1225"/>
      <c r="D58" s="1226"/>
      <c r="E58" s="1226"/>
      <c r="F58" s="1226"/>
      <c r="G58" s="1226"/>
      <c r="H58" s="1226"/>
      <c r="I58" s="1226"/>
      <c r="J58" s="1227"/>
      <c r="K58" s="63"/>
      <c r="M58" s="293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6"/>
    </row>
    <row r="59" spans="2:26" ht="22.95" customHeight="1">
      <c r="B59" s="74"/>
      <c r="C59" s="1225"/>
      <c r="D59" s="1226"/>
      <c r="E59" s="1226"/>
      <c r="F59" s="1226"/>
      <c r="G59" s="1226"/>
      <c r="H59" s="1226"/>
      <c r="I59" s="1226"/>
      <c r="J59" s="1227"/>
      <c r="K59" s="63"/>
      <c r="M59" s="293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6"/>
    </row>
    <row r="60" spans="2:26" ht="22.95" customHeight="1">
      <c r="B60" s="74"/>
      <c r="C60" s="1228"/>
      <c r="D60" s="1229"/>
      <c r="E60" s="1229"/>
      <c r="F60" s="1229"/>
      <c r="G60" s="1229"/>
      <c r="H60" s="1229"/>
      <c r="I60" s="1229"/>
      <c r="J60" s="1230"/>
      <c r="K60" s="63"/>
      <c r="M60" s="293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6"/>
    </row>
    <row r="61" spans="2:26" ht="22.95" customHeight="1">
      <c r="B61" s="74"/>
      <c r="C61" s="1231"/>
      <c r="D61" s="1231"/>
      <c r="E61" s="1231"/>
      <c r="F61" s="1231"/>
      <c r="G61" s="1231"/>
      <c r="H61" s="1231"/>
      <c r="I61" s="1231"/>
      <c r="J61" s="1231"/>
      <c r="K61" s="63"/>
      <c r="M61" s="293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6"/>
    </row>
    <row r="62" spans="2:26" ht="22.95" customHeight="1">
      <c r="B62" s="74"/>
      <c r="C62" s="733" t="s">
        <v>560</v>
      </c>
      <c r="D62" s="1231"/>
      <c r="E62" s="1231"/>
      <c r="F62" s="1231"/>
      <c r="G62" s="1231"/>
      <c r="H62" s="1231"/>
      <c r="I62" s="1231"/>
      <c r="J62" s="1231"/>
      <c r="K62" s="63"/>
      <c r="M62" s="293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6"/>
    </row>
    <row r="63" spans="2:26" ht="22.95" customHeight="1">
      <c r="B63" s="74"/>
      <c r="C63" s="734" t="s">
        <v>584</v>
      </c>
      <c r="D63" s="1231"/>
      <c r="E63" s="1231"/>
      <c r="F63" s="1231"/>
      <c r="G63" s="1231"/>
      <c r="H63" s="1231"/>
      <c r="I63" s="1231"/>
      <c r="J63" s="1231"/>
      <c r="K63" s="63"/>
      <c r="M63" s="293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6"/>
    </row>
    <row r="64" spans="2:26" ht="22.95" customHeight="1">
      <c r="B64" s="74"/>
      <c r="C64" s="1231"/>
      <c r="D64" s="1231"/>
      <c r="E64" s="1231"/>
      <c r="F64" s="1231"/>
      <c r="G64" s="1231"/>
      <c r="H64" s="1231"/>
      <c r="I64" s="1231"/>
      <c r="J64" s="1231"/>
      <c r="K64" s="63"/>
      <c r="M64" s="293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6"/>
    </row>
    <row r="65" spans="2:26" ht="22.95" customHeight="1" thickBot="1">
      <c r="B65" s="78"/>
      <c r="C65" s="1127"/>
      <c r="D65" s="1279"/>
      <c r="E65" s="1279"/>
      <c r="F65" s="1127"/>
      <c r="G65" s="1127"/>
      <c r="H65" s="1127"/>
      <c r="I65" s="1127"/>
      <c r="J65" s="79"/>
      <c r="K65" s="80"/>
      <c r="M65" s="287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9"/>
    </row>
    <row r="66" spans="2:26" ht="22.95" customHeight="1">
      <c r="D66" s="61"/>
      <c r="E66" s="61"/>
      <c r="F66" s="62"/>
      <c r="G66" s="62"/>
      <c r="H66" s="62"/>
      <c r="I66" s="62"/>
      <c r="J66" s="62"/>
      <c r="L66" s="54" t="s">
        <v>672</v>
      </c>
    </row>
    <row r="67" spans="2:26" ht="13.2">
      <c r="D67" s="81" t="s">
        <v>70</v>
      </c>
      <c r="E67" s="61"/>
      <c r="F67" s="62"/>
      <c r="G67" s="62"/>
      <c r="H67" s="62"/>
      <c r="I67" s="62"/>
      <c r="J67" s="52" t="s">
        <v>58</v>
      </c>
    </row>
    <row r="68" spans="2:26" ht="13.2">
      <c r="D68" s="82" t="s">
        <v>71</v>
      </c>
      <c r="E68" s="61"/>
      <c r="F68" s="62"/>
      <c r="G68" s="62"/>
      <c r="H68" s="62"/>
      <c r="I68" s="62"/>
      <c r="J68" s="62"/>
    </row>
    <row r="69" spans="2:26" ht="13.2">
      <c r="D69" s="82" t="s">
        <v>72</v>
      </c>
      <c r="E69" s="61"/>
      <c r="F69" s="62"/>
      <c r="G69" s="62"/>
      <c r="H69" s="62"/>
      <c r="I69" s="62"/>
      <c r="J69" s="62"/>
    </row>
    <row r="70" spans="2:26" ht="13.2">
      <c r="D70" s="82" t="s">
        <v>73</v>
      </c>
      <c r="E70" s="61"/>
      <c r="F70" s="62"/>
      <c r="G70" s="62"/>
      <c r="H70" s="62"/>
      <c r="I70" s="62"/>
      <c r="J70" s="62"/>
    </row>
    <row r="71" spans="2:26" ht="13.2">
      <c r="D71" s="82" t="s">
        <v>74</v>
      </c>
      <c r="E71" s="61"/>
      <c r="F71" s="62"/>
      <c r="G71" s="62"/>
      <c r="H71" s="62"/>
      <c r="I71" s="62"/>
      <c r="J71" s="62"/>
    </row>
    <row r="72" spans="2:26" ht="22.95" customHeight="1">
      <c r="D72" s="61"/>
      <c r="E72" s="61"/>
      <c r="F72" s="62"/>
      <c r="G72" s="62"/>
      <c r="H72" s="62"/>
      <c r="I72" s="62"/>
      <c r="J72" s="62"/>
    </row>
    <row r="73" spans="2:26" ht="22.95" customHeight="1">
      <c r="D73" s="61"/>
      <c r="E73" s="61"/>
      <c r="F73" s="62"/>
      <c r="G73" s="62"/>
      <c r="H73" s="62"/>
      <c r="I73" s="62"/>
      <c r="J73" s="62"/>
    </row>
    <row r="74" spans="2:26" ht="22.95" customHeight="1">
      <c r="D74" s="61"/>
      <c r="E74" s="61"/>
      <c r="F74" s="62"/>
      <c r="G74" s="62"/>
      <c r="H74" s="62"/>
      <c r="I74" s="62"/>
      <c r="J74" s="62"/>
    </row>
    <row r="75" spans="2:26" ht="22.95" customHeight="1">
      <c r="D75" s="61"/>
      <c r="E75" s="61"/>
      <c r="F75" s="62"/>
      <c r="G75" s="62"/>
      <c r="H75" s="62"/>
      <c r="I75" s="62"/>
      <c r="J75" s="62"/>
    </row>
    <row r="76" spans="2:26" ht="22.95" customHeight="1">
      <c r="F76" s="62"/>
      <c r="G76" s="62"/>
      <c r="H76" s="62"/>
      <c r="I76" s="62"/>
      <c r="J76" s="62"/>
    </row>
  </sheetData>
  <sheetProtection password="C494" sheet="1" objects="1" scenarios="1"/>
  <mergeCells count="10">
    <mergeCell ref="C45:D45"/>
    <mergeCell ref="C50:E50"/>
    <mergeCell ref="C53:D53"/>
    <mergeCell ref="D65:E65"/>
    <mergeCell ref="J6:J7"/>
    <mergeCell ref="E9:J9"/>
    <mergeCell ref="C12:D12"/>
    <mergeCell ref="F36:J36"/>
    <mergeCell ref="C37:D37"/>
    <mergeCell ref="C38:D38"/>
  </mergeCells>
  <printOptions horizontalCentered="1" verticalCentered="1"/>
  <pageMargins left="0.35629921259842523" right="0.35629921259842523" top="0.60629921259842523" bottom="0.60629921259842523" header="0.5" footer="0.5"/>
  <pageSetup paperSize="9" scale="4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X86"/>
  <sheetViews>
    <sheetView topLeftCell="A10" workbookViewId="0">
      <selection activeCell="E17" sqref="E17"/>
    </sheetView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13.54296875" style="54" customWidth="1"/>
    <col min="4" max="4" width="66.26953125" style="54" customWidth="1"/>
    <col min="5" max="5" width="14.26953125" style="55" customWidth="1"/>
    <col min="6" max="6" width="2.7265625" style="55" customWidth="1"/>
    <col min="7" max="7" width="79.26953125" style="55" customWidth="1"/>
    <col min="8" max="8" width="14.26953125" style="55" customWidth="1"/>
    <col min="9" max="9" width="3.26953125" style="54" customWidth="1"/>
    <col min="10" max="16384" width="10.7265625" style="54"/>
  </cols>
  <sheetData>
    <row r="2" spans="1:24" ht="22.95" customHeight="1">
      <c r="D2" s="145" t="s">
        <v>166</v>
      </c>
    </row>
    <row r="3" spans="1:24" ht="22.95" customHeight="1">
      <c r="D3" s="145" t="s">
        <v>167</v>
      </c>
    </row>
    <row r="4" spans="1:24" ht="22.95" customHeight="1" thickBot="1">
      <c r="A4" s="54" t="s">
        <v>671</v>
      </c>
    </row>
    <row r="5" spans="1:24" ht="9" customHeight="1">
      <c r="B5" s="56"/>
      <c r="C5" s="57"/>
      <c r="D5" s="57"/>
      <c r="E5" s="58"/>
      <c r="F5" s="58"/>
      <c r="G5" s="58"/>
      <c r="H5" s="58"/>
      <c r="I5" s="59"/>
      <c r="K5" s="290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2"/>
    </row>
    <row r="6" spans="1:24" ht="30" customHeight="1">
      <c r="B6" s="60"/>
      <c r="C6" s="51" t="s">
        <v>0</v>
      </c>
      <c r="D6" s="61"/>
      <c r="E6" s="62"/>
      <c r="F6" s="62"/>
      <c r="G6" s="62"/>
      <c r="H6" s="1241">
        <f>ejercicio</f>
        <v>2019</v>
      </c>
      <c r="I6" s="63"/>
      <c r="K6" s="293"/>
      <c r="L6" s="294" t="s">
        <v>474</v>
      </c>
      <c r="M6" s="294"/>
      <c r="N6" s="294"/>
      <c r="O6" s="294"/>
      <c r="P6" s="295"/>
      <c r="Q6" s="295"/>
      <c r="R6" s="295"/>
      <c r="S6" s="295"/>
      <c r="T6" s="295"/>
      <c r="U6" s="295"/>
      <c r="V6" s="295"/>
      <c r="W6" s="295"/>
      <c r="X6" s="296"/>
    </row>
    <row r="7" spans="1:24" ht="30" customHeight="1">
      <c r="B7" s="60"/>
      <c r="C7" s="51" t="s">
        <v>1</v>
      </c>
      <c r="D7" s="61"/>
      <c r="E7" s="62"/>
      <c r="F7" s="62"/>
      <c r="G7" s="62"/>
      <c r="H7" s="1241"/>
      <c r="I7" s="63"/>
      <c r="K7" s="293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6"/>
    </row>
    <row r="8" spans="1:24" ht="30" customHeight="1">
      <c r="B8" s="60"/>
      <c r="C8" s="64"/>
      <c r="D8" s="61"/>
      <c r="E8" s="62"/>
      <c r="F8" s="62"/>
      <c r="G8" s="62"/>
      <c r="H8" s="65"/>
      <c r="I8" s="63"/>
      <c r="K8" s="293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6"/>
    </row>
    <row r="9" spans="1:24" s="125" customFormat="1" ht="30" customHeight="1">
      <c r="B9" s="123"/>
      <c r="C9" s="45" t="s">
        <v>2</v>
      </c>
      <c r="D9" s="1278" t="str">
        <f>Entidad</f>
        <v>FUNDACIÓN CANARIA TENERIFE RURAL</v>
      </c>
      <c r="E9" s="1278"/>
      <c r="F9" s="1278"/>
      <c r="G9" s="1278"/>
      <c r="H9" s="1278"/>
      <c r="I9" s="124"/>
      <c r="K9" s="293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6"/>
    </row>
    <row r="10" spans="1:24" ht="7.2" customHeight="1">
      <c r="B10" s="60"/>
      <c r="C10" s="61"/>
      <c r="D10" s="61"/>
      <c r="E10" s="62"/>
      <c r="F10" s="62"/>
      <c r="G10" s="62"/>
      <c r="H10" s="62"/>
      <c r="I10" s="63"/>
      <c r="K10" s="293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6"/>
    </row>
    <row r="11" spans="1:24" s="72" customFormat="1" ht="30" customHeight="1">
      <c r="B11" s="68"/>
      <c r="C11" s="69" t="s">
        <v>305</v>
      </c>
      <c r="D11" s="69"/>
      <c r="E11" s="70"/>
      <c r="F11" s="70"/>
      <c r="G11" s="70"/>
      <c r="H11" s="70"/>
      <c r="I11" s="71"/>
      <c r="K11" s="293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6"/>
    </row>
    <row r="12" spans="1:24" s="72" customFormat="1" ht="30" customHeight="1">
      <c r="B12" s="68"/>
      <c r="C12" s="1300"/>
      <c r="D12" s="1300"/>
      <c r="E12" s="53"/>
      <c r="F12" s="53"/>
      <c r="G12" s="53"/>
      <c r="H12" s="53"/>
      <c r="I12" s="71"/>
      <c r="K12" s="293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6"/>
    </row>
    <row r="13" spans="1:24" ht="28.95" customHeight="1">
      <c r="B13" s="74"/>
      <c r="C13" s="1363" t="s">
        <v>306</v>
      </c>
      <c r="D13" s="1364"/>
      <c r="E13" s="1364"/>
      <c r="F13" s="1364"/>
      <c r="G13" s="1364"/>
      <c r="H13" s="1365"/>
      <c r="I13" s="63"/>
      <c r="K13" s="293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6"/>
    </row>
    <row r="14" spans="1:24" ht="9" customHeight="1">
      <c r="B14" s="74"/>
      <c r="C14" s="91"/>
      <c r="D14" s="91"/>
      <c r="E14" s="53"/>
      <c r="F14" s="53"/>
      <c r="G14" s="53"/>
      <c r="H14" s="53"/>
      <c r="I14" s="63"/>
      <c r="K14" s="293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6"/>
    </row>
    <row r="15" spans="1:24" s="182" customFormat="1" ht="22.95" customHeight="1">
      <c r="B15" s="179"/>
      <c r="C15" s="1289" t="s">
        <v>309</v>
      </c>
      <c r="D15" s="1290"/>
      <c r="E15" s="1291"/>
      <c r="F15" s="87"/>
      <c r="G15" s="1289" t="s">
        <v>310</v>
      </c>
      <c r="H15" s="1291"/>
      <c r="I15" s="181"/>
      <c r="K15" s="293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6"/>
    </row>
    <row r="16" spans="1:24" s="182" customFormat="1" ht="24" customHeight="1">
      <c r="B16" s="179"/>
      <c r="C16" s="1289" t="s">
        <v>227</v>
      </c>
      <c r="D16" s="1291"/>
      <c r="E16" s="198" t="s">
        <v>263</v>
      </c>
      <c r="F16" s="87"/>
      <c r="G16" s="198" t="s">
        <v>227</v>
      </c>
      <c r="H16" s="183" t="s">
        <v>263</v>
      </c>
      <c r="I16" s="181"/>
      <c r="K16" s="293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6"/>
    </row>
    <row r="17" spans="2:24" s="77" customFormat="1" ht="22.95" customHeight="1">
      <c r="B17" s="74"/>
      <c r="C17" s="210" t="s">
        <v>311</v>
      </c>
      <c r="D17" s="211"/>
      <c r="E17" s="369">
        <v>122440</v>
      </c>
      <c r="F17" s="213"/>
      <c r="G17" s="212" t="str">
        <f>C17</f>
        <v>CABILDO INSULAR DE TENERIFE</v>
      </c>
      <c r="H17" s="369"/>
      <c r="I17" s="75"/>
      <c r="K17" s="293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6"/>
    </row>
    <row r="18" spans="2:24" s="77" customFormat="1" ht="22.95" customHeight="1">
      <c r="B18" s="74"/>
      <c r="C18" s="214" t="s">
        <v>312</v>
      </c>
      <c r="D18" s="215"/>
      <c r="E18" s="369"/>
      <c r="F18" s="213"/>
      <c r="G18" s="212" t="str">
        <f t="shared" ref="G18:G55" si="0">C18</f>
        <v>O.A. DE MUSEOS Y CENTROS</v>
      </c>
      <c r="H18" s="369"/>
      <c r="I18" s="75"/>
      <c r="K18" s="293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6"/>
    </row>
    <row r="19" spans="2:24" s="77" customFormat="1" ht="22.95" customHeight="1">
      <c r="B19" s="74"/>
      <c r="C19" s="214" t="s">
        <v>313</v>
      </c>
      <c r="D19" s="215"/>
      <c r="E19" s="369"/>
      <c r="F19" s="213"/>
      <c r="G19" s="212" t="str">
        <f t="shared" si="0"/>
        <v>O.A. INST. INS. ATENCIÓN SOC. Y SOCIOSAN.</v>
      </c>
      <c r="H19" s="369"/>
      <c r="I19" s="75"/>
      <c r="K19" s="293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6"/>
    </row>
    <row r="20" spans="2:24" s="77" customFormat="1" ht="22.95" customHeight="1">
      <c r="B20" s="74"/>
      <c r="C20" s="214" t="s">
        <v>314</v>
      </c>
      <c r="D20" s="215"/>
      <c r="E20" s="369"/>
      <c r="F20" s="213"/>
      <c r="G20" s="212" t="str">
        <f t="shared" si="0"/>
        <v>O.A. PATRONATO INSULAR DE MUSICA</v>
      </c>
      <c r="H20" s="369"/>
      <c r="I20" s="75"/>
      <c r="K20" s="293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6"/>
    </row>
    <row r="21" spans="2:24" s="77" customFormat="1" ht="22.95" customHeight="1">
      <c r="B21" s="74"/>
      <c r="C21" s="214" t="s">
        <v>315</v>
      </c>
      <c r="D21" s="215"/>
      <c r="E21" s="369"/>
      <c r="F21" s="213"/>
      <c r="G21" s="212" t="str">
        <f t="shared" si="0"/>
        <v>O.A. CONSEJO INSULAR DE AGUAS</v>
      </c>
      <c r="H21" s="369"/>
      <c r="I21" s="75"/>
      <c r="K21" s="293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6"/>
    </row>
    <row r="22" spans="2:24" s="77" customFormat="1" ht="22.95" customHeight="1">
      <c r="B22" s="74"/>
      <c r="C22" s="214" t="s">
        <v>316</v>
      </c>
      <c r="D22" s="215"/>
      <c r="E22" s="369"/>
      <c r="F22" s="213"/>
      <c r="G22" s="212" t="str">
        <f t="shared" si="0"/>
        <v>EPEL. BALSAS DE TENERIFE</v>
      </c>
      <c r="H22" s="369"/>
      <c r="I22" s="75"/>
      <c r="K22" s="293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6"/>
    </row>
    <row r="23" spans="2:24" s="77" customFormat="1" ht="22.95" customHeight="1">
      <c r="B23" s="74"/>
      <c r="C23" s="214" t="s">
        <v>554</v>
      </c>
      <c r="D23" s="215"/>
      <c r="E23" s="369"/>
      <c r="F23" s="213"/>
      <c r="G23" s="212" t="str">
        <f t="shared" si="0"/>
        <v>EPEL TEA, TENERFE ESPACIO DE LAS ARTES</v>
      </c>
      <c r="H23" s="369"/>
      <c r="I23" s="75"/>
      <c r="K23" s="293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6"/>
    </row>
    <row r="24" spans="2:24" s="77" customFormat="1" ht="22.95" customHeight="1">
      <c r="B24" s="74"/>
      <c r="C24" s="214" t="s">
        <v>317</v>
      </c>
      <c r="D24" s="215"/>
      <c r="E24" s="369"/>
      <c r="F24" s="213"/>
      <c r="G24" s="212" t="str">
        <f t="shared" si="0"/>
        <v>EPEL AGROTEIDE ENTIDAD INSULAR DESARROLLO AGRICOLA Y GANADERO</v>
      </c>
      <c r="H24" s="369"/>
      <c r="I24" s="75"/>
      <c r="K24" s="293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6"/>
    </row>
    <row r="25" spans="2:24" s="77" customFormat="1" ht="22.95" customHeight="1">
      <c r="B25" s="74"/>
      <c r="C25" s="214" t="s">
        <v>318</v>
      </c>
      <c r="D25" s="215"/>
      <c r="E25" s="369"/>
      <c r="F25" s="213"/>
      <c r="G25" s="212" t="str">
        <f t="shared" si="0"/>
        <v>CASINO DE TAORO, SA</v>
      </c>
      <c r="H25" s="369"/>
      <c r="I25" s="75"/>
      <c r="K25" s="293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6"/>
    </row>
    <row r="26" spans="2:24" s="77" customFormat="1" ht="22.95" customHeight="1">
      <c r="B26" s="74"/>
      <c r="C26" s="214" t="s">
        <v>319</v>
      </c>
      <c r="D26" s="215"/>
      <c r="E26" s="369"/>
      <c r="F26" s="213"/>
      <c r="G26" s="212" t="str">
        <f t="shared" si="0"/>
        <v>CASINO DE PLAYA DE LAS AMÉRICAS, SA</v>
      </c>
      <c r="H26" s="369"/>
      <c r="I26" s="75"/>
      <c r="K26" s="293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6"/>
    </row>
    <row r="27" spans="2:24" s="77" customFormat="1" ht="22.95" customHeight="1">
      <c r="B27" s="74"/>
      <c r="C27" s="214" t="s">
        <v>320</v>
      </c>
      <c r="D27" s="215"/>
      <c r="E27" s="369"/>
      <c r="F27" s="213"/>
      <c r="G27" s="212" t="str">
        <f t="shared" si="0"/>
        <v>CASINO DE SANTA CRUZ, SA</v>
      </c>
      <c r="H27" s="369"/>
      <c r="I27" s="75"/>
      <c r="K27" s="293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6"/>
    </row>
    <row r="28" spans="2:24" s="77" customFormat="1" ht="22.95" customHeight="1">
      <c r="B28" s="74"/>
      <c r="C28" s="214" t="s">
        <v>321</v>
      </c>
      <c r="D28" s="215"/>
      <c r="E28" s="369"/>
      <c r="F28" s="213"/>
      <c r="G28" s="212" t="str">
        <f t="shared" si="0"/>
        <v>INSTIT.FERIAL DE TENERIFE, SA</v>
      </c>
      <c r="H28" s="369"/>
      <c r="I28" s="75"/>
      <c r="K28" s="293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6"/>
    </row>
    <row r="29" spans="2:24" s="77" customFormat="1" ht="22.95" customHeight="1">
      <c r="B29" s="74"/>
      <c r="C29" s="214" t="s">
        <v>322</v>
      </c>
      <c r="D29" s="215"/>
      <c r="E29" s="369">
        <v>1950</v>
      </c>
      <c r="F29" s="213"/>
      <c r="G29" s="212" t="str">
        <f t="shared" si="0"/>
        <v>EMPRESA INSULAR DE ARTESANÍA, SA</v>
      </c>
      <c r="H29" s="369">
        <v>350</v>
      </c>
      <c r="I29" s="75"/>
      <c r="K29" s="293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6"/>
    </row>
    <row r="30" spans="2:24" s="77" customFormat="1" ht="22.95" customHeight="1">
      <c r="B30" s="74"/>
      <c r="C30" s="214" t="s">
        <v>323</v>
      </c>
      <c r="D30" s="215"/>
      <c r="E30" s="369">
        <v>500</v>
      </c>
      <c r="F30" s="213"/>
      <c r="G30" s="212" t="str">
        <f t="shared" si="0"/>
        <v>SINPROMI.S.L.</v>
      </c>
      <c r="H30" s="369"/>
      <c r="I30" s="75"/>
      <c r="K30" s="293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6"/>
    </row>
    <row r="31" spans="2:24" s="77" customFormat="1" ht="22.95" customHeight="1">
      <c r="B31" s="74"/>
      <c r="C31" s="214" t="s">
        <v>324</v>
      </c>
      <c r="D31" s="215"/>
      <c r="E31" s="369"/>
      <c r="F31" s="213"/>
      <c r="G31" s="212" t="str">
        <f t="shared" si="0"/>
        <v>AUDITORIO DE TENERIFE, SA</v>
      </c>
      <c r="H31" s="369"/>
      <c r="I31" s="75"/>
      <c r="K31" s="293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6"/>
    </row>
    <row r="32" spans="2:24" s="77" customFormat="1" ht="22.95" customHeight="1">
      <c r="B32" s="74"/>
      <c r="C32" s="214" t="s">
        <v>325</v>
      </c>
      <c r="D32" s="215"/>
      <c r="E32" s="369"/>
      <c r="F32" s="213"/>
      <c r="G32" s="212" t="str">
        <f t="shared" si="0"/>
        <v>GEST. INS. DEPORTE, CULT.Y OCIO, SA (IDECO)</v>
      </c>
      <c r="H32" s="369"/>
      <c r="I32" s="75"/>
      <c r="K32" s="293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6"/>
    </row>
    <row r="33" spans="2:24" s="77" customFormat="1" ht="22.95" customHeight="1">
      <c r="B33" s="74"/>
      <c r="C33" s="214" t="s">
        <v>326</v>
      </c>
      <c r="D33" s="215"/>
      <c r="E33" s="369"/>
      <c r="F33" s="213"/>
      <c r="G33" s="212" t="str">
        <f t="shared" si="0"/>
        <v>TITSA</v>
      </c>
      <c r="H33" s="369"/>
      <c r="I33" s="75"/>
      <c r="K33" s="293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6"/>
    </row>
    <row r="34" spans="2:24" s="77" customFormat="1" ht="22.95" customHeight="1">
      <c r="B34" s="74"/>
      <c r="C34" s="214" t="s">
        <v>327</v>
      </c>
      <c r="D34" s="215"/>
      <c r="E34" s="369">
        <v>2023.5</v>
      </c>
      <c r="F34" s="213"/>
      <c r="G34" s="212" t="str">
        <f t="shared" si="0"/>
        <v>SPET, TURISMO DE TENERIFE, S.A.</v>
      </c>
      <c r="H34" s="369">
        <v>935.28</v>
      </c>
      <c r="I34" s="75"/>
      <c r="K34" s="293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6"/>
    </row>
    <row r="35" spans="2:24" s="77" customFormat="1" ht="22.95" customHeight="1">
      <c r="B35" s="74"/>
      <c r="C35" s="214" t="s">
        <v>328</v>
      </c>
      <c r="D35" s="215"/>
      <c r="E35" s="369"/>
      <c r="F35" s="213"/>
      <c r="G35" s="212" t="str">
        <f t="shared" si="0"/>
        <v>INSTITUTO MEDICO TINERFEÑO, S.A. (IMETISA)</v>
      </c>
      <c r="H35" s="369"/>
      <c r="I35" s="75"/>
      <c r="K35" s="293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6"/>
    </row>
    <row r="36" spans="2:24" s="77" customFormat="1" ht="22.95" customHeight="1">
      <c r="B36" s="74"/>
      <c r="C36" s="214" t="s">
        <v>329</v>
      </c>
      <c r="D36" s="215"/>
      <c r="E36" s="369"/>
      <c r="F36" s="213"/>
      <c r="G36" s="212" t="str">
        <f t="shared" si="0"/>
        <v>METROPOLITANO DE TENERIFE, S.A.</v>
      </c>
      <c r="H36" s="369"/>
      <c r="I36" s="75"/>
      <c r="K36" s="293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6"/>
    </row>
    <row r="37" spans="2:24" s="77" customFormat="1" ht="22.95" customHeight="1">
      <c r="B37" s="74"/>
      <c r="C37" s="214" t="s">
        <v>330</v>
      </c>
      <c r="D37" s="215"/>
      <c r="E37" s="369"/>
      <c r="F37" s="213"/>
      <c r="G37" s="212" t="str">
        <f t="shared" si="0"/>
        <v>INST. TECNOL. Y DE ENERGIAS RENOVABLES, S.A. (ITER)</v>
      </c>
      <c r="H37" s="369"/>
      <c r="I37" s="75"/>
      <c r="K37" s="293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6"/>
    </row>
    <row r="38" spans="2:24" s="77" customFormat="1" ht="22.95" customHeight="1">
      <c r="B38" s="74"/>
      <c r="C38" s="214" t="s">
        <v>331</v>
      </c>
      <c r="D38" s="215"/>
      <c r="E38" s="369"/>
      <c r="F38" s="213"/>
      <c r="G38" s="212" t="str">
        <f t="shared" si="0"/>
        <v>CULTIVOS Y TECNOLOGÍAS AGRARIAS DE TENERIFE, S.A (CULTESA)</v>
      </c>
      <c r="H38" s="369"/>
      <c r="I38" s="75"/>
      <c r="K38" s="293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6"/>
    </row>
    <row r="39" spans="2:24" s="77" customFormat="1" ht="22.95" customHeight="1">
      <c r="B39" s="74"/>
      <c r="C39" s="214" t="s">
        <v>332</v>
      </c>
      <c r="D39" s="215"/>
      <c r="E39" s="369"/>
      <c r="F39" s="213"/>
      <c r="G39" s="212" t="str">
        <f t="shared" si="0"/>
        <v>BUENAVISTA GOLF, S.A.</v>
      </c>
      <c r="H39" s="369"/>
      <c r="I39" s="75"/>
      <c r="K39" s="293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6"/>
    </row>
    <row r="40" spans="2:24" s="77" customFormat="1" ht="22.95" customHeight="1">
      <c r="B40" s="74"/>
      <c r="C40" s="214" t="s">
        <v>333</v>
      </c>
      <c r="D40" s="215"/>
      <c r="E40" s="369"/>
      <c r="F40" s="213"/>
      <c r="G40" s="212" t="str">
        <f t="shared" si="0"/>
        <v>PARQUE CIENTÍFICO Y TECNOLÓGICO DE TENERIFE, S.A.</v>
      </c>
      <c r="H40" s="369"/>
      <c r="I40" s="75"/>
      <c r="K40" s="293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6"/>
    </row>
    <row r="41" spans="2:24" s="77" customFormat="1" ht="22.95" customHeight="1">
      <c r="B41" s="74"/>
      <c r="C41" s="214" t="s">
        <v>334</v>
      </c>
      <c r="D41" s="215"/>
      <c r="E41" s="369"/>
      <c r="F41" s="213"/>
      <c r="G41" s="212" t="str">
        <f t="shared" si="0"/>
        <v>INSTITUTO TECNOLÓGICO Y DE COMUNICACIONES DE TENERIFE, S.L. (IT3)</v>
      </c>
      <c r="H41" s="369"/>
      <c r="I41" s="75"/>
      <c r="K41" s="293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6"/>
    </row>
    <row r="42" spans="2:24" s="77" customFormat="1" ht="22.95" customHeight="1">
      <c r="B42" s="74"/>
      <c r="C42" s="214" t="s">
        <v>335</v>
      </c>
      <c r="D42" s="215"/>
      <c r="E42" s="369"/>
      <c r="F42" s="213"/>
      <c r="G42" s="212" t="str">
        <f t="shared" si="0"/>
        <v>INSTITUTO VULCANOLÓGICO DE CANARIAS S.A.</v>
      </c>
      <c r="H42" s="369"/>
      <c r="I42" s="75"/>
      <c r="K42" s="293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6"/>
    </row>
    <row r="43" spans="2:24" s="77" customFormat="1" ht="22.95" customHeight="1">
      <c r="B43" s="74"/>
      <c r="C43" s="214" t="s">
        <v>336</v>
      </c>
      <c r="D43" s="215"/>
      <c r="E43" s="369"/>
      <c r="F43" s="213"/>
      <c r="G43" s="212" t="str">
        <f t="shared" si="0"/>
        <v>CANARIAS SUBMARINE LINK, S.L. (Canalink)</v>
      </c>
      <c r="H43" s="369"/>
      <c r="I43" s="75"/>
      <c r="K43" s="293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6"/>
    </row>
    <row r="44" spans="2:24" s="77" customFormat="1" ht="22.95" customHeight="1">
      <c r="B44" s="74"/>
      <c r="C44" s="214" t="s">
        <v>337</v>
      </c>
      <c r="D44" s="215"/>
      <c r="E44" s="369"/>
      <c r="F44" s="213"/>
      <c r="G44" s="212" t="str">
        <f t="shared" si="0"/>
        <v>CANALINK AFRICA, S.L.</v>
      </c>
      <c r="H44" s="369"/>
      <c r="I44" s="75"/>
      <c r="K44" s="293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6"/>
    </row>
    <row r="45" spans="2:24" s="77" customFormat="1" ht="22.95" customHeight="1">
      <c r="B45" s="74"/>
      <c r="C45" s="214" t="s">
        <v>338</v>
      </c>
      <c r="D45" s="215"/>
      <c r="E45" s="369"/>
      <c r="F45" s="213"/>
      <c r="G45" s="212" t="str">
        <f t="shared" si="0"/>
        <v>CANALINK BAHARICOM, S.L.</v>
      </c>
      <c r="H45" s="369"/>
      <c r="I45" s="75"/>
      <c r="K45" s="293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6"/>
    </row>
    <row r="46" spans="2:24" s="77" customFormat="1" ht="22.95" customHeight="1">
      <c r="B46" s="74"/>
      <c r="C46" s="214" t="s">
        <v>339</v>
      </c>
      <c r="D46" s="215"/>
      <c r="E46" s="369"/>
      <c r="F46" s="213"/>
      <c r="G46" s="212" t="str">
        <f t="shared" si="0"/>
        <v>GESTIÓN INSULAR DE AGUAS DE TENERIFE, S.A. (GESTA)</v>
      </c>
      <c r="H46" s="369"/>
      <c r="I46" s="75"/>
      <c r="K46" s="293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6"/>
    </row>
    <row r="47" spans="2:24" s="77" customFormat="1" ht="22.95" customHeight="1">
      <c r="B47" s="74"/>
      <c r="C47" s="214" t="s">
        <v>340</v>
      </c>
      <c r="D47" s="215"/>
      <c r="E47" s="369"/>
      <c r="F47" s="213"/>
      <c r="G47" s="212" t="str">
        <f t="shared" si="0"/>
        <v>FUNDACION TENERIFE RURAL</v>
      </c>
      <c r="H47" s="369"/>
      <c r="I47" s="75"/>
      <c r="K47" s="293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6"/>
    </row>
    <row r="48" spans="2:24" s="77" customFormat="1" ht="22.95" customHeight="1">
      <c r="B48" s="74"/>
      <c r="C48" s="214" t="s">
        <v>341</v>
      </c>
      <c r="D48" s="215"/>
      <c r="E48" s="369"/>
      <c r="F48" s="213"/>
      <c r="G48" s="212" t="str">
        <f t="shared" si="0"/>
        <v>FUNDACIÓN  ITB</v>
      </c>
      <c r="H48" s="369"/>
      <c r="I48" s="75"/>
      <c r="K48" s="293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6"/>
    </row>
    <row r="49" spans="2:24" s="77" customFormat="1" ht="22.95" customHeight="1">
      <c r="B49" s="74"/>
      <c r="C49" s="214" t="s">
        <v>342</v>
      </c>
      <c r="D49" s="215"/>
      <c r="E49" s="369"/>
      <c r="F49" s="213"/>
      <c r="G49" s="212" t="str">
        <f t="shared" si="0"/>
        <v>FIFEDE</v>
      </c>
      <c r="H49" s="369"/>
      <c r="I49" s="75"/>
      <c r="K49" s="293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6"/>
    </row>
    <row r="50" spans="2:24" s="77" customFormat="1" ht="22.95" customHeight="1">
      <c r="B50" s="74"/>
      <c r="C50" s="214" t="s">
        <v>343</v>
      </c>
      <c r="D50" s="215"/>
      <c r="E50" s="369"/>
      <c r="F50" s="213"/>
      <c r="G50" s="212" t="str">
        <f t="shared" si="0"/>
        <v>AGENCIA INSULAR DE LA ENERGIA</v>
      </c>
      <c r="H50" s="369"/>
      <c r="I50" s="75"/>
      <c r="K50" s="293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6"/>
    </row>
    <row r="51" spans="2:24" s="77" customFormat="1" ht="22.95" customHeight="1">
      <c r="B51" s="74"/>
      <c r="C51" s="214" t="s">
        <v>344</v>
      </c>
      <c r="D51" s="215"/>
      <c r="E51" s="369"/>
      <c r="F51" s="213"/>
      <c r="G51" s="212" t="str">
        <f t="shared" si="0"/>
        <v>FUNDACIÓN CANARIAS FACTORÍA DE LA INNOVACIÓN TURÍSTICA</v>
      </c>
      <c r="H51" s="369"/>
      <c r="I51" s="75"/>
      <c r="K51" s="293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6"/>
    </row>
    <row r="52" spans="2:24" s="77" customFormat="1" ht="22.95" customHeight="1">
      <c r="B52" s="74"/>
      <c r="C52" s="214" t="s">
        <v>345</v>
      </c>
      <c r="D52" s="215"/>
      <c r="E52" s="369"/>
      <c r="F52" s="213"/>
      <c r="G52" s="212" t="str">
        <f t="shared" si="0"/>
        <v>CONSORCIO PREVENSIÓN, EXTINCIÓN INCENDIOS Y SALVAMENTO DE LA ISLA DE TENERIFE</v>
      </c>
      <c r="H52" s="369"/>
      <c r="I52" s="75"/>
      <c r="K52" s="293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6"/>
    </row>
    <row r="53" spans="2:24" s="77" customFormat="1" ht="22.95" customHeight="1">
      <c r="B53" s="74"/>
      <c r="C53" s="214" t="s">
        <v>346</v>
      </c>
      <c r="D53" s="215"/>
      <c r="E53" s="369"/>
      <c r="F53" s="213"/>
      <c r="G53" s="212" t="str">
        <f t="shared" si="0"/>
        <v>CONSORCIO DE TRIBUTOS DE LA ISLA DE TENERIFE</v>
      </c>
      <c r="H53" s="369"/>
      <c r="I53" s="75"/>
      <c r="K53" s="293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6"/>
    </row>
    <row r="54" spans="2:24" s="77" customFormat="1" ht="22.95" customHeight="1">
      <c r="B54" s="74"/>
      <c r="C54" s="214" t="s">
        <v>347</v>
      </c>
      <c r="D54" s="215"/>
      <c r="E54" s="369"/>
      <c r="F54" s="213"/>
      <c r="G54" s="212" t="str">
        <f t="shared" si="0"/>
        <v>CONSORCIO ISLA BAJA</v>
      </c>
      <c r="H54" s="369"/>
      <c r="I54" s="75"/>
      <c r="K54" s="293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6"/>
    </row>
    <row r="55" spans="2:24" s="77" customFormat="1" ht="22.95" customHeight="1">
      <c r="B55" s="74"/>
      <c r="C55" s="216" t="s">
        <v>348</v>
      </c>
      <c r="D55" s="217"/>
      <c r="E55" s="370"/>
      <c r="F55" s="213"/>
      <c r="G55" s="212" t="str">
        <f t="shared" si="0"/>
        <v>CONSORCIO URBANÍSTICO PARA LA REHABILITACIÓN DEL PTO. DE LA CRUZ</v>
      </c>
      <c r="H55" s="370"/>
      <c r="I55" s="75"/>
      <c r="K55" s="293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6"/>
    </row>
    <row r="56" spans="2:24" s="125" customFormat="1" ht="22.95" customHeight="1" thickBot="1">
      <c r="B56" s="123"/>
      <c r="C56" s="1361" t="s">
        <v>264</v>
      </c>
      <c r="D56" s="1362"/>
      <c r="E56" s="111">
        <f>SUM(E17:E55)</f>
        <v>126913.5</v>
      </c>
      <c r="F56" s="87"/>
      <c r="G56" s="149" t="s">
        <v>264</v>
      </c>
      <c r="H56" s="111">
        <f>SUM(H17:H55)</f>
        <v>1285.28</v>
      </c>
      <c r="I56" s="124"/>
      <c r="K56" s="293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6"/>
    </row>
    <row r="57" spans="2:24" ht="22.95" customHeight="1">
      <c r="B57" s="74"/>
      <c r="C57" s="145"/>
      <c r="D57" s="145"/>
      <c r="E57" s="146"/>
      <c r="F57" s="53"/>
      <c r="G57" s="146"/>
      <c r="H57" s="53"/>
      <c r="I57" s="63"/>
      <c r="K57" s="293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6"/>
    </row>
    <row r="58" spans="2:24" ht="22.95" customHeight="1">
      <c r="B58" s="74"/>
      <c r="C58" s="1363" t="s">
        <v>555</v>
      </c>
      <c r="D58" s="1364"/>
      <c r="E58" s="1364"/>
      <c r="F58" s="1364"/>
      <c r="G58" s="1364"/>
      <c r="H58" s="1365"/>
      <c r="I58" s="63"/>
      <c r="K58" s="293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6"/>
    </row>
    <row r="59" spans="2:24" s="61" customFormat="1" ht="9" customHeight="1">
      <c r="B59" s="74"/>
      <c r="C59" s="32"/>
      <c r="D59" s="32"/>
      <c r="E59" s="32"/>
      <c r="F59" s="32"/>
      <c r="G59" s="32"/>
      <c r="H59" s="32"/>
      <c r="I59" s="63"/>
      <c r="K59" s="293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6"/>
    </row>
    <row r="60" spans="2:24" ht="22.95" customHeight="1">
      <c r="B60" s="74"/>
      <c r="C60" s="1363" t="s">
        <v>306</v>
      </c>
      <c r="D60" s="1364"/>
      <c r="E60" s="1364"/>
      <c r="F60" s="1364"/>
      <c r="G60" s="1364"/>
      <c r="H60" s="1365"/>
      <c r="I60" s="63"/>
      <c r="K60" s="293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6"/>
    </row>
    <row r="61" spans="2:24" s="61" customFormat="1" ht="9" customHeight="1">
      <c r="B61" s="74"/>
      <c r="C61" s="32"/>
      <c r="D61" s="32"/>
      <c r="E61" s="32"/>
      <c r="F61" s="32"/>
      <c r="G61" s="32"/>
      <c r="H61" s="32"/>
      <c r="I61" s="63"/>
      <c r="K61" s="293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6"/>
    </row>
    <row r="62" spans="2:24" ht="22.95" customHeight="1">
      <c r="B62" s="74"/>
      <c r="C62" s="1289" t="s">
        <v>309</v>
      </c>
      <c r="D62" s="1290"/>
      <c r="E62" s="1291"/>
      <c r="F62" s="87"/>
      <c r="G62" s="1289" t="s">
        <v>310</v>
      </c>
      <c r="H62" s="1291"/>
      <c r="I62" s="63"/>
      <c r="K62" s="293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6"/>
    </row>
    <row r="63" spans="2:24" ht="22.95" customHeight="1">
      <c r="B63" s="74"/>
      <c r="C63" s="1289" t="s">
        <v>227</v>
      </c>
      <c r="D63" s="1291"/>
      <c r="E63" s="198" t="s">
        <v>263</v>
      </c>
      <c r="F63" s="87"/>
      <c r="G63" s="198" t="s">
        <v>227</v>
      </c>
      <c r="H63" s="183" t="s">
        <v>263</v>
      </c>
      <c r="I63" s="63"/>
      <c r="K63" s="293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6"/>
    </row>
    <row r="64" spans="2:24" ht="22.95" customHeight="1">
      <c r="B64" s="74"/>
      <c r="C64" s="210" t="s">
        <v>349</v>
      </c>
      <c r="D64" s="211"/>
      <c r="E64" s="369"/>
      <c r="F64" s="213"/>
      <c r="G64" s="212" t="str">
        <f>C64</f>
        <v>A.M.C. POLÍGONO INDUSTRIAL DE GÜIMAR</v>
      </c>
      <c r="H64" s="369"/>
      <c r="I64" s="63"/>
      <c r="K64" s="293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6"/>
    </row>
    <row r="65" spans="2:24" ht="22.95" customHeight="1">
      <c r="B65" s="74"/>
      <c r="C65" s="214" t="s">
        <v>350</v>
      </c>
      <c r="D65" s="215"/>
      <c r="E65" s="369"/>
      <c r="F65" s="213"/>
      <c r="G65" s="212" t="str">
        <f t="shared" ref="G65:G68" si="1">C65</f>
        <v>MERCATENERIFE, S.A.</v>
      </c>
      <c r="H65" s="369"/>
      <c r="I65" s="63"/>
      <c r="K65" s="293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6"/>
    </row>
    <row r="66" spans="2:24" ht="22.95" customHeight="1">
      <c r="B66" s="74"/>
      <c r="C66" s="214" t="s">
        <v>351</v>
      </c>
      <c r="D66" s="215"/>
      <c r="E66" s="369"/>
      <c r="F66" s="213"/>
      <c r="G66" s="212" t="str">
        <f t="shared" si="1"/>
        <v>POLÍGONO INDUSTRIAL DE GRANADILLA-PARQUE TECNOLÓGICO DE TENERIFE, S.A.</v>
      </c>
      <c r="H66" s="369"/>
      <c r="I66" s="63"/>
      <c r="K66" s="293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6"/>
    </row>
    <row r="67" spans="2:24" ht="22.95" customHeight="1">
      <c r="B67" s="74"/>
      <c r="C67" s="214" t="s">
        <v>352</v>
      </c>
      <c r="D67" s="215"/>
      <c r="E67" s="369"/>
      <c r="F67" s="213"/>
      <c r="G67" s="212" t="str">
        <f t="shared" si="1"/>
        <v>PARQUES EÓLICOS DE GRANADILLA, A.I.E.</v>
      </c>
      <c r="H67" s="369"/>
      <c r="I67" s="63"/>
      <c r="K67" s="293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6"/>
    </row>
    <row r="68" spans="2:24" ht="22.95" customHeight="1">
      <c r="B68" s="74"/>
      <c r="C68" s="214" t="s">
        <v>353</v>
      </c>
      <c r="D68" s="215"/>
      <c r="E68" s="369"/>
      <c r="F68" s="213"/>
      <c r="G68" s="212" t="str">
        <f t="shared" si="1"/>
        <v>EÓLICAS DE TENERIFE, A.I.E.</v>
      </c>
      <c r="H68" s="369"/>
      <c r="I68" s="63"/>
      <c r="K68" s="293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6"/>
    </row>
    <row r="69" spans="2:24" s="125" customFormat="1" ht="22.95" customHeight="1" thickBot="1">
      <c r="B69" s="123"/>
      <c r="C69" s="1361" t="s">
        <v>264</v>
      </c>
      <c r="D69" s="1362"/>
      <c r="E69" s="111">
        <f>SUM(E64:E68)</f>
        <v>0</v>
      </c>
      <c r="F69" s="87"/>
      <c r="G69" s="149" t="s">
        <v>264</v>
      </c>
      <c r="H69" s="111">
        <f>SUM(H64:H68)</f>
        <v>0</v>
      </c>
      <c r="I69" s="124"/>
      <c r="K69" s="293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6"/>
    </row>
    <row r="70" spans="2:24" ht="22.95" customHeight="1">
      <c r="B70" s="74"/>
      <c r="C70" s="145"/>
      <c r="D70" s="145"/>
      <c r="E70" s="146"/>
      <c r="F70" s="53"/>
      <c r="G70" s="146"/>
      <c r="H70" s="53"/>
      <c r="I70" s="63"/>
      <c r="K70" s="293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6"/>
    </row>
    <row r="71" spans="2:24" ht="22.95" customHeight="1">
      <c r="B71" s="74"/>
      <c r="C71" s="107" t="s">
        <v>197</v>
      </c>
      <c r="D71" s="145"/>
      <c r="E71" s="146"/>
      <c r="F71" s="53"/>
      <c r="G71" s="146"/>
      <c r="H71" s="53"/>
      <c r="I71" s="63"/>
      <c r="K71" s="293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6"/>
    </row>
    <row r="72" spans="2:24" ht="16.2" customHeight="1">
      <c r="B72" s="74"/>
      <c r="C72" s="105" t="s">
        <v>354</v>
      </c>
      <c r="D72" s="145"/>
      <c r="E72" s="146"/>
      <c r="F72" s="53"/>
      <c r="G72" s="146"/>
      <c r="H72" s="53"/>
      <c r="I72" s="63"/>
      <c r="K72" s="293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6"/>
    </row>
    <row r="73" spans="2:24" ht="16.2" customHeight="1">
      <c r="B73" s="74"/>
      <c r="C73" s="104"/>
      <c r="D73" s="145"/>
      <c r="E73" s="146"/>
      <c r="F73" s="146"/>
      <c r="G73" s="146"/>
      <c r="H73" s="53"/>
      <c r="I73" s="63"/>
      <c r="K73" s="293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6"/>
    </row>
    <row r="74" spans="2:24" ht="16.2" customHeight="1">
      <c r="B74" s="74"/>
      <c r="C74" s="184"/>
      <c r="D74" s="105"/>
      <c r="E74" s="106"/>
      <c r="F74" s="106"/>
      <c r="G74" s="106"/>
      <c r="H74" s="53"/>
      <c r="I74" s="63"/>
      <c r="K74" s="293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6"/>
    </row>
    <row r="75" spans="2:24" ht="22.95" customHeight="1" thickBot="1">
      <c r="B75" s="78"/>
      <c r="C75" s="1279"/>
      <c r="D75" s="1279"/>
      <c r="E75" s="46"/>
      <c r="F75" s="46"/>
      <c r="G75" s="46"/>
      <c r="H75" s="79"/>
      <c r="I75" s="80"/>
      <c r="K75" s="287"/>
      <c r="L75" s="288"/>
      <c r="M75" s="288"/>
      <c r="N75" s="288"/>
      <c r="O75" s="288"/>
      <c r="P75" s="288"/>
      <c r="Q75" s="288"/>
      <c r="R75" s="288"/>
      <c r="S75" s="288"/>
      <c r="T75" s="288"/>
      <c r="U75" s="288"/>
      <c r="V75" s="288"/>
      <c r="W75" s="288"/>
      <c r="X75" s="289"/>
    </row>
    <row r="76" spans="2:24" ht="22.95" customHeight="1">
      <c r="C76" s="61"/>
      <c r="D76" s="61"/>
      <c r="E76" s="62"/>
      <c r="F76" s="62"/>
      <c r="G76" s="62"/>
      <c r="H76" s="62"/>
      <c r="J76" s="54" t="s">
        <v>672</v>
      </c>
    </row>
    <row r="77" spans="2:24" ht="13.2">
      <c r="C77" s="81" t="s">
        <v>70</v>
      </c>
      <c r="D77" s="61"/>
      <c r="E77" s="62"/>
      <c r="F77" s="62"/>
      <c r="G77" s="62"/>
      <c r="H77" s="52" t="s">
        <v>303</v>
      </c>
    </row>
    <row r="78" spans="2:24" ht="13.2">
      <c r="C78" s="82" t="s">
        <v>71</v>
      </c>
      <c r="D78" s="61"/>
      <c r="E78" s="62"/>
      <c r="F78" s="62"/>
      <c r="G78" s="62"/>
      <c r="H78" s="62"/>
    </row>
    <row r="79" spans="2:24" ht="13.2">
      <c r="C79" s="82" t="s">
        <v>72</v>
      </c>
      <c r="D79" s="61"/>
      <c r="E79" s="62"/>
      <c r="F79" s="62"/>
      <c r="G79" s="62"/>
      <c r="H79" s="62"/>
    </row>
    <row r="80" spans="2:24" ht="13.2">
      <c r="C80" s="82" t="s">
        <v>73</v>
      </c>
      <c r="D80" s="61"/>
      <c r="E80" s="62"/>
      <c r="F80" s="62"/>
      <c r="G80" s="62"/>
      <c r="H80" s="62"/>
    </row>
    <row r="81" spans="3:8" ht="13.2">
      <c r="C81" s="82" t="s">
        <v>74</v>
      </c>
      <c r="D81" s="61"/>
      <c r="E81" s="62"/>
      <c r="F81" s="62"/>
      <c r="G81" s="62"/>
      <c r="H81" s="62"/>
    </row>
    <row r="82" spans="3:8" ht="22.95" customHeight="1">
      <c r="C82" s="61"/>
      <c r="D82" s="61"/>
      <c r="E82" s="62"/>
      <c r="F82" s="62"/>
      <c r="G82" s="62"/>
      <c r="H82" s="62"/>
    </row>
    <row r="83" spans="3:8" ht="22.95" customHeight="1">
      <c r="C83" s="61"/>
      <c r="D83" s="61"/>
      <c r="E83" s="62"/>
      <c r="F83" s="62"/>
      <c r="G83" s="62"/>
      <c r="H83" s="62"/>
    </row>
    <row r="84" spans="3:8" ht="22.95" customHeight="1">
      <c r="C84" s="61"/>
      <c r="D84" s="61"/>
      <c r="E84" s="62"/>
      <c r="F84" s="62"/>
      <c r="G84" s="62"/>
      <c r="H84" s="62"/>
    </row>
    <row r="85" spans="3:8" ht="22.95" customHeight="1">
      <c r="C85" s="61"/>
      <c r="D85" s="61"/>
      <c r="E85" s="62"/>
      <c r="F85" s="62"/>
      <c r="G85" s="62"/>
      <c r="H85" s="62"/>
    </row>
    <row r="86" spans="3:8" ht="22.95" customHeight="1">
      <c r="E86" s="62"/>
      <c r="F86" s="62"/>
      <c r="G86" s="62"/>
      <c r="H86" s="62"/>
    </row>
  </sheetData>
  <sheetProtection password="C494"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46"/>
  <sheetViews>
    <sheetView topLeftCell="D1" workbookViewId="0">
      <selection activeCell="D15" sqref="D15"/>
    </sheetView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13.54296875" style="54" customWidth="1"/>
    <col min="4" max="4" width="99.54296875" style="54" customWidth="1"/>
    <col min="5" max="7" width="17.7265625" style="55" customWidth="1"/>
    <col min="8" max="8" width="3.26953125" style="54" customWidth="1"/>
    <col min="9" max="16384" width="10.7265625" style="54"/>
  </cols>
  <sheetData>
    <row r="2" spans="1:23" ht="22.95" customHeight="1">
      <c r="D2" s="145" t="s">
        <v>166</v>
      </c>
    </row>
    <row r="3" spans="1:23" ht="22.95" customHeight="1">
      <c r="D3" s="145" t="s">
        <v>167</v>
      </c>
    </row>
    <row r="4" spans="1:23" ht="22.95" customHeight="1" thickBot="1">
      <c r="A4" s="54" t="s">
        <v>671</v>
      </c>
    </row>
    <row r="5" spans="1:23" ht="9" customHeight="1">
      <c r="B5" s="56"/>
      <c r="C5" s="57"/>
      <c r="D5" s="57"/>
      <c r="E5" s="58"/>
      <c r="F5" s="58"/>
      <c r="G5" s="58"/>
      <c r="H5" s="59"/>
      <c r="J5" s="290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2"/>
    </row>
    <row r="6" spans="1:23" ht="30" customHeight="1">
      <c r="B6" s="60"/>
      <c r="C6" s="51" t="s">
        <v>0</v>
      </c>
      <c r="D6" s="61"/>
      <c r="E6" s="62"/>
      <c r="F6" s="62"/>
      <c r="G6" s="1241">
        <f>ejercicio</f>
        <v>2019</v>
      </c>
      <c r="H6" s="63"/>
      <c r="J6" s="293"/>
      <c r="K6" s="294" t="s">
        <v>474</v>
      </c>
      <c r="L6" s="294"/>
      <c r="M6" s="294"/>
      <c r="N6" s="294"/>
      <c r="O6" s="295"/>
      <c r="P6" s="295"/>
      <c r="Q6" s="295"/>
      <c r="R6" s="295"/>
      <c r="S6" s="295"/>
      <c r="T6" s="295"/>
      <c r="U6" s="295"/>
      <c r="V6" s="295"/>
      <c r="W6" s="296"/>
    </row>
    <row r="7" spans="1:23" ht="30" customHeight="1">
      <c r="B7" s="60"/>
      <c r="C7" s="51" t="s">
        <v>1</v>
      </c>
      <c r="D7" s="61"/>
      <c r="E7" s="62"/>
      <c r="F7" s="62"/>
      <c r="G7" s="1241"/>
      <c r="H7" s="63"/>
      <c r="J7" s="293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6"/>
    </row>
    <row r="8" spans="1:23" ht="30" customHeight="1">
      <c r="B8" s="60"/>
      <c r="C8" s="64"/>
      <c r="D8" s="61"/>
      <c r="E8" s="62"/>
      <c r="F8" s="62"/>
      <c r="G8" s="65"/>
      <c r="H8" s="63"/>
      <c r="J8" s="293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6"/>
    </row>
    <row r="9" spans="1:23" s="125" customFormat="1" ht="30" customHeight="1">
      <c r="B9" s="123"/>
      <c r="C9" s="45" t="s">
        <v>2</v>
      </c>
      <c r="D9" s="1278" t="str">
        <f>Entidad</f>
        <v>FUNDACIÓN CANARIA TENERIFE RURAL</v>
      </c>
      <c r="E9" s="1278"/>
      <c r="F9" s="1278"/>
      <c r="G9" s="1278"/>
      <c r="H9" s="124"/>
      <c r="J9" s="293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6"/>
    </row>
    <row r="10" spans="1:23" ht="7.2" customHeight="1">
      <c r="B10" s="60"/>
      <c r="C10" s="61"/>
      <c r="D10" s="61"/>
      <c r="E10" s="62"/>
      <c r="F10" s="62"/>
      <c r="G10" s="62"/>
      <c r="H10" s="63"/>
      <c r="J10" s="293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6"/>
    </row>
    <row r="11" spans="1:23" s="72" customFormat="1" ht="30" customHeight="1">
      <c r="B11" s="68"/>
      <c r="C11" s="69" t="s">
        <v>355</v>
      </c>
      <c r="D11" s="69"/>
      <c r="E11" s="70"/>
      <c r="F11" s="70"/>
      <c r="G11" s="70"/>
      <c r="H11" s="71"/>
      <c r="J11" s="293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6"/>
    </row>
    <row r="12" spans="1:23" s="72" customFormat="1" ht="30" customHeight="1">
      <c r="B12" s="68"/>
      <c r="C12" s="1300"/>
      <c r="D12" s="1300"/>
      <c r="E12" s="53"/>
      <c r="F12" s="53"/>
      <c r="G12" s="53"/>
      <c r="H12" s="71"/>
      <c r="J12" s="293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6"/>
    </row>
    <row r="13" spans="1:23" ht="28.95" customHeight="1">
      <c r="B13" s="74"/>
      <c r="C13" s="50" t="s">
        <v>356</v>
      </c>
      <c r="D13" s="91"/>
      <c r="E13" s="53"/>
      <c r="F13" s="53"/>
      <c r="G13" s="186"/>
      <c r="H13" s="63"/>
      <c r="J13" s="293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6"/>
    </row>
    <row r="14" spans="1:23" ht="9" customHeight="1">
      <c r="B14" s="74"/>
      <c r="C14" s="91"/>
      <c r="D14" s="91"/>
      <c r="E14" s="53"/>
      <c r="F14" s="53"/>
      <c r="G14" s="53"/>
      <c r="H14" s="63"/>
      <c r="J14" s="293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6"/>
    </row>
    <row r="15" spans="1:23" s="171" customFormat="1" ht="22.95" customHeight="1">
      <c r="B15" s="172"/>
      <c r="C15" s="133"/>
      <c r="D15" s="173"/>
      <c r="E15" s="133" t="s">
        <v>263</v>
      </c>
      <c r="F15" s="133" t="s">
        <v>358</v>
      </c>
      <c r="G15" s="133"/>
      <c r="H15" s="174"/>
      <c r="J15" s="293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6"/>
    </row>
    <row r="16" spans="1:23" s="171" customFormat="1" ht="24" customHeight="1">
      <c r="B16" s="172"/>
      <c r="C16" s="177" t="s">
        <v>228</v>
      </c>
      <c r="D16" s="178" t="s">
        <v>236</v>
      </c>
      <c r="E16" s="177" t="s">
        <v>357</v>
      </c>
      <c r="F16" s="177">
        <f>ejercicio</f>
        <v>2019</v>
      </c>
      <c r="G16" s="177" t="s">
        <v>359</v>
      </c>
      <c r="H16" s="174"/>
      <c r="J16" s="293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6"/>
    </row>
    <row r="17" spans="2:23" ht="22.95" customHeight="1">
      <c r="B17" s="74"/>
      <c r="C17" s="1234" t="s">
        <v>851</v>
      </c>
      <c r="D17" s="782" t="s">
        <v>850</v>
      </c>
      <c r="E17" s="349">
        <v>104000</v>
      </c>
      <c r="F17" s="349">
        <v>104000</v>
      </c>
      <c r="G17" s="1235" t="s">
        <v>852</v>
      </c>
      <c r="H17" s="63"/>
      <c r="J17" s="293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6"/>
    </row>
    <row r="18" spans="2:23" ht="22.95" customHeight="1">
      <c r="B18" s="74"/>
      <c r="C18" s="356"/>
      <c r="D18" s="353"/>
      <c r="E18" s="349"/>
      <c r="F18" s="349"/>
      <c r="G18" s="424"/>
      <c r="H18" s="63"/>
      <c r="J18" s="293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6"/>
    </row>
    <row r="19" spans="2:23" ht="22.95" customHeight="1">
      <c r="B19" s="74"/>
      <c r="C19" s="356"/>
      <c r="D19" s="353"/>
      <c r="E19" s="349"/>
      <c r="F19" s="349"/>
      <c r="G19" s="424"/>
      <c r="H19" s="63"/>
      <c r="J19" s="293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6"/>
    </row>
    <row r="20" spans="2:23" ht="22.95" customHeight="1">
      <c r="B20" s="74"/>
      <c r="C20" s="356"/>
      <c r="D20" s="353"/>
      <c r="E20" s="349"/>
      <c r="F20" s="349"/>
      <c r="G20" s="424"/>
      <c r="H20" s="63"/>
      <c r="J20" s="293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6"/>
    </row>
    <row r="21" spans="2:23" ht="22.95" customHeight="1">
      <c r="B21" s="74"/>
      <c r="C21" s="356"/>
      <c r="D21" s="353"/>
      <c r="E21" s="349"/>
      <c r="F21" s="349"/>
      <c r="G21" s="424"/>
      <c r="H21" s="63"/>
      <c r="J21" s="293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6"/>
    </row>
    <row r="22" spans="2:23" ht="22.95" customHeight="1">
      <c r="B22" s="74"/>
      <c r="C22" s="356"/>
      <c r="D22" s="353"/>
      <c r="E22" s="349"/>
      <c r="F22" s="349"/>
      <c r="G22" s="424"/>
      <c r="H22" s="63"/>
      <c r="J22" s="293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6"/>
    </row>
    <row r="23" spans="2:23" ht="22.95" customHeight="1">
      <c r="B23" s="74"/>
      <c r="C23" s="356"/>
      <c r="D23" s="353"/>
      <c r="E23" s="349"/>
      <c r="F23" s="349"/>
      <c r="G23" s="424"/>
      <c r="H23" s="63"/>
      <c r="J23" s="293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6"/>
    </row>
    <row r="24" spans="2:23" ht="22.95" customHeight="1">
      <c r="B24" s="74"/>
      <c r="C24" s="356"/>
      <c r="D24" s="353"/>
      <c r="E24" s="349"/>
      <c r="F24" s="349"/>
      <c r="G24" s="424"/>
      <c r="H24" s="63"/>
      <c r="J24" s="293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6"/>
    </row>
    <row r="25" spans="2:23" ht="22.95" customHeight="1">
      <c r="B25" s="74"/>
      <c r="C25" s="356"/>
      <c r="D25" s="353"/>
      <c r="E25" s="349"/>
      <c r="F25" s="349"/>
      <c r="G25" s="424"/>
      <c r="H25" s="63"/>
      <c r="J25" s="293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6"/>
    </row>
    <row r="26" spans="2:23" ht="22.95" customHeight="1">
      <c r="B26" s="74"/>
      <c r="C26" s="356"/>
      <c r="D26" s="353"/>
      <c r="E26" s="349"/>
      <c r="F26" s="349"/>
      <c r="G26" s="424"/>
      <c r="H26" s="63"/>
      <c r="J26" s="293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6"/>
    </row>
    <row r="27" spans="2:23" ht="22.95" customHeight="1">
      <c r="B27" s="74"/>
      <c r="C27" s="356"/>
      <c r="D27" s="353"/>
      <c r="E27" s="349"/>
      <c r="F27" s="349"/>
      <c r="G27" s="424"/>
      <c r="H27" s="63"/>
      <c r="J27" s="293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6"/>
    </row>
    <row r="28" spans="2:23" ht="22.95" customHeight="1">
      <c r="B28" s="74"/>
      <c r="C28" s="356"/>
      <c r="D28" s="353"/>
      <c r="E28" s="349"/>
      <c r="F28" s="349"/>
      <c r="G28" s="424"/>
      <c r="H28" s="63"/>
      <c r="J28" s="293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6"/>
    </row>
    <row r="29" spans="2:23" ht="22.95" customHeight="1">
      <c r="B29" s="74"/>
      <c r="C29" s="356"/>
      <c r="D29" s="353"/>
      <c r="E29" s="349"/>
      <c r="F29" s="349"/>
      <c r="G29" s="424"/>
      <c r="H29" s="63"/>
      <c r="J29" s="293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6"/>
    </row>
    <row r="30" spans="2:23" ht="22.95" customHeight="1">
      <c r="B30" s="74"/>
      <c r="C30" s="356"/>
      <c r="D30" s="353"/>
      <c r="E30" s="349"/>
      <c r="F30" s="349"/>
      <c r="G30" s="424"/>
      <c r="H30" s="63"/>
      <c r="J30" s="293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2:23" ht="22.95" customHeight="1">
      <c r="B31" s="74"/>
      <c r="C31" s="357"/>
      <c r="D31" s="354"/>
      <c r="E31" s="350"/>
      <c r="F31" s="350"/>
      <c r="G31" s="425"/>
      <c r="H31" s="63"/>
      <c r="J31" s="293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6"/>
    </row>
    <row r="32" spans="2:23" ht="22.95" customHeight="1">
      <c r="B32" s="74"/>
      <c r="C32" s="358"/>
      <c r="D32" s="355"/>
      <c r="E32" s="352"/>
      <c r="F32" s="352"/>
      <c r="G32" s="426"/>
      <c r="H32" s="63"/>
      <c r="J32" s="293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6"/>
    </row>
    <row r="33" spans="2:23" ht="22.95" customHeight="1" thickBot="1">
      <c r="B33" s="74"/>
      <c r="C33" s="145"/>
      <c r="D33" s="149" t="s">
        <v>186</v>
      </c>
      <c r="E33" s="111">
        <f>SUM(E17:E32)</f>
        <v>104000</v>
      </c>
      <c r="F33" s="111">
        <f>SUM(F17:F32)</f>
        <v>104000</v>
      </c>
      <c r="G33" s="53"/>
      <c r="H33" s="63"/>
      <c r="J33" s="293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6"/>
    </row>
    <row r="34" spans="2:23" ht="22.95" customHeight="1">
      <c r="B34" s="74"/>
      <c r="C34" s="145"/>
      <c r="D34" s="145"/>
      <c r="E34" s="146"/>
      <c r="F34" s="146"/>
      <c r="G34" s="53"/>
      <c r="H34" s="63"/>
      <c r="J34" s="293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6"/>
    </row>
    <row r="35" spans="2:23" ht="22.95" customHeight="1" thickBot="1">
      <c r="B35" s="78"/>
      <c r="C35" s="1279"/>
      <c r="D35" s="1279"/>
      <c r="E35" s="46"/>
      <c r="F35" s="46"/>
      <c r="G35" s="79"/>
      <c r="H35" s="80"/>
      <c r="J35" s="287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9"/>
    </row>
    <row r="36" spans="2:23" ht="22.95" customHeight="1">
      <c r="C36" s="61"/>
      <c r="D36" s="61"/>
      <c r="E36" s="62"/>
      <c r="F36" s="62"/>
      <c r="G36" s="62"/>
      <c r="I36" s="54" t="s">
        <v>672</v>
      </c>
    </row>
    <row r="37" spans="2:23" ht="13.2">
      <c r="C37" s="81" t="s">
        <v>70</v>
      </c>
      <c r="D37" s="61"/>
      <c r="E37" s="62"/>
      <c r="F37" s="62"/>
      <c r="G37" s="52" t="s">
        <v>304</v>
      </c>
    </row>
    <row r="38" spans="2:23" ht="13.2">
      <c r="C38" s="82" t="s">
        <v>71</v>
      </c>
      <c r="D38" s="61"/>
      <c r="E38" s="62"/>
      <c r="F38" s="62"/>
      <c r="G38" s="62"/>
    </row>
    <row r="39" spans="2:23" ht="13.2">
      <c r="C39" s="82" t="s">
        <v>72</v>
      </c>
      <c r="D39" s="61"/>
      <c r="E39" s="62"/>
      <c r="F39" s="62"/>
      <c r="G39" s="62"/>
    </row>
    <row r="40" spans="2:23" ht="13.2">
      <c r="C40" s="82" t="s">
        <v>73</v>
      </c>
      <c r="D40" s="61"/>
      <c r="E40" s="62"/>
      <c r="F40" s="62"/>
      <c r="G40" s="62"/>
    </row>
    <row r="41" spans="2:23" ht="13.2">
      <c r="C41" s="82" t="s">
        <v>74</v>
      </c>
      <c r="D41" s="61"/>
      <c r="E41" s="62"/>
      <c r="F41" s="62"/>
      <c r="G41" s="62"/>
    </row>
    <row r="42" spans="2:23" ht="22.95" customHeight="1">
      <c r="C42" s="61"/>
      <c r="D42" s="61"/>
      <c r="E42" s="62"/>
      <c r="F42" s="62"/>
      <c r="G42" s="62"/>
    </row>
    <row r="43" spans="2:23" ht="22.95" customHeight="1">
      <c r="C43" s="61"/>
      <c r="D43" s="61"/>
      <c r="E43" s="62"/>
      <c r="F43" s="62"/>
      <c r="G43" s="62"/>
    </row>
    <row r="44" spans="2:23" ht="22.95" customHeight="1">
      <c r="C44" s="61"/>
      <c r="D44" s="61"/>
      <c r="E44" s="62"/>
      <c r="F44" s="62"/>
      <c r="G44" s="62"/>
    </row>
    <row r="45" spans="2:23" ht="22.95" customHeight="1">
      <c r="C45" s="61"/>
      <c r="D45" s="61"/>
      <c r="E45" s="62"/>
      <c r="F45" s="62"/>
      <c r="G45" s="62"/>
    </row>
    <row r="46" spans="2:23" ht="22.95" customHeight="1">
      <c r="E46" s="62"/>
      <c r="F46" s="62"/>
      <c r="G46" s="62"/>
    </row>
  </sheetData>
  <sheetProtection password="C494" sheet="1" objects="1" scenarios="1" insertRows="0"/>
  <mergeCells count="4">
    <mergeCell ref="C35:D35"/>
    <mergeCell ref="G6:G7"/>
    <mergeCell ref="D9:G9"/>
    <mergeCell ref="C12:D12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W60"/>
  <sheetViews>
    <sheetView topLeftCell="A26" workbookViewId="0">
      <selection activeCell="E49" sqref="E49"/>
    </sheetView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13.26953125" style="54" customWidth="1"/>
    <col min="4" max="4" width="68" style="54" customWidth="1"/>
    <col min="5" max="5" width="17.7265625" style="55" customWidth="1"/>
    <col min="6" max="6" width="44.7265625" style="55" customWidth="1"/>
    <col min="7" max="7" width="10.7265625" style="55" customWidth="1"/>
    <col min="8" max="8" width="3.26953125" style="54" customWidth="1"/>
    <col min="9" max="16384" width="10.7265625" style="54"/>
  </cols>
  <sheetData>
    <row r="2" spans="1:23" ht="22.95" customHeight="1">
      <c r="D2" s="145" t="s">
        <v>166</v>
      </c>
    </row>
    <row r="3" spans="1:23" ht="22.95" customHeight="1">
      <c r="D3" s="145" t="s">
        <v>167</v>
      </c>
    </row>
    <row r="4" spans="1:23" ht="22.95" customHeight="1" thickBot="1">
      <c r="A4" s="54" t="s">
        <v>671</v>
      </c>
    </row>
    <row r="5" spans="1:23" ht="9" customHeight="1">
      <c r="B5" s="56"/>
      <c r="C5" s="57"/>
      <c r="D5" s="57"/>
      <c r="E5" s="58"/>
      <c r="F5" s="58"/>
      <c r="G5" s="58"/>
      <c r="H5" s="59"/>
      <c r="J5" s="290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2"/>
    </row>
    <row r="6" spans="1:23" ht="30" customHeight="1">
      <c r="B6" s="60"/>
      <c r="C6" s="51" t="s">
        <v>0</v>
      </c>
      <c r="D6" s="61"/>
      <c r="E6" s="62"/>
      <c r="F6" s="62"/>
      <c r="G6" s="1241">
        <f>ejercicio</f>
        <v>2019</v>
      </c>
      <c r="H6" s="63"/>
      <c r="J6" s="293"/>
      <c r="K6" s="294" t="s">
        <v>474</v>
      </c>
      <c r="L6" s="294"/>
      <c r="M6" s="294"/>
      <c r="N6" s="294"/>
      <c r="O6" s="295"/>
      <c r="P6" s="295"/>
      <c r="Q6" s="295"/>
      <c r="R6" s="295"/>
      <c r="S6" s="295"/>
      <c r="T6" s="295"/>
      <c r="U6" s="295"/>
      <c r="V6" s="295"/>
      <c r="W6" s="296"/>
    </row>
    <row r="7" spans="1:23" ht="30" customHeight="1">
      <c r="B7" s="60"/>
      <c r="C7" s="51" t="s">
        <v>1</v>
      </c>
      <c r="D7" s="61"/>
      <c r="E7" s="62"/>
      <c r="F7" s="62"/>
      <c r="G7" s="1241"/>
      <c r="H7" s="63"/>
      <c r="J7" s="293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6"/>
    </row>
    <row r="8" spans="1:23" ht="30" customHeight="1">
      <c r="B8" s="60"/>
      <c r="C8" s="64"/>
      <c r="D8" s="61"/>
      <c r="E8" s="62"/>
      <c r="F8" s="62"/>
      <c r="G8" s="65"/>
      <c r="H8" s="63"/>
      <c r="J8" s="293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6"/>
    </row>
    <row r="9" spans="1:23" s="125" customFormat="1" ht="30" customHeight="1">
      <c r="B9" s="123"/>
      <c r="C9" s="45" t="s">
        <v>2</v>
      </c>
      <c r="D9" s="1278" t="str">
        <f>Entidad</f>
        <v>FUNDACIÓN CANARIA TENERIFE RURAL</v>
      </c>
      <c r="E9" s="1278"/>
      <c r="F9" s="1278"/>
      <c r="G9" s="1278"/>
      <c r="H9" s="124"/>
      <c r="J9" s="293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6"/>
    </row>
    <row r="10" spans="1:23" ht="7.2" customHeight="1">
      <c r="B10" s="60"/>
      <c r="C10" s="61"/>
      <c r="D10" s="61"/>
      <c r="E10" s="62"/>
      <c r="F10" s="62"/>
      <c r="G10" s="62"/>
      <c r="H10" s="63"/>
      <c r="J10" s="293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6"/>
    </row>
    <row r="11" spans="1:23" s="72" customFormat="1" ht="30" customHeight="1">
      <c r="B11" s="68"/>
      <c r="C11" s="69" t="s">
        <v>364</v>
      </c>
      <c r="D11" s="69"/>
      <c r="E11" s="70"/>
      <c r="F11" s="70"/>
      <c r="G11" s="70"/>
      <c r="H11" s="71"/>
      <c r="J11" s="293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6"/>
    </row>
    <row r="12" spans="1:23" s="72" customFormat="1" ht="30" customHeight="1">
      <c r="B12" s="68"/>
      <c r="C12" s="1300"/>
      <c r="D12" s="1300"/>
      <c r="E12" s="53"/>
      <c r="F12" s="53"/>
      <c r="G12" s="53"/>
      <c r="H12" s="71"/>
      <c r="J12" s="293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6"/>
    </row>
    <row r="13" spans="1:23" ht="28.95" customHeight="1">
      <c r="B13" s="74"/>
      <c r="C13" s="50"/>
      <c r="D13" s="91"/>
      <c r="E13" s="53"/>
      <c r="F13" s="53"/>
      <c r="G13" s="186"/>
      <c r="H13" s="63"/>
      <c r="J13" s="293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6"/>
    </row>
    <row r="14" spans="1:23" ht="9" customHeight="1">
      <c r="B14" s="74"/>
      <c r="C14" s="91"/>
      <c r="D14" s="91"/>
      <c r="E14" s="53"/>
      <c r="F14" s="53"/>
      <c r="G14" s="53"/>
      <c r="H14" s="63"/>
      <c r="J14" s="293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6"/>
    </row>
    <row r="15" spans="1:23" s="171" customFormat="1" ht="22.95" customHeight="1">
      <c r="B15" s="172"/>
      <c r="C15" s="189"/>
      <c r="D15" s="192"/>
      <c r="E15" s="133" t="s">
        <v>360</v>
      </c>
      <c r="F15" s="189"/>
      <c r="G15" s="192"/>
      <c r="H15" s="174"/>
      <c r="J15" s="293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6"/>
    </row>
    <row r="16" spans="1:23" s="171" customFormat="1" ht="22.95" customHeight="1">
      <c r="B16" s="172"/>
      <c r="C16" s="190"/>
      <c r="D16" s="193"/>
      <c r="E16" s="175" t="s">
        <v>361</v>
      </c>
      <c r="F16" s="190"/>
      <c r="G16" s="193"/>
      <c r="H16" s="174"/>
      <c r="J16" s="293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6"/>
    </row>
    <row r="17" spans="2:23" s="171" customFormat="1" ht="22.95" customHeight="1">
      <c r="B17" s="172"/>
      <c r="C17" s="190"/>
      <c r="D17" s="193"/>
      <c r="E17" s="175" t="s">
        <v>362</v>
      </c>
      <c r="F17" s="190"/>
      <c r="G17" s="193"/>
      <c r="H17" s="174"/>
      <c r="J17" s="293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6"/>
    </row>
    <row r="18" spans="2:23" s="171" customFormat="1" ht="24" customHeight="1">
      <c r="B18" s="172"/>
      <c r="C18" s="1325" t="s">
        <v>236</v>
      </c>
      <c r="D18" s="1326"/>
      <c r="E18" s="218">
        <f>ejercicio</f>
        <v>2019</v>
      </c>
      <c r="F18" s="191" t="s">
        <v>363</v>
      </c>
      <c r="G18" s="194"/>
      <c r="H18" s="174"/>
      <c r="J18" s="293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6"/>
    </row>
    <row r="19" spans="2:23" ht="9" customHeight="1">
      <c r="B19" s="74"/>
      <c r="C19" s="50"/>
      <c r="D19" s="91"/>
      <c r="E19" s="53"/>
      <c r="F19" s="53"/>
      <c r="G19" s="186"/>
      <c r="H19" s="63"/>
      <c r="J19" s="293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6"/>
    </row>
    <row r="20" spans="2:23" s="86" customFormat="1" ht="22.95" customHeight="1" thickBot="1">
      <c r="B20" s="101"/>
      <c r="C20" s="1356" t="s">
        <v>365</v>
      </c>
      <c r="D20" s="1357"/>
      <c r="E20" s="199">
        <f>SUM(E21:E29)</f>
        <v>1009636.31</v>
      </c>
      <c r="F20" s="1366"/>
      <c r="G20" s="1367"/>
      <c r="H20" s="85"/>
      <c r="J20" s="293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6"/>
    </row>
    <row r="21" spans="2:23" ht="22.95" customHeight="1">
      <c r="B21" s="74"/>
      <c r="C21" s="118" t="s">
        <v>366</v>
      </c>
      <c r="D21" s="195"/>
      <c r="E21" s="429">
        <f>'FC-3_CPyG'!G16+'FC-3_CPyG'!G22-'FC-3_CPyG'!G20</f>
        <v>489500.00000000006</v>
      </c>
      <c r="F21" s="1368"/>
      <c r="G21" s="1369"/>
      <c r="H21" s="63"/>
      <c r="J21" s="293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6"/>
    </row>
    <row r="22" spans="2:23" ht="22.95" customHeight="1">
      <c r="B22" s="74"/>
      <c r="C22" s="118" t="s">
        <v>367</v>
      </c>
      <c r="D22" s="195"/>
      <c r="E22" s="429">
        <f>'FC-3_CPyG'!G29</f>
        <v>0</v>
      </c>
      <c r="F22" s="1370"/>
      <c r="G22" s="1371"/>
      <c r="H22" s="63"/>
      <c r="J22" s="293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6"/>
    </row>
    <row r="23" spans="2:23" ht="22.95" customHeight="1">
      <c r="B23" s="74"/>
      <c r="C23" s="118" t="s">
        <v>368</v>
      </c>
      <c r="D23" s="195"/>
      <c r="E23" s="429">
        <f>'FC-3_CPyG'!G31</f>
        <v>43000</v>
      </c>
      <c r="F23" s="1370"/>
      <c r="G23" s="1371"/>
      <c r="H23" s="63"/>
      <c r="J23" s="293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6"/>
    </row>
    <row r="24" spans="2:23" ht="22.95" customHeight="1">
      <c r="B24" s="74"/>
      <c r="C24" s="118" t="s">
        <v>369</v>
      </c>
      <c r="D24" s="195"/>
      <c r="E24" s="429">
        <f>'FC-3_CPyG'!G20-'FC-9_TRANS_SUBV'!H64</f>
        <v>115410</v>
      </c>
      <c r="F24" s="1370"/>
      <c r="G24" s="1371"/>
      <c r="H24" s="63"/>
      <c r="J24" s="293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6"/>
    </row>
    <row r="25" spans="2:23" ht="22.95" customHeight="1">
      <c r="B25" s="74"/>
      <c r="C25" s="118" t="s">
        <v>370</v>
      </c>
      <c r="D25" s="195"/>
      <c r="E25" s="429">
        <f>'FC-3_CPyG'!G40</f>
        <v>0</v>
      </c>
      <c r="F25" s="1370"/>
      <c r="G25" s="1371"/>
      <c r="H25" s="63"/>
      <c r="J25" s="293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6"/>
    </row>
    <row r="26" spans="2:23" ht="22.95" customHeight="1">
      <c r="B26" s="74"/>
      <c r="C26" s="118" t="s">
        <v>371</v>
      </c>
      <c r="D26" s="195"/>
      <c r="E26" s="429"/>
      <c r="F26" s="1370"/>
      <c r="G26" s="1371"/>
      <c r="H26" s="63"/>
      <c r="J26" s="293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6"/>
    </row>
    <row r="27" spans="2:23" ht="22.95" customHeight="1">
      <c r="B27" s="74"/>
      <c r="C27" s="118" t="s">
        <v>372</v>
      </c>
      <c r="D27" s="195"/>
      <c r="E27" s="429"/>
      <c r="F27" s="1370"/>
      <c r="G27" s="1371"/>
      <c r="H27" s="63"/>
      <c r="J27" s="293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6"/>
    </row>
    <row r="28" spans="2:23" ht="22.95" customHeight="1">
      <c r="B28" s="74"/>
      <c r="C28" s="1087" t="s">
        <v>794</v>
      </c>
      <c r="D28" s="195"/>
      <c r="E28" s="429">
        <f>'FC-9_TRANS_SUBV'!H78+'FC-9_TRANS_SUBV'!H64</f>
        <v>301726.31</v>
      </c>
      <c r="F28" s="1370"/>
      <c r="G28" s="1371"/>
      <c r="H28" s="63"/>
      <c r="J28" s="293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6"/>
    </row>
    <row r="29" spans="2:23" ht="22.95" customHeight="1">
      <c r="B29" s="74"/>
      <c r="C29" s="96" t="s">
        <v>373</v>
      </c>
      <c r="D29" s="196"/>
      <c r="E29" s="430">
        <f>+'FC-9_TRANS_SUBV'!I31</f>
        <v>60000</v>
      </c>
      <c r="F29" s="1372"/>
      <c r="G29" s="1373"/>
      <c r="H29" s="63"/>
      <c r="J29" s="293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6"/>
    </row>
    <row r="30" spans="2:23" ht="9" customHeight="1">
      <c r="B30" s="74"/>
      <c r="C30" s="50"/>
      <c r="D30" s="91"/>
      <c r="E30" s="53"/>
      <c r="F30" s="53"/>
      <c r="G30" s="186"/>
      <c r="H30" s="63"/>
      <c r="J30" s="293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6"/>
    </row>
    <row r="31" spans="2:23" ht="22.95" customHeight="1" thickBot="1">
      <c r="B31" s="74"/>
      <c r="C31" s="1356" t="s">
        <v>374</v>
      </c>
      <c r="D31" s="1357"/>
      <c r="E31" s="199">
        <f>SUM(E32:E43)</f>
        <v>-1014152.56</v>
      </c>
      <c r="F31" s="1366"/>
      <c r="G31" s="1367"/>
      <c r="H31" s="63"/>
      <c r="J31" s="293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6"/>
    </row>
    <row r="32" spans="2:23" ht="22.95" customHeight="1">
      <c r="B32" s="74"/>
      <c r="C32" s="118" t="s">
        <v>87</v>
      </c>
      <c r="D32" s="195"/>
      <c r="E32" s="429">
        <f>'FC-3_CPyG'!G30+'FC-3_CPyG'!G23+'FC-3_CPyG'!G28</f>
        <v>-235000</v>
      </c>
      <c r="F32" s="1370"/>
      <c r="G32" s="1371"/>
      <c r="H32" s="63"/>
      <c r="J32" s="293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6"/>
    </row>
    <row r="33" spans="2:23" ht="22.95" customHeight="1">
      <c r="B33" s="74"/>
      <c r="C33" s="118" t="s">
        <v>375</v>
      </c>
      <c r="D33" s="195"/>
      <c r="E33" s="429">
        <f>+'FC-3_CPyG'!G32</f>
        <v>-384416</v>
      </c>
      <c r="F33" s="376"/>
      <c r="G33" s="335"/>
      <c r="H33" s="63"/>
      <c r="J33" s="293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6"/>
    </row>
    <row r="34" spans="2:23" ht="22.95" customHeight="1">
      <c r="B34" s="74"/>
      <c r="C34" s="118" t="s">
        <v>92</v>
      </c>
      <c r="D34" s="195"/>
      <c r="E34" s="429">
        <f>'FC-3_CPyG'!G33</f>
        <v>-318859.27</v>
      </c>
      <c r="F34" s="376"/>
      <c r="G34" s="335"/>
      <c r="H34" s="63"/>
      <c r="J34" s="293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6"/>
    </row>
    <row r="35" spans="2:23" ht="22.95" customHeight="1">
      <c r="B35" s="74"/>
      <c r="C35" s="118" t="s">
        <v>376</v>
      </c>
      <c r="D35" s="195"/>
      <c r="E35" s="429">
        <f>+'FC-3_CPyG'!G41</f>
        <v>0</v>
      </c>
      <c r="F35" s="376"/>
      <c r="G35" s="335"/>
      <c r="H35" s="63"/>
      <c r="J35" s="293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6"/>
    </row>
    <row r="36" spans="2:23" ht="22.95" customHeight="1">
      <c r="B36" s="74"/>
      <c r="C36" s="118" t="s">
        <v>377</v>
      </c>
      <c r="D36" s="195"/>
      <c r="E36" s="429">
        <f>'FC-3_CPyG'!G48</f>
        <v>0</v>
      </c>
      <c r="F36" s="376"/>
      <c r="G36" s="335"/>
      <c r="H36" s="63"/>
      <c r="J36" s="293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6"/>
    </row>
    <row r="37" spans="2:23" ht="22.95" customHeight="1">
      <c r="B37" s="74"/>
      <c r="C37" s="118" t="s">
        <v>378</v>
      </c>
      <c r="D37" s="195"/>
      <c r="E37" s="429"/>
      <c r="F37" s="376"/>
      <c r="G37" s="335"/>
      <c r="H37" s="63"/>
      <c r="J37" s="293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6"/>
    </row>
    <row r="38" spans="2:23" ht="22.95" customHeight="1">
      <c r="B38" s="74"/>
      <c r="C38" s="118" t="s">
        <v>379</v>
      </c>
      <c r="D38" s="195"/>
      <c r="E38" s="429"/>
      <c r="F38" s="376"/>
      <c r="G38" s="335"/>
      <c r="H38" s="63"/>
      <c r="J38" s="293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6"/>
    </row>
    <row r="39" spans="2:23" ht="22.95" customHeight="1">
      <c r="B39" s="74"/>
      <c r="C39" s="118" t="s">
        <v>380</v>
      </c>
      <c r="D39" s="195"/>
      <c r="E39" s="429">
        <f>-'FC-7_INF'!F31-'FC-7_INF'!H31-'FC-7_INF'!K31-'FC-7_INF'!F33-'FC-7_INF'!H33-'FC-7_INF'!K33</f>
        <v>-60000</v>
      </c>
      <c r="F39" s="376"/>
      <c r="G39" s="335"/>
      <c r="H39" s="63"/>
      <c r="J39" s="293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6"/>
    </row>
    <row r="40" spans="2:23" ht="22.95" customHeight="1">
      <c r="B40" s="74"/>
      <c r="C40" s="428" t="s">
        <v>381</v>
      </c>
      <c r="D40" s="195"/>
      <c r="E40" s="429">
        <v>0</v>
      </c>
      <c r="F40" s="376"/>
      <c r="G40" s="335"/>
      <c r="H40" s="63"/>
      <c r="J40" s="293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6"/>
    </row>
    <row r="41" spans="2:23" ht="22.95" customHeight="1">
      <c r="B41" s="74"/>
      <c r="C41" s="118" t="s">
        <v>382</v>
      </c>
      <c r="D41" s="195"/>
      <c r="E41" s="349">
        <f>-(+'FC-4_PASIVO'!F38)</f>
        <v>-15877.29</v>
      </c>
      <c r="F41" s="1233" t="s">
        <v>853</v>
      </c>
      <c r="G41" s="335"/>
      <c r="H41" s="63"/>
      <c r="J41" s="293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6"/>
    </row>
    <row r="42" spans="2:23" ht="22.95" customHeight="1">
      <c r="B42" s="74"/>
      <c r="C42" s="118" t="s">
        <v>383</v>
      </c>
      <c r="D42" s="195"/>
      <c r="E42" s="349"/>
      <c r="F42" s="1370"/>
      <c r="G42" s="1371"/>
      <c r="H42" s="63"/>
      <c r="J42" s="293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6"/>
    </row>
    <row r="43" spans="2:23" ht="22.95" customHeight="1">
      <c r="B43" s="74"/>
      <c r="C43" s="96" t="s">
        <v>384</v>
      </c>
      <c r="D43" s="196"/>
      <c r="E43" s="352"/>
      <c r="F43" s="1372"/>
      <c r="G43" s="1373"/>
      <c r="H43" s="63"/>
      <c r="J43" s="293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6"/>
    </row>
    <row r="44" spans="2:23" ht="9" customHeight="1">
      <c r="B44" s="74"/>
      <c r="C44" s="50"/>
      <c r="D44" s="91"/>
      <c r="E44" s="53"/>
      <c r="F44" s="53"/>
      <c r="G44" s="186"/>
      <c r="H44" s="63"/>
      <c r="J44" s="293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6"/>
    </row>
    <row r="45" spans="2:23" ht="22.95" customHeight="1" thickBot="1">
      <c r="B45" s="74"/>
      <c r="C45" s="98" t="s">
        <v>385</v>
      </c>
      <c r="D45" s="220"/>
      <c r="E45" s="111">
        <f>+E20+E31</f>
        <v>-4516.25</v>
      </c>
      <c r="F45" s="53"/>
      <c r="G45" s="53"/>
      <c r="H45" s="63"/>
      <c r="J45" s="293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6"/>
    </row>
    <row r="46" spans="2:23" ht="22.95" customHeight="1">
      <c r="B46" s="74"/>
      <c r="C46" s="145"/>
      <c r="D46" s="145"/>
      <c r="E46" s="146"/>
      <c r="F46" s="146"/>
      <c r="G46" s="53"/>
      <c r="H46" s="63"/>
      <c r="J46" s="293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6"/>
    </row>
    <row r="47" spans="2:23" ht="22.95" customHeight="1">
      <c r="B47" s="74"/>
      <c r="C47" s="107" t="s">
        <v>197</v>
      </c>
      <c r="D47" s="145"/>
      <c r="E47" s="146"/>
      <c r="F47" s="146"/>
      <c r="G47" s="53"/>
      <c r="H47" s="63"/>
      <c r="J47" s="293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6"/>
    </row>
    <row r="48" spans="2:23" ht="22.95" customHeight="1">
      <c r="B48" s="74"/>
      <c r="C48" s="105" t="s">
        <v>497</v>
      </c>
      <c r="D48" s="145"/>
      <c r="E48" s="146"/>
      <c r="F48" s="146"/>
      <c r="G48" s="53"/>
      <c r="H48" s="63"/>
      <c r="J48" s="293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6"/>
    </row>
    <row r="49" spans="2:23" ht="22.95" customHeight="1" thickBot="1">
      <c r="B49" s="78"/>
      <c r="C49" s="1279"/>
      <c r="D49" s="1279"/>
      <c r="E49" s="46"/>
      <c r="F49" s="46"/>
      <c r="G49" s="79"/>
      <c r="H49" s="80"/>
      <c r="J49" s="287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9"/>
    </row>
    <row r="50" spans="2:23" ht="22.95" customHeight="1">
      <c r="C50" s="61"/>
      <c r="D50" s="61"/>
      <c r="E50" s="62"/>
      <c r="F50" s="62"/>
      <c r="G50" s="62"/>
      <c r="I50" s="54" t="s">
        <v>672</v>
      </c>
    </row>
    <row r="51" spans="2:23" ht="13.2">
      <c r="C51" s="81" t="s">
        <v>70</v>
      </c>
      <c r="D51" s="61"/>
      <c r="E51" s="62"/>
      <c r="F51" s="62"/>
      <c r="G51" s="52" t="s">
        <v>60</v>
      </c>
    </row>
    <row r="52" spans="2:23" ht="13.2">
      <c r="C52" s="82" t="s">
        <v>71</v>
      </c>
      <c r="D52" s="61"/>
      <c r="E52" s="62"/>
      <c r="F52" s="62"/>
      <c r="G52" s="62"/>
    </row>
    <row r="53" spans="2:23" ht="13.2">
      <c r="C53" s="82" t="s">
        <v>72</v>
      </c>
      <c r="D53" s="61"/>
      <c r="E53" s="62"/>
      <c r="F53" s="62"/>
      <c r="G53" s="62"/>
    </row>
    <row r="54" spans="2:23" ht="13.2">
      <c r="C54" s="82" t="s">
        <v>73</v>
      </c>
      <c r="D54" s="61"/>
      <c r="E54" s="62"/>
      <c r="F54" s="62"/>
      <c r="G54" s="62"/>
    </row>
    <row r="55" spans="2:23" ht="13.2">
      <c r="C55" s="82" t="s">
        <v>74</v>
      </c>
      <c r="D55" s="61"/>
      <c r="E55" s="62"/>
      <c r="F55" s="62"/>
      <c r="G55" s="62"/>
    </row>
    <row r="56" spans="2:23" ht="22.95" customHeight="1">
      <c r="C56" s="61"/>
      <c r="D56" s="61"/>
      <c r="E56" s="62"/>
      <c r="F56" s="62"/>
      <c r="G56" s="62"/>
    </row>
    <row r="57" spans="2:23" ht="22.95" customHeight="1">
      <c r="C57" s="61"/>
      <c r="D57" s="61"/>
      <c r="E57" s="62"/>
      <c r="F57" s="62"/>
      <c r="G57" s="62"/>
    </row>
    <row r="58" spans="2:23" ht="22.95" customHeight="1">
      <c r="C58" s="61"/>
      <c r="D58" s="61"/>
      <c r="E58" s="62"/>
      <c r="F58" s="62"/>
      <c r="G58" s="62"/>
    </row>
    <row r="59" spans="2:23" ht="22.95" customHeight="1">
      <c r="C59" s="61"/>
      <c r="D59" s="61"/>
      <c r="E59" s="62"/>
      <c r="F59" s="62"/>
      <c r="G59" s="62"/>
    </row>
    <row r="60" spans="2:23" ht="22.95" customHeight="1">
      <c r="E60" s="62"/>
      <c r="F60" s="62"/>
      <c r="G60" s="62"/>
    </row>
  </sheetData>
  <sheetProtection password="C494" sheet="1" objects="1" scenarios="1"/>
  <mergeCells count="21">
    <mergeCell ref="F27:G27"/>
    <mergeCell ref="F28:G28"/>
    <mergeCell ref="F29:G29"/>
    <mergeCell ref="F31:G31"/>
    <mergeCell ref="F32:G32"/>
    <mergeCell ref="G6:G7"/>
    <mergeCell ref="D9:G9"/>
    <mergeCell ref="C12:D12"/>
    <mergeCell ref="C49:D49"/>
    <mergeCell ref="F20:G20"/>
    <mergeCell ref="F21:G21"/>
    <mergeCell ref="F22:G22"/>
    <mergeCell ref="F23:G23"/>
    <mergeCell ref="F24:G24"/>
    <mergeCell ref="F25:G25"/>
    <mergeCell ref="F42:G42"/>
    <mergeCell ref="F43:G43"/>
    <mergeCell ref="C18:D18"/>
    <mergeCell ref="C20:D20"/>
    <mergeCell ref="C31:D31"/>
    <mergeCell ref="F26:G26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58"/>
  <sheetViews>
    <sheetView topLeftCell="E1" zoomScale="88" zoomScaleNormal="88" workbookViewId="0">
      <pane ySplit="14" topLeftCell="A15" activePane="bottomLeft" state="frozen"/>
      <selection pane="bottomLeft" activeCell="G42" sqref="G42"/>
    </sheetView>
  </sheetViews>
  <sheetFormatPr baseColWidth="10" defaultColWidth="10.7265625" defaultRowHeight="22.95" customHeight="1"/>
  <cols>
    <col min="1" max="1" width="3" style="207" customWidth="1"/>
    <col min="2" max="2" width="3.26953125" style="207" customWidth="1"/>
    <col min="3" max="3" width="12.26953125" style="207" customWidth="1"/>
    <col min="4" max="4" width="68" style="207" customWidth="1"/>
    <col min="5" max="7" width="39.26953125" style="207" customWidth="1"/>
    <col min="8" max="8" width="3.54296875" style="207" customWidth="1"/>
    <col min="9" max="9" width="10.7265625" style="207"/>
    <col min="10" max="12" width="4.26953125" style="207" customWidth="1"/>
    <col min="13" max="13" width="11.54296875" style="207" bestFit="1" customWidth="1"/>
    <col min="14" max="16384" width="10.7265625" style="207"/>
  </cols>
  <sheetData>
    <row r="2" spans="2:13" ht="22.95" customHeight="1">
      <c r="D2" s="238" t="s">
        <v>31</v>
      </c>
    </row>
    <row r="3" spans="2:13" ht="22.95" customHeight="1">
      <c r="D3" s="238" t="s">
        <v>32</v>
      </c>
    </row>
    <row r="4" spans="2:13" ht="22.95" customHeight="1" thickBot="1"/>
    <row r="5" spans="2:13" ht="9" customHeight="1">
      <c r="B5" s="696" t="s">
        <v>553</v>
      </c>
      <c r="C5" s="240"/>
      <c r="D5" s="240"/>
      <c r="E5" s="240"/>
      <c r="F5" s="240"/>
      <c r="G5" s="240"/>
      <c r="H5" s="241"/>
    </row>
    <row r="6" spans="2:13" ht="30" customHeight="1">
      <c r="B6" s="242"/>
      <c r="C6" s="1" t="s">
        <v>0</v>
      </c>
      <c r="D6" s="23"/>
      <c r="E6" s="23"/>
      <c r="F6" s="239"/>
      <c r="G6" s="1241">
        <f>ejercicio</f>
        <v>2019</v>
      </c>
      <c r="H6" s="243"/>
    </row>
    <row r="7" spans="2:13" ht="30" customHeight="1">
      <c r="B7" s="242"/>
      <c r="C7" s="1" t="s">
        <v>1</v>
      </c>
      <c r="D7" s="239"/>
      <c r="E7" s="239"/>
      <c r="F7" s="239"/>
      <c r="G7" s="1241">
        <v>2018</v>
      </c>
      <c r="H7" s="243"/>
    </row>
    <row r="8" spans="2:13" ht="30" customHeight="1">
      <c r="B8" s="242"/>
      <c r="C8" s="239"/>
      <c r="D8" s="239"/>
      <c r="E8" s="239"/>
      <c r="F8" s="239"/>
      <c r="G8" s="16"/>
      <c r="H8" s="243"/>
      <c r="J8" s="244"/>
    </row>
    <row r="9" spans="2:13" ht="30" customHeight="1">
      <c r="B9" s="242"/>
      <c r="C9" s="39" t="s">
        <v>2</v>
      </c>
      <c r="D9" s="1246" t="str">
        <f>Entidad</f>
        <v>FUNDACIÓN CANARIA TENERIFE RURAL</v>
      </c>
      <c r="E9" s="1246"/>
      <c r="F9" s="1246"/>
      <c r="G9" s="1246"/>
      <c r="H9" s="243"/>
    </row>
    <row r="10" spans="2:13" ht="7.2" customHeight="1">
      <c r="B10" s="242"/>
      <c r="C10" s="239"/>
      <c r="D10" s="239"/>
      <c r="E10" s="239"/>
      <c r="F10" s="239"/>
      <c r="G10" s="245"/>
      <c r="H10" s="243"/>
    </row>
    <row r="11" spans="2:13" s="12" customFormat="1" ht="30" customHeight="1">
      <c r="B11" s="24"/>
      <c r="C11" s="694" t="s">
        <v>552</v>
      </c>
      <c r="D11" s="695"/>
      <c r="E11" s="695"/>
      <c r="F11" s="695"/>
      <c r="G11" s="695"/>
      <c r="H11" s="25"/>
    </row>
    <row r="12" spans="2:13" ht="22.95" customHeight="1">
      <c r="B12" s="242"/>
      <c r="C12" s="239"/>
      <c r="D12" s="239"/>
      <c r="E12" s="239"/>
      <c r="F12" s="239"/>
      <c r="G12" s="239"/>
      <c r="H12" s="243"/>
    </row>
    <row r="13" spans="2:13" ht="22.95" customHeight="1">
      <c r="B13" s="242"/>
      <c r="C13" s="239"/>
      <c r="D13" s="239"/>
      <c r="E13" s="671" t="s">
        <v>527</v>
      </c>
      <c r="F13" s="671" t="s">
        <v>526</v>
      </c>
      <c r="G13" s="671" t="s">
        <v>528</v>
      </c>
      <c r="H13" s="243"/>
    </row>
    <row r="14" spans="2:13" ht="22.95" customHeight="1">
      <c r="B14" s="242"/>
      <c r="D14" s="239"/>
      <c r="E14" s="672">
        <f>ejercicio-2</f>
        <v>2017</v>
      </c>
      <c r="F14" s="672">
        <f>ejercicio-1</f>
        <v>2018</v>
      </c>
      <c r="G14" s="672">
        <f>ejercicio</f>
        <v>2019</v>
      </c>
      <c r="H14" s="243"/>
    </row>
    <row r="15" spans="2:13" s="677" customFormat="1" ht="30" customHeight="1">
      <c r="B15" s="673"/>
      <c r="C15" s="674" t="s">
        <v>446</v>
      </c>
      <c r="D15" s="674"/>
      <c r="E15" s="675" t="str">
        <f>IF(ROUND('FC-4_ACTIVO'!E34-'FC-4_PASIVO'!E50,2)=0,"Ok","Mal, revisa FC-4")</f>
        <v>Ok</v>
      </c>
      <c r="F15" s="675" t="str">
        <f>IF(ROUND('FC-4_ACTIVO'!F34-'FC-4_PASIVO'!F50,2)=0,"Ok","Mal, revisa FC-4")</f>
        <v>Ok</v>
      </c>
      <c r="G15" s="675" t="str">
        <f>IF(ROUND('FC-4_ACTIVO'!G34-'FC-4_PASIVO'!G50,2)=0,"Ok","Mal, revisa FC-4")</f>
        <v>Ok</v>
      </c>
      <c r="H15" s="676"/>
      <c r="I15" s="207"/>
      <c r="J15" s="207"/>
      <c r="K15" s="207"/>
      <c r="L15" s="207"/>
      <c r="M15" s="207"/>
    </row>
    <row r="16" spans="2:13" s="677" customFormat="1" ht="30" customHeight="1">
      <c r="B16" s="673"/>
      <c r="C16" s="737" t="s">
        <v>721</v>
      </c>
      <c r="D16" s="678"/>
      <c r="E16" s="679" t="str">
        <f>IF(ROUND(('FC-3_CPyG'!E50-'FC-4_PASIVO'!E23),2)=0,"Ok","Mal, revisa FC-3 y FC-4")</f>
        <v>Ok</v>
      </c>
      <c r="F16" s="679" t="str">
        <f>IF(ROUND(('FC-3_CPyG'!F50-'FC-4_PASIVO'!F23),2)=0,"Ok","Mal, revisa FC-3 y FC-4")</f>
        <v>Ok</v>
      </c>
      <c r="G16" s="679" t="str">
        <f>IF(ROUND(('FC-3_CPyG'!G50-'FC-4_PASIVO'!G23),2)=0,"Ok","Mal, revisa FC-3 y FC-4")</f>
        <v>Ok</v>
      </c>
      <c r="H16" s="676"/>
      <c r="I16" s="207"/>
      <c r="J16" s="207"/>
      <c r="K16" s="207"/>
      <c r="L16" s="207"/>
      <c r="M16" s="207"/>
    </row>
    <row r="17" spans="2:13" s="677" customFormat="1" ht="30" customHeight="1">
      <c r="B17" s="673"/>
      <c r="C17" s="737" t="s">
        <v>791</v>
      </c>
      <c r="D17" s="678"/>
      <c r="E17" s="681"/>
      <c r="F17" s="679" t="str">
        <f>IF(ROUND('FC-3_CPyG'!F75,2)=ROUND('FC-4_PASIVO'!F16-'FC-4_PASIVO'!E16,2),"Ok","Revisa FC-3, I) y variación PN FC-4 Pasivo")</f>
        <v>Ok</v>
      </c>
      <c r="G17" s="679" t="str">
        <f>IF(ROUND('FC-3_CPyG'!G75,2)=ROUND('FC-4_PASIVO'!G16-'FC-4_PASIVO'!F16,2),"Ok","Revisa FC-3, I) y variación PN FC-4 Pasivo")</f>
        <v>Ok</v>
      </c>
      <c r="H17" s="676"/>
      <c r="I17" s="207"/>
      <c r="J17" s="207"/>
      <c r="K17" s="207"/>
      <c r="L17" s="207"/>
      <c r="M17" s="207"/>
    </row>
    <row r="18" spans="2:13" s="677" customFormat="1" ht="30" customHeight="1">
      <c r="B18" s="673"/>
      <c r="C18" s="737" t="s">
        <v>723</v>
      </c>
      <c r="D18" s="678"/>
      <c r="E18" s="679" t="str">
        <f>IF(ROUND('FC-3_CPyG'!E22-'FC-3_1_INF_ADIC_CPyG'!E43,2)=0,"Ok","Mal, revisa datos en FC-3 PyG y FC3.1")</f>
        <v>Ok</v>
      </c>
      <c r="F18" s="679" t="str">
        <f>IF(ROUND('FC-3_CPyG'!F22-'FC-3_1_INF_ADIC_CPyG'!H43,2)=0,"Ok","Mal, revisa datos en FC-3 PyG y FC3.1")</f>
        <v>Ok</v>
      </c>
      <c r="G18" s="679" t="str">
        <f>IF(ROUND('FC-3_CPyG'!G22-'FC-3_1_INF_ADIC_CPyG'!K43,2)=0,"Ok","Mal, revisa datos en FC-3 PyG y FC3.1")</f>
        <v>Ok</v>
      </c>
      <c r="H18" s="676"/>
      <c r="I18" s="207"/>
      <c r="J18" s="207"/>
      <c r="K18" s="207"/>
      <c r="L18" s="207"/>
      <c r="M18" s="207"/>
    </row>
    <row r="19" spans="2:13" s="677" customFormat="1" ht="30" customHeight="1">
      <c r="B19" s="673"/>
      <c r="C19" s="737" t="s">
        <v>722</v>
      </c>
      <c r="D19" s="678"/>
      <c r="E19" s="679" t="str">
        <f>IF(ROUND('FC-3_CPyG'!E31-'FC-3_1_INF_ADIC_CPyG'!E71,2)=0,"Ok","Mal, revísa datos en FC-3 y FC-3.1")</f>
        <v>Ok</v>
      </c>
      <c r="F19" s="679" t="str">
        <f>IF(ROUND('FC-3_CPyG'!F31-'FC-3_1_INF_ADIC_CPyG'!F71,2)=0,"Ok","Mal, revísa datos en FC-3 y FC-3.1")</f>
        <v>Ok</v>
      </c>
      <c r="G19" s="679" t="str">
        <f>IF(ROUND('FC-3_CPyG'!G31-'FC-3_1_INF_ADIC_CPyG'!G71,2)=0,"Ok","Mal, revísa datos en FC-3 y FC-3.1")</f>
        <v>Ok</v>
      </c>
      <c r="H19" s="676"/>
      <c r="I19" s="207"/>
      <c r="J19" s="207"/>
      <c r="K19" s="207"/>
      <c r="L19" s="207"/>
      <c r="M19" s="207"/>
    </row>
    <row r="20" spans="2:13" s="677" customFormat="1" ht="30" customHeight="1">
      <c r="B20" s="673"/>
      <c r="C20" s="680" t="s">
        <v>498</v>
      </c>
      <c r="D20" s="678"/>
      <c r="E20" s="681"/>
      <c r="F20" s="681"/>
      <c r="G20" s="679" t="str">
        <f>IF(ROUND('FC-6_Inversiones'!G46-SUM('FC-6_Inversiones'!H46:M46),2)=0,"Ok","Mal, revisa totales FC-6")</f>
        <v>Ok</v>
      </c>
      <c r="H20" s="676"/>
      <c r="I20" s="207"/>
      <c r="J20" s="207"/>
      <c r="K20" s="207"/>
      <c r="L20" s="207"/>
      <c r="M20" s="207"/>
    </row>
    <row r="21" spans="2:13" s="677" customFormat="1" ht="30" customHeight="1">
      <c r="B21" s="673"/>
      <c r="C21" s="678" t="s">
        <v>449</v>
      </c>
      <c r="D21" s="678"/>
      <c r="E21" s="681"/>
      <c r="F21" s="679" t="str">
        <f>IF(ROUND('FC-4_ACTIVO'!F17-'FC-7_INF'!M15,2)=0,"Ok","Mal, revisa FC-4 ACTIVO y FC-7")</f>
        <v>Ok</v>
      </c>
      <c r="G21" s="679" t="str">
        <f>IF(ROUND('FC-4_ACTIVO'!G17-'FC-7_INF'!M26,2)=0,"Ok","Mal, revisa FC-4 ACTIVO y FC-7")</f>
        <v>Ok</v>
      </c>
      <c r="H21" s="676"/>
      <c r="I21" s="207"/>
      <c r="J21" s="207"/>
      <c r="K21" s="207"/>
      <c r="L21" s="207"/>
      <c r="M21" s="207"/>
    </row>
    <row r="22" spans="2:13" s="677" customFormat="1" ht="30" customHeight="1">
      <c r="B22" s="673"/>
      <c r="C22" s="678" t="s">
        <v>448</v>
      </c>
      <c r="D22" s="678"/>
      <c r="E22" s="681"/>
      <c r="F22" s="679" t="str">
        <f>IF(ROUND('FC-4_ACTIVO'!F19-'FC-7_INF'!M16-'FC-7_INF'!M17,2)=0,"Ok","Mal, revisa FC-4 ACTIVO y FC-7")</f>
        <v>Ok</v>
      </c>
      <c r="G22" s="679" t="str">
        <f>IF(ROUND('FC-4_ACTIVO'!G19-'FC-7_INF'!M27-'FC-7_INF'!M28,2)=0,"Ok","Mal, revisa FC-4 ACTIVO y FC-7")</f>
        <v>Ok</v>
      </c>
      <c r="H22" s="676"/>
      <c r="I22" s="207"/>
      <c r="J22" s="207"/>
      <c r="K22" s="207"/>
      <c r="L22" s="207"/>
      <c r="M22" s="207"/>
    </row>
    <row r="23" spans="2:13" s="677" customFormat="1" ht="30" customHeight="1">
      <c r="B23" s="673"/>
      <c r="C23" s="678" t="s">
        <v>450</v>
      </c>
      <c r="D23" s="678"/>
      <c r="E23" s="681"/>
      <c r="F23" s="679" t="str">
        <f>IF(ROUND(('FC-4_ACTIVO'!F20-'FC-7_INF'!M18-'FC-7_INF'!M19),2)=0,"Ok","Mal, revisa FC-4 ACTIVO y FC-7")</f>
        <v>Ok</v>
      </c>
      <c r="G23" s="679" t="str">
        <f>IF(ROUND(('FC-4_ACTIVO'!G20-'FC-7_INF'!M29-'FC-7_INF'!M30),2)=0,"Ok","Mal, revisa FC-4 ACTIVO y FC-7")</f>
        <v>Ok</v>
      </c>
      <c r="H23" s="676"/>
      <c r="I23" s="207"/>
      <c r="J23" s="207"/>
      <c r="K23" s="207"/>
      <c r="L23" s="207"/>
      <c r="M23" s="207"/>
    </row>
    <row r="24" spans="2:13" s="677" customFormat="1" ht="30" customHeight="1">
      <c r="B24" s="673"/>
      <c r="C24" s="680" t="s">
        <v>487</v>
      </c>
      <c r="D24" s="678"/>
      <c r="E24" s="681"/>
      <c r="F24" s="682" t="str">
        <f>IF(ROUND('FC-7_INF'!M22-'FC-4_ACTIVO'!F26,2)=0,"Ok","Mal, revisa FC-4 ACTIVO y FC-7")</f>
        <v>Ok</v>
      </c>
      <c r="G24" s="682" t="str">
        <f>IF(ROUND('FC-7_INF'!M33-'FC-4_ACTIVO'!G26,2)=0,"Ok","Mal, revisa FC-4 ACTIVO y FC-7")</f>
        <v>Ok</v>
      </c>
      <c r="H24" s="676"/>
      <c r="I24" s="207"/>
      <c r="J24" s="207"/>
      <c r="K24" s="207"/>
      <c r="L24" s="207"/>
      <c r="M24" s="207"/>
    </row>
    <row r="25" spans="2:13" s="677" customFormat="1" ht="30" customHeight="1">
      <c r="B25" s="673"/>
      <c r="C25" s="680" t="s">
        <v>488</v>
      </c>
      <c r="D25" s="678"/>
      <c r="E25" s="681"/>
      <c r="F25" s="679" t="str">
        <f>IF(ROUND('FC-3_CPyG'!F34-'FC-7_INF'!I20,2)=0,"Ok","Mal, revisa datos en FC-3 y FC-7")</f>
        <v>Ok</v>
      </c>
      <c r="G25" s="679" t="str">
        <f>IF(ROUND('FC-3_CPyG'!G34-'FC-7_INF'!I31,2)=0,"Ok","Mal, revisa datos en FC-3 y FC-7")</f>
        <v>Ok</v>
      </c>
      <c r="H25" s="676"/>
      <c r="I25" s="207"/>
      <c r="J25" s="207"/>
      <c r="K25" s="207"/>
      <c r="L25" s="207"/>
      <c r="M25" s="207"/>
    </row>
    <row r="26" spans="2:13" s="677" customFormat="1" ht="30" customHeight="1">
      <c r="B26" s="673"/>
      <c r="C26" s="683" t="s">
        <v>525</v>
      </c>
      <c r="D26" s="678"/>
      <c r="E26" s="681"/>
      <c r="F26" s="681"/>
      <c r="G26" s="679" t="str">
        <f>IF(ROUND('FC-6_Inversiones'!I46-'FC-7_INF'!F31,2)=0,"Ok","Mal, revisa I46 en FC-6 y F31 en FC-7")</f>
        <v>Ok</v>
      </c>
      <c r="H26" s="676"/>
      <c r="I26" s="207"/>
      <c r="J26" s="207"/>
      <c r="K26" s="207"/>
      <c r="L26" s="207"/>
      <c r="M26" s="207"/>
    </row>
    <row r="27" spans="2:13" s="677" customFormat="1" ht="30" customHeight="1">
      <c r="B27" s="673"/>
      <c r="C27" s="737" t="s">
        <v>724</v>
      </c>
      <c r="D27" s="684"/>
      <c r="E27" s="685"/>
      <c r="F27" s="685"/>
      <c r="G27" s="686" t="str">
        <f>IF(ROUND(('FC-4_ACTIVO'!F21+'FC-4_ACTIVO'!F29)-('FC-8_INV_FINANCIERAS'!J25+'FC-8_INV_FINANCIERAS'!J34),2)=0,"Ok","Mal, revisa datos en FC-4 Activo y FC-8")</f>
        <v>Ok</v>
      </c>
      <c r="H27" s="676"/>
      <c r="I27" s="207"/>
      <c r="J27" s="207"/>
      <c r="K27" s="207"/>
      <c r="L27" s="207"/>
      <c r="M27" s="207"/>
    </row>
    <row r="28" spans="2:13" s="677" customFormat="1" ht="30" customHeight="1">
      <c r="B28" s="673"/>
      <c r="C28" s="737" t="s">
        <v>725</v>
      </c>
      <c r="D28" s="684"/>
      <c r="E28" s="685"/>
      <c r="F28" s="685"/>
      <c r="G28" s="686" t="str">
        <f>IF(ROUND(('FC-4_ACTIVO'!G22+'FC-4_ACTIVO'!G30)-('FC-8_INV_FINANCIERAS'!J49+'FC-8_INV_FINANCIERAS'!J58),2)=0,"Ok","Mal, revisa datos en FC-4 Activo y en FC-8")</f>
        <v>Ok</v>
      </c>
      <c r="H28" s="676"/>
      <c r="I28" s="207"/>
      <c r="J28" s="207"/>
      <c r="K28" s="207"/>
      <c r="L28" s="207"/>
      <c r="M28" s="207"/>
    </row>
    <row r="29" spans="2:13" s="677" customFormat="1" ht="30" customHeight="1">
      <c r="B29" s="673"/>
      <c r="C29" s="737" t="s">
        <v>678</v>
      </c>
      <c r="D29" s="678"/>
      <c r="E29" s="685"/>
      <c r="F29" s="808" t="str">
        <f>IF(ROUND('FC-9_TRANS_SUBV'!F31-'FC-9_TRANS_SUBV'!G31-'FC-9_TRANS_SUBV'!H31,2)=0,"Ok","Mal, revisa en FC-9 línea original 31")</f>
        <v>Ok</v>
      </c>
      <c r="G29" s="808" t="str">
        <f>IF(ROUND('FC-9_TRANS_SUBV'!I31-'FC-9_TRANS_SUBV'!J31-'FC-9_TRANS_SUBV'!K31,2)=0,"Ok","Mal, revisa en FC-9 línea original 31")</f>
        <v>Ok</v>
      </c>
      <c r="H29" s="676"/>
      <c r="I29" s="207"/>
      <c r="J29" s="207"/>
      <c r="K29" s="207"/>
      <c r="L29" s="207"/>
      <c r="M29" s="207"/>
    </row>
    <row r="30" spans="2:13" s="677" customFormat="1" ht="30" customHeight="1">
      <c r="B30" s="673"/>
      <c r="C30" s="680" t="s">
        <v>490</v>
      </c>
      <c r="D30" s="678"/>
      <c r="E30" s="681"/>
      <c r="F30" s="679" t="str">
        <f>IF(ROUND('FC-4_PASIVO'!F25-'FC-9_TRANS_SUBV'!G34,2)=0,"Ok","Mal, revisa FC-4 PASIVO y FC-9")</f>
        <v>Ok</v>
      </c>
      <c r="G30" s="679" t="str">
        <f>IF(ROUND('FC-4_PASIVO'!G25-'FC-9_TRANS_SUBV'!J34,2)=0,"Ok","Mal, revisa FC-4 PASIVO y FC-9")</f>
        <v>Ok</v>
      </c>
      <c r="H30" s="676"/>
      <c r="I30" s="207"/>
      <c r="J30" s="207"/>
      <c r="K30" s="207"/>
      <c r="L30" s="207"/>
      <c r="M30" s="207"/>
    </row>
    <row r="31" spans="2:13" s="735" customFormat="1" ht="30" customHeight="1">
      <c r="B31" s="736"/>
      <c r="C31" s="737" t="s">
        <v>588</v>
      </c>
      <c r="D31" s="737"/>
      <c r="E31" s="738"/>
      <c r="F31" s="739" t="str">
        <f>IF(ROUND('FC-3_CPyG'!F35+('FC-9_TRANS_SUBV'!F33),2)=0,"Ok","Mal, revisa datos FC-3 epígr. A) 9. y FC-9 celda F33")</f>
        <v>Ok</v>
      </c>
      <c r="G31" s="739" t="str">
        <f>IF(ROUND('FC-3_CPyG'!G35+('FC-9_TRANS_SUBV'!I33),2)=0,"Ok","Mal, revisa datos FC-3 epígr. A) 9. y FC-9 celda G33")</f>
        <v>Ok</v>
      </c>
      <c r="H31" s="740"/>
      <c r="I31" s="207"/>
      <c r="J31" s="207"/>
      <c r="K31" s="207"/>
      <c r="L31" s="207"/>
      <c r="M31" s="207"/>
    </row>
    <row r="32" spans="2:13" s="677" customFormat="1" ht="30" customHeight="1">
      <c r="B32" s="673"/>
      <c r="C32" s="737" t="s">
        <v>735</v>
      </c>
      <c r="D32" s="678"/>
      <c r="E32" s="681"/>
      <c r="F32" s="679" t="str">
        <f>IF(ROUND('FC-3_CPyG'!F20-'FC-9_TRANS_SUBV'!G49-'FC-9_TRANS_SUBV'!G64,2)=0,"Ok","Mal, revisa dato en FC-3 y FC-9")</f>
        <v>Ok</v>
      </c>
      <c r="G32" s="679" t="str">
        <f>IF(ROUND('FC-3_CPyG'!G20-'FC-9_TRANS_SUBV'!H49-'FC-9_TRANS_SUBV'!H64,2)=0,"Ok","Mal, revisa dato en FC-3 y FC-9")</f>
        <v>Ok</v>
      </c>
      <c r="H32" s="676"/>
      <c r="I32" s="207"/>
      <c r="J32" s="207"/>
      <c r="K32" s="207"/>
      <c r="L32" s="207"/>
      <c r="M32" s="207"/>
    </row>
    <row r="33" spans="2:13" s="677" customFormat="1" ht="30" customHeight="1">
      <c r="B33" s="673"/>
      <c r="C33" s="737" t="s">
        <v>663</v>
      </c>
      <c r="D33" s="678"/>
      <c r="E33" s="681"/>
      <c r="F33" s="681"/>
      <c r="G33" s="679" t="str">
        <f>IF(ROUND((+'FC-4_PASIVO'!G30+'FC-4_PASIVO'!G31)-('FC-10_DEUDAS'!S43),2)=0,"Ok","Mal, revisa datos en FC-4 PASIVO y FC-10")</f>
        <v>Ok</v>
      </c>
      <c r="H33" s="676"/>
      <c r="I33" s="207"/>
      <c r="J33" s="207"/>
      <c r="K33" s="207"/>
      <c r="L33" s="207"/>
      <c r="M33" s="207"/>
    </row>
    <row r="34" spans="2:13" s="677" customFormat="1" ht="30" customHeight="1">
      <c r="B34" s="673"/>
      <c r="C34" s="737" t="s">
        <v>664</v>
      </c>
      <c r="D34" s="678"/>
      <c r="E34" s="681"/>
      <c r="F34" s="681"/>
      <c r="G34" s="679" t="str">
        <f>IF(ROUND(('FC-4_PASIVO'!G40+'FC-4_PASIVO'!G41)-('FC-10_DEUDAS'!R43),2)=0,"Ok","Mal, revisa datos en FC-4 PASIVO y FC-10")</f>
        <v>Ok</v>
      </c>
      <c r="H34" s="676"/>
      <c r="I34" s="207"/>
      <c r="J34" s="207"/>
      <c r="K34" s="207"/>
      <c r="L34" s="207"/>
      <c r="M34" s="207"/>
    </row>
    <row r="35" spans="2:13" s="677" customFormat="1" ht="30" customHeight="1">
      <c r="B35" s="673"/>
      <c r="C35" s="737" t="s">
        <v>726</v>
      </c>
      <c r="D35" s="678"/>
      <c r="E35" s="681"/>
      <c r="F35" s="681"/>
      <c r="G35" s="679" t="str">
        <f>IF(ROUND('FC-4_PASIVO'!G32-'FC-10_DEUDAS'!S75,2)=0,"Ok","Mal, revisa datos en FC-4 Pasivo y FC-10")</f>
        <v>Ok</v>
      </c>
      <c r="H35" s="676"/>
      <c r="I35" s="207"/>
      <c r="J35" s="207"/>
      <c r="K35" s="207"/>
      <c r="L35" s="207"/>
      <c r="M35" s="207"/>
    </row>
    <row r="36" spans="2:13" s="677" customFormat="1" ht="30" customHeight="1">
      <c r="B36" s="673"/>
      <c r="C36" s="737" t="s">
        <v>726</v>
      </c>
      <c r="D36" s="678"/>
      <c r="E36" s="681"/>
      <c r="F36" s="681"/>
      <c r="G36" s="679" t="str">
        <f>IF(ROUND('FC-4_PASIVO'!G42-'FC-10_DEUDAS'!R75,2)=0,"Ok","Mal, revisa datos en FC-4 Pasivo y FC-10")</f>
        <v>Ok</v>
      </c>
      <c r="H36" s="676"/>
      <c r="I36" s="207"/>
      <c r="J36" s="207"/>
      <c r="K36" s="207"/>
      <c r="L36" s="207"/>
      <c r="M36" s="207"/>
    </row>
    <row r="37" spans="2:13" s="677" customFormat="1" ht="30" customHeight="1">
      <c r="B37" s="673"/>
      <c r="C37" s="737" t="s">
        <v>727</v>
      </c>
      <c r="D37" s="678"/>
      <c r="E37" s="681"/>
      <c r="F37" s="681"/>
      <c r="G37" s="679" t="str">
        <f>IF(ROUND('FC-4_PASIVO'!G33-'FC-10_DEUDAS'!S107,2)=0,"Ok","Mal, revisa datos en FC-4 Pasivo y FC-10")</f>
        <v>Ok</v>
      </c>
      <c r="H37" s="676"/>
      <c r="I37" s="207"/>
      <c r="J37" s="207"/>
      <c r="K37" s="207"/>
      <c r="L37" s="207"/>
      <c r="M37" s="207"/>
    </row>
    <row r="38" spans="2:13" s="677" customFormat="1" ht="30" customHeight="1">
      <c r="B38" s="673"/>
      <c r="C38" s="737" t="s">
        <v>728</v>
      </c>
      <c r="D38" s="678"/>
      <c r="E38" s="681"/>
      <c r="F38" s="681"/>
      <c r="G38" s="679" t="str">
        <f>IF(ROUND('FC-4_PASIVO'!G43-'FC-10_DEUDAS'!R107,2)=0,"Ok","Mal, revisa datos en FC-4 Pasivo y FC-10")</f>
        <v>Ok</v>
      </c>
      <c r="H38" s="676"/>
      <c r="I38" s="207"/>
      <c r="J38" s="207"/>
      <c r="K38" s="207"/>
      <c r="L38" s="207"/>
      <c r="M38" s="207"/>
    </row>
    <row r="39" spans="2:13" s="677" customFormat="1" ht="30" customHeight="1">
      <c r="B39" s="673"/>
      <c r="C39" s="737" t="s">
        <v>729</v>
      </c>
      <c r="D39" s="678"/>
      <c r="E39" s="681"/>
      <c r="F39" s="681"/>
      <c r="G39" s="679" t="str">
        <f>IF(ROUND('FC-10_DEUDAS'!Q43-'FC-10_DEUDAS'!R43-'FC-10_DEUDAS'!S43,2)=0,"Ok","Mal, revisa datos en fila inicial 43")</f>
        <v>Ok</v>
      </c>
      <c r="H39" s="676"/>
      <c r="I39" s="207"/>
      <c r="J39" s="207"/>
      <c r="K39" s="207"/>
      <c r="L39" s="207"/>
      <c r="M39" s="207"/>
    </row>
    <row r="40" spans="2:13" s="677" customFormat="1" ht="30" customHeight="1">
      <c r="B40" s="673"/>
      <c r="C40" s="737" t="s">
        <v>730</v>
      </c>
      <c r="D40" s="1078"/>
      <c r="E40" s="1079"/>
      <c r="F40" s="1079"/>
      <c r="G40" s="679" t="str">
        <f>IF(ROUND('FC-10_DEUDAS'!Q75-'FC-10_DEUDAS'!R75-'FC-10_DEUDAS'!S75,2)=0,"Ok","Mal, revisa datos en fila inicial 75")</f>
        <v>Ok</v>
      </c>
      <c r="H40" s="676"/>
      <c r="I40" s="207"/>
      <c r="J40" s="207"/>
      <c r="K40" s="207"/>
      <c r="L40" s="207"/>
      <c r="M40" s="207"/>
    </row>
    <row r="41" spans="2:13" s="677" customFormat="1" ht="30" customHeight="1">
      <c r="B41" s="673"/>
      <c r="C41" s="737" t="s">
        <v>731</v>
      </c>
      <c r="D41" s="1078"/>
      <c r="E41" s="1079"/>
      <c r="F41" s="1079"/>
      <c r="G41" s="679" t="str">
        <f>IF(ROUND('FC-10_DEUDAS'!Q107-'FC-10_DEUDAS'!R107-'FC-10_DEUDAS'!S107,2)=0,"Ok","Mal, revisa datos en fila inicial 43")</f>
        <v>Ok</v>
      </c>
      <c r="H41" s="676"/>
      <c r="I41" s="207"/>
      <c r="J41" s="207"/>
      <c r="K41" s="207"/>
      <c r="L41" s="207"/>
      <c r="M41" s="207"/>
    </row>
    <row r="42" spans="2:13" s="677" customFormat="1" ht="30" customHeight="1">
      <c r="B42" s="673"/>
      <c r="C42" s="687" t="s">
        <v>494</v>
      </c>
      <c r="D42" s="688"/>
      <c r="E42" s="689"/>
      <c r="F42" s="689"/>
      <c r="G42" s="690" t="str">
        <f>IF(ROUND(-'FC-3_CPyG'!G32-'FC-13_PERSONAL'!F31,2)=0,"Ok","Mal, revísa dato en FC-3 CPyG y FC-13")</f>
        <v>Ok</v>
      </c>
      <c r="H42" s="676"/>
      <c r="I42" s="207"/>
      <c r="J42" s="207"/>
      <c r="K42" s="207"/>
      <c r="L42" s="207"/>
      <c r="M42" s="207"/>
    </row>
    <row r="43" spans="2:13" ht="30" customHeight="1">
      <c r="B43" s="242"/>
      <c r="C43" s="239"/>
      <c r="D43" s="239"/>
      <c r="E43" s="239"/>
      <c r="F43" s="239"/>
      <c r="G43" s="239"/>
      <c r="H43" s="243"/>
    </row>
    <row r="44" spans="2:13" ht="30" customHeight="1">
      <c r="B44" s="242"/>
      <c r="C44" s="783" t="s">
        <v>670</v>
      </c>
      <c r="D44" s="691"/>
      <c r="E44" s="692"/>
      <c r="F44" s="692"/>
      <c r="G44" s="693" t="str">
        <f>IF(ROUND(+'FC-3_CPyG'!G50-'_FC-90_DETALLE'!E158,2)=0,"Ok","Mal, revisa resultado en F-3 y FC-92")</f>
        <v>Ok</v>
      </c>
      <c r="H44" s="243"/>
    </row>
    <row r="45" spans="2:13" ht="22.95" customHeight="1" thickBot="1">
      <c r="B45" s="246"/>
      <c r="C45" s="247"/>
      <c r="D45" s="247"/>
      <c r="E45" s="247"/>
      <c r="F45" s="248"/>
      <c r="G45" s="247"/>
      <c r="H45" s="249"/>
    </row>
    <row r="46" spans="2:13" ht="22.95" customHeight="1">
      <c r="F46" s="250"/>
    </row>
    <row r="47" spans="2:13" s="42" customFormat="1" ht="15">
      <c r="C47" s="37" t="s">
        <v>70</v>
      </c>
      <c r="F47" s="43"/>
      <c r="G47" s="41"/>
      <c r="I47" s="207"/>
      <c r="J47" s="207"/>
      <c r="K47" s="207"/>
      <c r="L47" s="207"/>
      <c r="M47" s="207"/>
    </row>
    <row r="48" spans="2:13" s="42" customFormat="1" ht="15">
      <c r="C48" s="38" t="s">
        <v>71</v>
      </c>
      <c r="F48" s="43"/>
      <c r="I48" s="207"/>
      <c r="J48" s="207"/>
      <c r="K48" s="207"/>
      <c r="L48" s="207"/>
      <c r="M48" s="207"/>
    </row>
    <row r="49" spans="3:13" s="42" customFormat="1" ht="15">
      <c r="C49" s="38" t="s">
        <v>72</v>
      </c>
      <c r="F49" s="43"/>
      <c r="I49" s="207"/>
      <c r="J49" s="207"/>
      <c r="K49" s="207"/>
      <c r="L49" s="207"/>
      <c r="M49" s="207"/>
    </row>
    <row r="50" spans="3:13" s="42" customFormat="1" ht="15">
      <c r="C50" s="38" t="s">
        <v>73</v>
      </c>
      <c r="F50" s="43"/>
      <c r="I50" s="207"/>
      <c r="J50" s="207"/>
      <c r="K50" s="207"/>
      <c r="L50" s="207"/>
      <c r="M50" s="207"/>
    </row>
    <row r="51" spans="3:13" s="42" customFormat="1" ht="15">
      <c r="C51" s="38" t="s">
        <v>74</v>
      </c>
      <c r="F51" s="43"/>
      <c r="I51" s="207"/>
      <c r="J51" s="207"/>
      <c r="K51" s="207"/>
      <c r="L51" s="207"/>
      <c r="M51" s="207"/>
    </row>
    <row r="52" spans="3:13" ht="22.95" customHeight="1">
      <c r="F52" s="250"/>
    </row>
    <row r="53" spans="3:13" ht="22.95" customHeight="1">
      <c r="F53" s="250"/>
    </row>
    <row r="54" spans="3:13" ht="22.95" customHeight="1">
      <c r="F54" s="250"/>
    </row>
    <row r="55" spans="3:13" ht="22.95" customHeight="1">
      <c r="F55" s="250"/>
    </row>
    <row r="56" spans="3:13" ht="22.95" customHeight="1">
      <c r="F56" s="250"/>
    </row>
    <row r="57" spans="3:13" ht="22.95" customHeight="1">
      <c r="F57" s="250"/>
    </row>
    <row r="58" spans="3:13" ht="22.95" customHeight="1">
      <c r="F58" s="250"/>
    </row>
  </sheetData>
  <sheetProtection password="C494" sheet="1" objects="1" scenarios="1"/>
  <mergeCells count="2"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51"/>
  <sheetViews>
    <sheetView topLeftCell="D1" workbookViewId="0">
      <selection activeCell="E1" sqref="E1"/>
    </sheetView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13.26953125" style="54" customWidth="1"/>
    <col min="4" max="4" width="68" style="54" customWidth="1"/>
    <col min="5" max="5" width="17.7265625" style="55" customWidth="1"/>
    <col min="6" max="6" width="12.26953125" style="55" customWidth="1"/>
    <col min="7" max="7" width="3.26953125" style="54" customWidth="1"/>
    <col min="8" max="16384" width="10.7265625" style="54"/>
  </cols>
  <sheetData>
    <row r="2" spans="1:22" ht="22.95" customHeight="1">
      <c r="D2" s="145" t="s">
        <v>166</v>
      </c>
    </row>
    <row r="3" spans="1:22" ht="22.95" customHeight="1">
      <c r="D3" s="145" t="s">
        <v>167</v>
      </c>
    </row>
    <row r="4" spans="1:22" ht="22.95" customHeight="1" thickBot="1">
      <c r="A4" s="54" t="s">
        <v>671</v>
      </c>
    </row>
    <row r="5" spans="1:22" ht="9" customHeight="1">
      <c r="B5" s="56"/>
      <c r="C5" s="57"/>
      <c r="D5" s="57"/>
      <c r="E5" s="58"/>
      <c r="F5" s="58"/>
      <c r="G5" s="59"/>
      <c r="I5" s="290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2"/>
    </row>
    <row r="6" spans="1:22" ht="30" customHeight="1">
      <c r="B6" s="60"/>
      <c r="C6" s="51" t="s">
        <v>0</v>
      </c>
      <c r="D6" s="61"/>
      <c r="E6" s="62"/>
      <c r="F6" s="1241">
        <f>ejercicio</f>
        <v>2019</v>
      </c>
      <c r="G6" s="63"/>
      <c r="I6" s="293"/>
      <c r="J6" s="294" t="s">
        <v>474</v>
      </c>
      <c r="K6" s="294"/>
      <c r="L6" s="294"/>
      <c r="M6" s="294"/>
      <c r="N6" s="295"/>
      <c r="O6" s="295"/>
      <c r="P6" s="295"/>
      <c r="Q6" s="295"/>
      <c r="R6" s="295"/>
      <c r="S6" s="295"/>
      <c r="T6" s="295"/>
      <c r="U6" s="295"/>
      <c r="V6" s="296"/>
    </row>
    <row r="7" spans="1:22" ht="30" customHeight="1">
      <c r="B7" s="60"/>
      <c r="C7" s="51" t="s">
        <v>1</v>
      </c>
      <c r="D7" s="61"/>
      <c r="E7" s="62"/>
      <c r="F7" s="1241"/>
      <c r="G7" s="63"/>
      <c r="I7" s="293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6"/>
    </row>
    <row r="8" spans="1:22" ht="30" customHeight="1">
      <c r="B8" s="60"/>
      <c r="C8" s="64"/>
      <c r="D8" s="61"/>
      <c r="E8" s="62"/>
      <c r="F8" s="65"/>
      <c r="G8" s="63"/>
      <c r="I8" s="293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6"/>
    </row>
    <row r="9" spans="1:22" s="125" customFormat="1" ht="30" customHeight="1">
      <c r="B9" s="123"/>
      <c r="C9" s="45" t="s">
        <v>2</v>
      </c>
      <c r="D9" s="1278" t="str">
        <f>Entidad</f>
        <v>FUNDACIÓN CANARIA TENERIFE RURAL</v>
      </c>
      <c r="E9" s="1278"/>
      <c r="F9" s="1278"/>
      <c r="G9" s="124"/>
      <c r="I9" s="293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6"/>
    </row>
    <row r="10" spans="1:22" ht="7.2" customHeight="1">
      <c r="B10" s="60"/>
      <c r="C10" s="61"/>
      <c r="D10" s="61"/>
      <c r="E10" s="62"/>
      <c r="F10" s="62"/>
      <c r="G10" s="63"/>
      <c r="I10" s="293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6"/>
    </row>
    <row r="11" spans="1:22" s="72" customFormat="1" ht="30" customHeight="1">
      <c r="B11" s="68"/>
      <c r="C11" s="69" t="s">
        <v>386</v>
      </c>
      <c r="D11" s="69"/>
      <c r="E11" s="70"/>
      <c r="F11" s="70"/>
      <c r="G11" s="71"/>
      <c r="I11" s="293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6"/>
    </row>
    <row r="12" spans="1:22" s="72" customFormat="1" ht="30" customHeight="1">
      <c r="B12" s="68"/>
      <c r="C12" s="1300"/>
      <c r="D12" s="1300"/>
      <c r="E12" s="53"/>
      <c r="F12" s="53"/>
      <c r="G12" s="71"/>
      <c r="I12" s="293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6"/>
    </row>
    <row r="13" spans="1:22" ht="9" customHeight="1">
      <c r="B13" s="74"/>
      <c r="C13" s="91"/>
      <c r="D13" s="91"/>
      <c r="E13" s="53"/>
      <c r="F13" s="53"/>
      <c r="G13" s="63"/>
      <c r="I13" s="293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6"/>
    </row>
    <row r="14" spans="1:22" s="182" customFormat="1" ht="24" customHeight="1">
      <c r="B14" s="179"/>
      <c r="C14" s="1289" t="s">
        <v>236</v>
      </c>
      <c r="D14" s="1291"/>
      <c r="E14" s="198" t="s">
        <v>263</v>
      </c>
      <c r="F14" s="208" t="s">
        <v>387</v>
      </c>
      <c r="G14" s="181"/>
      <c r="I14" s="293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6"/>
    </row>
    <row r="15" spans="1:22" ht="9" customHeight="1">
      <c r="B15" s="74"/>
      <c r="C15" s="50"/>
      <c r="D15" s="91"/>
      <c r="E15" s="53"/>
      <c r="F15" s="186"/>
      <c r="G15" s="63"/>
      <c r="I15" s="293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6"/>
    </row>
    <row r="16" spans="1:22" s="224" customFormat="1" ht="22.95" customHeight="1">
      <c r="B16" s="222"/>
      <c r="C16" s="1374" t="s">
        <v>388</v>
      </c>
      <c r="D16" s="1375"/>
      <c r="E16" s="225">
        <f>SUM(E17:E19)</f>
        <v>126325</v>
      </c>
      <c r="F16" s="228">
        <f>E16/$E$33</f>
        <v>0.13302461023210033</v>
      </c>
      <c r="G16" s="223"/>
      <c r="I16" s="293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6"/>
    </row>
    <row r="17" spans="2:22" s="125" customFormat="1" ht="22.95" customHeight="1">
      <c r="B17" s="123"/>
      <c r="C17" s="129" t="s">
        <v>389</v>
      </c>
      <c r="D17" s="195" t="s">
        <v>392</v>
      </c>
      <c r="E17" s="349">
        <f>+'FC-3_1_INF_ADIC_CPyG'!K16+'FC-3_1_INF_ADIC_CPyG'!K19</f>
        <v>125750</v>
      </c>
      <c r="F17" s="229">
        <f t="shared" ref="F17:F19" si="0">E17/$E$33</f>
        <v>0.13241911527161382</v>
      </c>
      <c r="G17" s="124"/>
      <c r="I17" s="293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6"/>
    </row>
    <row r="18" spans="2:22" s="125" customFormat="1" ht="22.95" customHeight="1">
      <c r="B18" s="123"/>
      <c r="C18" s="129" t="s">
        <v>390</v>
      </c>
      <c r="D18" s="195" t="s">
        <v>393</v>
      </c>
      <c r="E18" s="349">
        <f>+'FC-3_1_INF_ADIC_CPyG'!K31</f>
        <v>575</v>
      </c>
      <c r="F18" s="230">
        <f t="shared" si="0"/>
        <v>6.054949604865045E-4</v>
      </c>
      <c r="G18" s="124"/>
      <c r="I18" s="293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6"/>
    </row>
    <row r="19" spans="2:22" s="125" customFormat="1" ht="22.95" customHeight="1">
      <c r="B19" s="123"/>
      <c r="C19" s="209" t="s">
        <v>391</v>
      </c>
      <c r="D19" s="196" t="s">
        <v>394</v>
      </c>
      <c r="E19" s="352"/>
      <c r="F19" s="231">
        <f t="shared" si="0"/>
        <v>0</v>
      </c>
      <c r="G19" s="124"/>
      <c r="I19" s="293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6"/>
    </row>
    <row r="20" spans="2:22" s="125" customFormat="1" ht="9" customHeight="1">
      <c r="B20" s="123"/>
      <c r="C20" s="22"/>
      <c r="D20" s="91"/>
      <c r="E20" s="87"/>
      <c r="F20" s="232"/>
      <c r="G20" s="124"/>
      <c r="I20" s="293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6"/>
    </row>
    <row r="21" spans="2:22" s="125" customFormat="1" ht="22.95" customHeight="1">
      <c r="B21" s="123"/>
      <c r="C21" s="1374" t="s">
        <v>395</v>
      </c>
      <c r="D21" s="1375"/>
      <c r="E21" s="427">
        <f>+'FC-3_1_INF_ADIC_CPyG'!K40</f>
        <v>313675</v>
      </c>
      <c r="F21" s="233">
        <f>E21/$E$33</f>
        <v>0.33031066387931185</v>
      </c>
      <c r="G21" s="124"/>
      <c r="I21" s="293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6"/>
    </row>
    <row r="22" spans="2:22" s="125" customFormat="1" ht="9" customHeight="1">
      <c r="B22" s="123"/>
      <c r="C22" s="22"/>
      <c r="D22" s="91"/>
      <c r="E22" s="87"/>
      <c r="F22" s="232"/>
      <c r="G22" s="124"/>
      <c r="I22" s="293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6"/>
    </row>
    <row r="23" spans="2:22" s="224" customFormat="1" ht="22.95" customHeight="1">
      <c r="B23" s="222"/>
      <c r="C23" s="1374" t="s">
        <v>396</v>
      </c>
      <c r="D23" s="1375"/>
      <c r="E23" s="225">
        <f>SUM(E24:E26)</f>
        <v>417136.31</v>
      </c>
      <c r="F23" s="233">
        <f t="shared" ref="F23:F26" si="1">E23/$E$33</f>
        <v>0.43925901485380225</v>
      </c>
      <c r="G23" s="223"/>
      <c r="I23" s="293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6"/>
    </row>
    <row r="24" spans="2:22" s="125" customFormat="1" ht="22.95" customHeight="1">
      <c r="B24" s="123"/>
      <c r="C24" s="129" t="s">
        <v>389</v>
      </c>
      <c r="D24" s="195" t="s">
        <v>397</v>
      </c>
      <c r="E24" s="349">
        <f>+'FC-9_TRANS_SUBV'!H49+'FC-9_TRANS_SUBV'!H64-E25</f>
        <v>416726.31</v>
      </c>
      <c r="F24" s="229">
        <f t="shared" si="1"/>
        <v>0.43882727062110755</v>
      </c>
      <c r="G24" s="124"/>
      <c r="I24" s="293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6"/>
    </row>
    <row r="25" spans="2:22" s="125" customFormat="1" ht="22.95" customHeight="1">
      <c r="B25" s="123"/>
      <c r="C25" s="129" t="s">
        <v>390</v>
      </c>
      <c r="D25" s="195" t="s">
        <v>399</v>
      </c>
      <c r="E25" s="349">
        <f>+'FC-3_1_INF_ADIC_CPyG'!G76+'FC-3_1_INF_ADIC_CPyG'!G77+'FC-3_1_INF_ADIC_CPyG'!G78+'FC-3_1_INF_ADIC_CPyG'!G81</f>
        <v>410</v>
      </c>
      <c r="F25" s="230">
        <f t="shared" si="1"/>
        <v>4.3174423269472494E-4</v>
      </c>
      <c r="G25" s="124"/>
      <c r="I25" s="293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6"/>
    </row>
    <row r="26" spans="2:22" s="125" customFormat="1" ht="22.95" customHeight="1">
      <c r="B26" s="123"/>
      <c r="C26" s="209" t="s">
        <v>391</v>
      </c>
      <c r="D26" s="196" t="s">
        <v>398</v>
      </c>
      <c r="E26" s="352">
        <f>+'FC-3_1_INF_ADIC_CPyG'!G80</f>
        <v>0</v>
      </c>
      <c r="F26" s="231">
        <f t="shared" si="1"/>
        <v>0</v>
      </c>
      <c r="G26" s="124"/>
      <c r="I26" s="293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6"/>
    </row>
    <row r="27" spans="2:22" s="125" customFormat="1" ht="9" customHeight="1">
      <c r="B27" s="123"/>
      <c r="C27" s="22"/>
      <c r="D27" s="91"/>
      <c r="E27" s="87"/>
      <c r="F27" s="232"/>
      <c r="G27" s="124"/>
      <c r="I27" s="293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</row>
    <row r="28" spans="2:22" s="224" customFormat="1" ht="22.95" customHeight="1">
      <c r="B28" s="222"/>
      <c r="C28" s="1374" t="s">
        <v>400</v>
      </c>
      <c r="D28" s="1375"/>
      <c r="E28" s="225">
        <f>SUM(E29:E31)</f>
        <v>92500</v>
      </c>
      <c r="F28" s="233">
        <f t="shared" ref="F28:F31" si="2">E28/$E$33</f>
        <v>9.7405711034785514E-2</v>
      </c>
      <c r="G28" s="223"/>
      <c r="I28" s="293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</row>
    <row r="29" spans="2:22" s="125" customFormat="1" ht="22.95" customHeight="1">
      <c r="B29" s="123"/>
      <c r="C29" s="129" t="s">
        <v>389</v>
      </c>
      <c r="D29" s="195"/>
      <c r="E29" s="349">
        <v>49500</v>
      </c>
      <c r="F29" s="229">
        <f t="shared" si="2"/>
        <v>5.212521833753387E-2</v>
      </c>
      <c r="G29" s="124"/>
      <c r="I29" s="293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</row>
    <row r="30" spans="2:22" s="125" customFormat="1" ht="22.95" customHeight="1">
      <c r="B30" s="123"/>
      <c r="C30" s="129" t="s">
        <v>390</v>
      </c>
      <c r="D30" s="195"/>
      <c r="E30" s="349">
        <v>43000</v>
      </c>
      <c r="F30" s="230">
        <f t="shared" si="2"/>
        <v>4.5280492697251644E-2</v>
      </c>
      <c r="G30" s="124"/>
      <c r="I30" s="293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</row>
    <row r="31" spans="2:22" s="125" customFormat="1" ht="22.95" customHeight="1">
      <c r="B31" s="123"/>
      <c r="C31" s="209" t="s">
        <v>391</v>
      </c>
      <c r="D31" s="196"/>
      <c r="E31" s="352"/>
      <c r="F31" s="231">
        <f t="shared" si="2"/>
        <v>0</v>
      </c>
      <c r="G31" s="124"/>
      <c r="I31" s="293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</row>
    <row r="32" spans="2:22" s="125" customFormat="1" ht="22.95" customHeight="1">
      <c r="B32" s="123"/>
      <c r="C32" s="91"/>
      <c r="D32" s="145"/>
      <c r="E32" s="147"/>
      <c r="F32" s="226"/>
      <c r="G32" s="124"/>
      <c r="I32" s="293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</row>
    <row r="33" spans="2:22" s="125" customFormat="1" ht="22.95" customHeight="1" thickBot="1">
      <c r="B33" s="123"/>
      <c r="C33" s="1376" t="s">
        <v>401</v>
      </c>
      <c r="D33" s="1377"/>
      <c r="E33" s="221">
        <f>E28+E23+E21+E16</f>
        <v>949636.31</v>
      </c>
      <c r="F33" s="227">
        <f>E33/E33</f>
        <v>1</v>
      </c>
      <c r="G33" s="124"/>
      <c r="I33" s="293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</row>
    <row r="34" spans="2:22" ht="22.95" customHeight="1">
      <c r="B34" s="74"/>
      <c r="C34" s="91"/>
      <c r="D34" s="145"/>
      <c r="E34" s="147"/>
      <c r="F34" s="148"/>
      <c r="G34" s="63"/>
      <c r="I34" s="293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</row>
    <row r="35" spans="2:22" ht="22.95" customHeight="1">
      <c r="B35" s="74"/>
      <c r="C35" s="91"/>
      <c r="D35" s="145"/>
      <c r="E35" s="147"/>
      <c r="F35" s="148"/>
      <c r="G35" s="63"/>
      <c r="I35" s="293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</row>
    <row r="36" spans="2:22" ht="22.95" customHeight="1">
      <c r="B36" s="74"/>
      <c r="C36" s="91"/>
      <c r="D36" s="145"/>
      <c r="E36" s="147"/>
      <c r="F36" s="148"/>
      <c r="G36" s="63"/>
      <c r="I36" s="293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</row>
    <row r="37" spans="2:22" ht="22.95" customHeight="1">
      <c r="B37" s="74"/>
      <c r="C37" s="91"/>
      <c r="D37" s="145"/>
      <c r="E37" s="147"/>
      <c r="F37" s="148"/>
      <c r="G37" s="63"/>
      <c r="I37" s="293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</row>
    <row r="38" spans="2:22" ht="22.95" customHeight="1">
      <c r="B38" s="74"/>
      <c r="C38" s="91"/>
      <c r="D38" s="145"/>
      <c r="E38" s="147"/>
      <c r="F38" s="148"/>
      <c r="G38" s="63"/>
      <c r="I38" s="293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</row>
    <row r="39" spans="2:22" ht="22.95" customHeight="1">
      <c r="B39" s="74"/>
      <c r="C39" s="145"/>
      <c r="D39" s="145"/>
      <c r="E39" s="146"/>
      <c r="F39" s="53"/>
      <c r="G39" s="63"/>
      <c r="I39" s="293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</row>
    <row r="40" spans="2:22" ht="22.95" customHeight="1" thickBot="1">
      <c r="B40" s="78"/>
      <c r="C40" s="1279"/>
      <c r="D40" s="1279"/>
      <c r="E40" s="46"/>
      <c r="F40" s="79"/>
      <c r="G40" s="80"/>
      <c r="I40" s="287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9"/>
    </row>
    <row r="41" spans="2:22" ht="22.95" customHeight="1">
      <c r="C41" s="61"/>
      <c r="D41" s="61"/>
      <c r="E41" s="62"/>
      <c r="F41" s="62"/>
      <c r="H41" s="54" t="s">
        <v>672</v>
      </c>
    </row>
    <row r="42" spans="2:22" ht="13.2">
      <c r="C42" s="81" t="s">
        <v>70</v>
      </c>
      <c r="D42" s="61"/>
      <c r="E42" s="62"/>
      <c r="F42" s="52" t="s">
        <v>65</v>
      </c>
    </row>
    <row r="43" spans="2:22" ht="13.2">
      <c r="C43" s="82" t="s">
        <v>71</v>
      </c>
      <c r="D43" s="61"/>
      <c r="E43" s="62"/>
      <c r="F43" s="62"/>
    </row>
    <row r="44" spans="2:22" ht="13.2">
      <c r="C44" s="82" t="s">
        <v>72</v>
      </c>
      <c r="D44" s="61"/>
      <c r="E44" s="62"/>
      <c r="F44" s="62"/>
    </row>
    <row r="45" spans="2:22" ht="13.2">
      <c r="C45" s="82" t="s">
        <v>73</v>
      </c>
      <c r="D45" s="61"/>
      <c r="E45" s="62"/>
      <c r="F45" s="62"/>
    </row>
    <row r="46" spans="2:22" ht="13.2">
      <c r="C46" s="82" t="s">
        <v>74</v>
      </c>
      <c r="D46" s="61"/>
      <c r="E46" s="62"/>
      <c r="F46" s="62"/>
    </row>
    <row r="47" spans="2:22" ht="22.95" customHeight="1">
      <c r="C47" s="61"/>
      <c r="D47" s="61"/>
      <c r="E47" s="62"/>
      <c r="F47" s="62"/>
    </row>
    <row r="48" spans="2:22" ht="22.95" customHeight="1">
      <c r="C48" s="61"/>
      <c r="D48" s="61"/>
      <c r="E48" s="62"/>
      <c r="F48" s="62"/>
    </row>
    <row r="49" spans="3:6" ht="22.95" customHeight="1">
      <c r="C49" s="61"/>
      <c r="D49" s="61"/>
      <c r="E49" s="62"/>
      <c r="F49" s="62"/>
    </row>
    <row r="50" spans="3:6" ht="22.95" customHeight="1">
      <c r="C50" s="61"/>
      <c r="D50" s="61"/>
      <c r="E50" s="62"/>
      <c r="F50" s="62"/>
    </row>
    <row r="51" spans="3:6" ht="22.95" customHeight="1">
      <c r="E51" s="62"/>
      <c r="F51" s="62"/>
    </row>
  </sheetData>
  <sheetProtection password="C494" sheet="1" objects="1" scenarios="1"/>
  <mergeCells count="10">
    <mergeCell ref="C40:D40"/>
    <mergeCell ref="C23:D23"/>
    <mergeCell ref="C28:D28"/>
    <mergeCell ref="C33:D33"/>
    <mergeCell ref="C21:D21"/>
    <mergeCell ref="F6:F7"/>
    <mergeCell ref="D9:F9"/>
    <mergeCell ref="C12:D12"/>
    <mergeCell ref="C14:D14"/>
    <mergeCell ref="C16:D1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70" orientation="portrait" horizontalDpi="4294967292" verticalDpi="4294967292"/>
  <ignoredErrors>
    <ignoredError sqref="F16:F33" evalError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2:H76"/>
  <sheetViews>
    <sheetView tabSelected="1" topLeftCell="A49" workbookViewId="0">
      <selection activeCell="H24" sqref="H24"/>
    </sheetView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13.26953125" style="54" customWidth="1"/>
    <col min="4" max="4" width="68" style="54" customWidth="1"/>
    <col min="5" max="5" width="16.7265625" style="55" customWidth="1"/>
    <col min="6" max="6" width="3.26953125" style="54" customWidth="1"/>
    <col min="7" max="16384" width="10.7265625" style="54"/>
  </cols>
  <sheetData>
    <row r="2" spans="1:6" ht="22.95" customHeight="1">
      <c r="D2" s="145" t="s">
        <v>166</v>
      </c>
    </row>
    <row r="3" spans="1:6" ht="22.95" customHeight="1">
      <c r="D3" s="145" t="s">
        <v>167</v>
      </c>
    </row>
    <row r="4" spans="1:6" ht="22.95" customHeight="1" thickBot="1">
      <c r="A4" s="54" t="s">
        <v>671</v>
      </c>
    </row>
    <row r="5" spans="1:6" ht="9" customHeight="1">
      <c r="B5" s="56"/>
      <c r="C5" s="57"/>
      <c r="D5" s="57"/>
      <c r="E5" s="58"/>
      <c r="F5" s="59"/>
    </row>
    <row r="6" spans="1:6" ht="30" customHeight="1">
      <c r="B6" s="60"/>
      <c r="C6" s="51" t="s">
        <v>0</v>
      </c>
      <c r="D6" s="61"/>
      <c r="E6" s="1241">
        <f>ejercicio</f>
        <v>2019</v>
      </c>
      <c r="F6" s="63"/>
    </row>
    <row r="7" spans="1:6" ht="30" customHeight="1">
      <c r="B7" s="60"/>
      <c r="C7" s="51" t="s">
        <v>1</v>
      </c>
      <c r="D7" s="61"/>
      <c r="E7" s="1241"/>
      <c r="F7" s="63"/>
    </row>
    <row r="8" spans="1:6" ht="30" customHeight="1">
      <c r="B8" s="60"/>
      <c r="C8" s="64"/>
      <c r="D8" s="61"/>
      <c r="E8" s="65"/>
      <c r="F8" s="63"/>
    </row>
    <row r="9" spans="1:6" s="125" customFormat="1" ht="30" customHeight="1">
      <c r="B9" s="123"/>
      <c r="C9" s="45" t="s">
        <v>2</v>
      </c>
      <c r="D9" s="1278" t="str">
        <f>Entidad</f>
        <v>FUNDACIÓN CANARIA TENERIFE RURAL</v>
      </c>
      <c r="E9" s="1278"/>
      <c r="F9" s="124"/>
    </row>
    <row r="10" spans="1:6" ht="7.2" customHeight="1">
      <c r="B10" s="60"/>
      <c r="C10" s="61"/>
      <c r="D10" s="61"/>
      <c r="E10" s="62"/>
      <c r="F10" s="63"/>
    </row>
    <row r="11" spans="1:6" s="72" customFormat="1" ht="30" customHeight="1">
      <c r="B11" s="68"/>
      <c r="C11" s="69" t="s">
        <v>402</v>
      </c>
      <c r="D11" s="69"/>
      <c r="E11" s="70"/>
      <c r="F11" s="71"/>
    </row>
    <row r="12" spans="1:6" s="72" customFormat="1" ht="30" customHeight="1">
      <c r="B12" s="68"/>
      <c r="C12" s="1300"/>
      <c r="D12" s="1300"/>
      <c r="E12" s="53"/>
      <c r="F12" s="71"/>
    </row>
    <row r="13" spans="1:6" ht="9" customHeight="1">
      <c r="B13" s="74"/>
      <c r="C13" s="91"/>
      <c r="D13" s="91"/>
      <c r="E13" s="53"/>
      <c r="F13" s="63"/>
    </row>
    <row r="14" spans="1:6" s="182" customFormat="1" ht="24" customHeight="1">
      <c r="B14" s="179"/>
      <c r="C14" s="1289" t="s">
        <v>417</v>
      </c>
      <c r="D14" s="1291"/>
      <c r="E14" s="198" t="s">
        <v>263</v>
      </c>
      <c r="F14" s="181"/>
    </row>
    <row r="15" spans="1:6" ht="9" customHeight="1">
      <c r="B15" s="74"/>
      <c r="C15" s="50"/>
      <c r="D15" s="91"/>
      <c r="E15" s="53"/>
      <c r="F15" s="63"/>
    </row>
    <row r="16" spans="1:6" s="125" customFormat="1" ht="22.95" customHeight="1">
      <c r="B16" s="123"/>
      <c r="C16" s="219" t="s">
        <v>121</v>
      </c>
      <c r="D16" s="160" t="s">
        <v>403</v>
      </c>
      <c r="E16" s="109">
        <f>'_FC-90_DETALLE'!H16</f>
        <v>0</v>
      </c>
      <c r="F16" s="124"/>
    </row>
    <row r="17" spans="2:6" s="125" customFormat="1" ht="22.95" customHeight="1">
      <c r="B17" s="123"/>
      <c r="C17" s="129" t="s">
        <v>124</v>
      </c>
      <c r="D17" s="195" t="s">
        <v>404</v>
      </c>
      <c r="E17" s="130">
        <f>'_FC-90_DETALLE'!H17</f>
        <v>0</v>
      </c>
      <c r="F17" s="124"/>
    </row>
    <row r="18" spans="2:6" s="125" customFormat="1" ht="22.95" customHeight="1">
      <c r="B18" s="123"/>
      <c r="C18" s="129" t="s">
        <v>126</v>
      </c>
      <c r="D18" s="195" t="s">
        <v>405</v>
      </c>
      <c r="E18" s="130">
        <f>'_FC-90_DETALLE'!H18</f>
        <v>499670</v>
      </c>
      <c r="F18" s="124"/>
    </row>
    <row r="19" spans="2:6" s="125" customFormat="1" ht="22.95" customHeight="1">
      <c r="B19" s="123"/>
      <c r="C19" s="129" t="s">
        <v>128</v>
      </c>
      <c r="D19" s="195" t="s">
        <v>406</v>
      </c>
      <c r="E19" s="130">
        <f>'_FC-90_DETALLE'!H29</f>
        <v>417136.31</v>
      </c>
      <c r="F19" s="124"/>
    </row>
    <row r="20" spans="2:6" s="125" customFormat="1" ht="22.95" customHeight="1">
      <c r="B20" s="123"/>
      <c r="C20" s="209" t="s">
        <v>129</v>
      </c>
      <c r="D20" s="196" t="s">
        <v>407</v>
      </c>
      <c r="E20" s="110">
        <f>'_FC-90_DETALLE'!H34</f>
        <v>32830</v>
      </c>
      <c r="F20" s="124"/>
    </row>
    <row r="21" spans="2:6" s="125" customFormat="1" ht="22.95" customHeight="1">
      <c r="B21" s="123"/>
      <c r="C21" s="1374" t="s">
        <v>408</v>
      </c>
      <c r="D21" s="1375"/>
      <c r="E21" s="225">
        <f>SUM(E16:E20)</f>
        <v>949636.31</v>
      </c>
      <c r="F21" s="124"/>
    </row>
    <row r="22" spans="2:6" s="125" customFormat="1" ht="9" customHeight="1">
      <c r="B22" s="123"/>
      <c r="C22" s="22"/>
      <c r="D22" s="91"/>
      <c r="E22" s="87"/>
      <c r="F22" s="124"/>
    </row>
    <row r="23" spans="2:6" s="125" customFormat="1" ht="22.95" customHeight="1">
      <c r="B23" s="123"/>
      <c r="C23" s="219" t="s">
        <v>131</v>
      </c>
      <c r="D23" s="160" t="s">
        <v>409</v>
      </c>
      <c r="E23" s="109">
        <f>'_FC-90_DETALLE'!H44</f>
        <v>0</v>
      </c>
      <c r="F23" s="124"/>
    </row>
    <row r="24" spans="2:6" s="125" customFormat="1" ht="22.95" customHeight="1">
      <c r="B24" s="123"/>
      <c r="C24" s="129" t="s">
        <v>133</v>
      </c>
      <c r="D24" s="195" t="s">
        <v>410</v>
      </c>
      <c r="E24" s="130">
        <f>'_FC-90_DETALLE'!H48</f>
        <v>60000</v>
      </c>
      <c r="F24" s="124"/>
    </row>
    <row r="25" spans="2:6" s="125" customFormat="1" ht="22.95" customHeight="1">
      <c r="B25" s="123"/>
      <c r="C25" s="1374" t="s">
        <v>411</v>
      </c>
      <c r="D25" s="1375"/>
      <c r="E25" s="225">
        <f>SUM(E23:E24)</f>
        <v>60000</v>
      </c>
      <c r="F25" s="124"/>
    </row>
    <row r="26" spans="2:6" s="125" customFormat="1" ht="9" customHeight="1">
      <c r="B26" s="123"/>
      <c r="C26" s="22"/>
      <c r="D26" s="91"/>
      <c r="E26" s="87"/>
      <c r="F26" s="124"/>
    </row>
    <row r="27" spans="2:6" s="125" customFormat="1" ht="22.95" customHeight="1">
      <c r="B27" s="123"/>
      <c r="C27" s="219" t="s">
        <v>147</v>
      </c>
      <c r="D27" s="160" t="s">
        <v>412</v>
      </c>
      <c r="E27" s="109">
        <f>'_FC-90_DETALLE'!H55</f>
        <v>0</v>
      </c>
      <c r="F27" s="124"/>
    </row>
    <row r="28" spans="2:6" s="125" customFormat="1" ht="22.95" customHeight="1">
      <c r="B28" s="123"/>
      <c r="C28" s="129" t="s">
        <v>148</v>
      </c>
      <c r="D28" s="195" t="s">
        <v>413</v>
      </c>
      <c r="E28" s="130">
        <f>'_FC-90_DETALLE'!H62</f>
        <v>0</v>
      </c>
      <c r="F28" s="124"/>
    </row>
    <row r="29" spans="2:6" s="125" customFormat="1" ht="22.95" customHeight="1">
      <c r="B29" s="123"/>
      <c r="C29" s="1374" t="s">
        <v>414</v>
      </c>
      <c r="D29" s="1375"/>
      <c r="E29" s="225">
        <f>SUM(E27:E28)</f>
        <v>0</v>
      </c>
      <c r="F29" s="124"/>
    </row>
    <row r="30" spans="2:6" s="125" customFormat="1" ht="22.95" customHeight="1">
      <c r="B30" s="123"/>
      <c r="C30" s="91"/>
      <c r="D30" s="145"/>
      <c r="E30" s="147"/>
      <c r="F30" s="124"/>
    </row>
    <row r="31" spans="2:6" s="235" customFormat="1" ht="22.95" customHeight="1" thickBot="1">
      <c r="B31" s="68"/>
      <c r="C31" s="1378" t="s">
        <v>415</v>
      </c>
      <c r="D31" s="1379"/>
      <c r="E31" s="234">
        <f>E21+E25+E29</f>
        <v>1009636.31</v>
      </c>
      <c r="F31" s="71"/>
    </row>
    <row r="32" spans="2:6" s="125" customFormat="1" ht="9" customHeight="1">
      <c r="B32" s="123"/>
      <c r="C32" s="22"/>
      <c r="D32" s="91"/>
      <c r="E32" s="87"/>
      <c r="F32" s="124"/>
    </row>
    <row r="33" spans="2:6" s="125" customFormat="1" ht="22.95" customHeight="1">
      <c r="B33" s="123"/>
      <c r="C33" s="1374" t="s">
        <v>416</v>
      </c>
      <c r="D33" s="1375"/>
      <c r="E33" s="225">
        <f>'_FC-90_DETALLE'!H75</f>
        <v>4789.93</v>
      </c>
      <c r="F33" s="124"/>
    </row>
    <row r="34" spans="2:6" s="125" customFormat="1" ht="9" customHeight="1">
      <c r="B34" s="123"/>
      <c r="C34" s="22"/>
      <c r="D34" s="1082"/>
      <c r="E34" s="87"/>
      <c r="F34" s="124"/>
    </row>
    <row r="35" spans="2:6" s="125" customFormat="1" ht="22.95" customHeight="1" thickBot="1">
      <c r="B35" s="123"/>
      <c r="C35" s="1378" t="s">
        <v>415</v>
      </c>
      <c r="D35" s="1379"/>
      <c r="E35" s="234">
        <f>E31+E33</f>
        <v>1014426.2400000001</v>
      </c>
      <c r="F35" s="124"/>
    </row>
    <row r="36" spans="2:6" s="125" customFormat="1" ht="9" customHeight="1">
      <c r="B36" s="123"/>
      <c r="C36" s="22"/>
      <c r="D36" s="1082"/>
      <c r="E36" s="87"/>
      <c r="F36" s="124"/>
    </row>
    <row r="37" spans="2:6" s="125" customFormat="1" ht="22.95" customHeight="1">
      <c r="B37" s="123"/>
      <c r="C37" s="236"/>
      <c r="D37" s="236"/>
      <c r="E37" s="237"/>
      <c r="F37" s="124"/>
    </row>
    <row r="38" spans="2:6" s="182" customFormat="1" ht="24" customHeight="1">
      <c r="B38" s="179"/>
      <c r="C38" s="1289" t="s">
        <v>418</v>
      </c>
      <c r="D38" s="1291"/>
      <c r="E38" s="198" t="s">
        <v>263</v>
      </c>
      <c r="F38" s="181"/>
    </row>
    <row r="39" spans="2:6" ht="9" customHeight="1">
      <c r="B39" s="74"/>
      <c r="C39" s="50"/>
      <c r="D39" s="91"/>
      <c r="E39" s="53"/>
      <c r="F39" s="63"/>
    </row>
    <row r="40" spans="2:6" s="125" customFormat="1" ht="22.95" customHeight="1">
      <c r="B40" s="123"/>
      <c r="C40" s="219" t="s">
        <v>121</v>
      </c>
      <c r="D40" s="160" t="s">
        <v>419</v>
      </c>
      <c r="E40" s="109">
        <f>'_FC-90_DETALLE'!H90</f>
        <v>384416</v>
      </c>
      <c r="F40" s="124"/>
    </row>
    <row r="41" spans="2:6" s="125" customFormat="1" ht="22.95" customHeight="1">
      <c r="B41" s="123"/>
      <c r="C41" s="129" t="s">
        <v>124</v>
      </c>
      <c r="D41" s="195" t="s">
        <v>420</v>
      </c>
      <c r="E41" s="130">
        <f>'_FC-90_DETALLE'!H95</f>
        <v>553859.27</v>
      </c>
      <c r="F41" s="124"/>
    </row>
    <row r="42" spans="2:6" s="125" customFormat="1" ht="22.95" customHeight="1">
      <c r="B42" s="123"/>
      <c r="C42" s="129" t="s">
        <v>126</v>
      </c>
      <c r="D42" s="195" t="s">
        <v>178</v>
      </c>
      <c r="E42" s="130">
        <f>'_FC-90_DETALLE'!H102</f>
        <v>0</v>
      </c>
      <c r="F42" s="124"/>
    </row>
    <row r="43" spans="2:6" s="125" customFormat="1" ht="22.95" customHeight="1">
      <c r="B43" s="123"/>
      <c r="C43" s="129" t="s">
        <v>128</v>
      </c>
      <c r="D43" s="195" t="s">
        <v>421</v>
      </c>
      <c r="E43" s="130">
        <f>'_FC-90_DETALLE'!H108</f>
        <v>0</v>
      </c>
      <c r="F43" s="124"/>
    </row>
    <row r="44" spans="2:6" s="125" customFormat="1" ht="22.95" customHeight="1">
      <c r="B44" s="123"/>
      <c r="C44" s="1374" t="s">
        <v>422</v>
      </c>
      <c r="D44" s="1375"/>
      <c r="E44" s="225">
        <f>SUM(E40:E43)</f>
        <v>938275.27</v>
      </c>
      <c r="F44" s="124"/>
    </row>
    <row r="45" spans="2:6" s="125" customFormat="1" ht="9" customHeight="1">
      <c r="B45" s="123"/>
      <c r="C45" s="22"/>
      <c r="D45" s="91"/>
      <c r="E45" s="87"/>
      <c r="F45" s="124"/>
    </row>
    <row r="46" spans="2:6" s="125" customFormat="1" ht="22.95" customHeight="1">
      <c r="B46" s="123"/>
      <c r="C46" s="219" t="s">
        <v>131</v>
      </c>
      <c r="D46" s="160" t="s">
        <v>423</v>
      </c>
      <c r="E46" s="109">
        <f>'_FC-90_DETALLE'!H114</f>
        <v>60000</v>
      </c>
      <c r="F46" s="124"/>
    </row>
    <row r="47" spans="2:6" s="125" customFormat="1" ht="22.95" customHeight="1">
      <c r="B47" s="123"/>
      <c r="C47" s="129" t="s">
        <v>133</v>
      </c>
      <c r="D47" s="195" t="s">
        <v>410</v>
      </c>
      <c r="E47" s="130">
        <f>'_FC-90_DETALLE'!H119</f>
        <v>0</v>
      </c>
      <c r="F47" s="124"/>
    </row>
    <row r="48" spans="2:6" s="125" customFormat="1" ht="22.95" customHeight="1">
      <c r="B48" s="123"/>
      <c r="C48" s="1374" t="s">
        <v>424</v>
      </c>
      <c r="D48" s="1375"/>
      <c r="E48" s="225">
        <f>SUM(E46:E47)</f>
        <v>60000</v>
      </c>
      <c r="F48" s="124"/>
    </row>
    <row r="49" spans="2:6" s="125" customFormat="1" ht="9" customHeight="1">
      <c r="B49" s="123"/>
      <c r="C49" s="22"/>
      <c r="D49" s="91"/>
      <c r="E49" s="87"/>
      <c r="F49" s="124"/>
    </row>
    <row r="50" spans="2:6" s="125" customFormat="1" ht="22.95" customHeight="1">
      <c r="B50" s="123"/>
      <c r="C50" s="219" t="s">
        <v>147</v>
      </c>
      <c r="D50" s="160" t="s">
        <v>412</v>
      </c>
      <c r="E50" s="109">
        <f>'_FC-90_DETALLE'!H125</f>
        <v>0</v>
      </c>
      <c r="F50" s="124"/>
    </row>
    <row r="51" spans="2:6" s="125" customFormat="1" ht="22.95" customHeight="1">
      <c r="B51" s="123"/>
      <c r="C51" s="129" t="s">
        <v>148</v>
      </c>
      <c r="D51" s="195" t="s">
        <v>413</v>
      </c>
      <c r="E51" s="130">
        <f>'_FC-90_DETALLE'!H132</f>
        <v>0</v>
      </c>
      <c r="F51" s="124"/>
    </row>
    <row r="52" spans="2:6" s="125" customFormat="1" ht="22.95" customHeight="1">
      <c r="B52" s="123"/>
      <c r="C52" s="1374" t="s">
        <v>425</v>
      </c>
      <c r="D52" s="1375"/>
      <c r="E52" s="225">
        <f>SUM(E50:E51)</f>
        <v>0</v>
      </c>
      <c r="F52" s="124"/>
    </row>
    <row r="53" spans="2:6" s="125" customFormat="1" ht="22.95" customHeight="1">
      <c r="B53" s="123"/>
      <c r="C53" s="91"/>
      <c r="D53" s="145"/>
      <c r="E53" s="147"/>
      <c r="F53" s="124"/>
    </row>
    <row r="54" spans="2:6" s="235" customFormat="1" ht="22.95" customHeight="1" thickBot="1">
      <c r="B54" s="68"/>
      <c r="C54" s="1378" t="s">
        <v>426</v>
      </c>
      <c r="D54" s="1379"/>
      <c r="E54" s="234">
        <f>E44+E48+E52</f>
        <v>998275.27</v>
      </c>
      <c r="F54" s="71"/>
    </row>
    <row r="55" spans="2:6" s="125" customFormat="1" ht="9" customHeight="1">
      <c r="B55" s="123"/>
      <c r="C55" s="22"/>
      <c r="D55" s="91"/>
      <c r="E55" s="87"/>
      <c r="F55" s="124"/>
    </row>
    <row r="56" spans="2:6" s="125" customFormat="1" ht="22.95" customHeight="1">
      <c r="B56" s="123"/>
      <c r="C56" s="1374" t="s">
        <v>427</v>
      </c>
      <c r="D56" s="1375"/>
      <c r="E56" s="225">
        <f>+'_FC-90_DETALLE'!H148</f>
        <v>16150.97</v>
      </c>
      <c r="F56" s="124"/>
    </row>
    <row r="57" spans="2:6" s="125" customFormat="1" ht="9" customHeight="1">
      <c r="B57" s="123"/>
      <c r="C57" s="22"/>
      <c r="D57" s="1082"/>
      <c r="E57" s="87"/>
      <c r="F57" s="124"/>
    </row>
    <row r="58" spans="2:6" s="125" customFormat="1" ht="22.95" customHeight="1" thickBot="1">
      <c r="B58" s="123"/>
      <c r="C58" s="1378" t="s">
        <v>426</v>
      </c>
      <c r="D58" s="1379"/>
      <c r="E58" s="234">
        <f>+E54+E56</f>
        <v>1014426.24</v>
      </c>
      <c r="F58" s="124"/>
    </row>
    <row r="59" spans="2:6" s="125" customFormat="1" ht="9" customHeight="1">
      <c r="B59" s="123"/>
      <c r="C59" s="22"/>
      <c r="D59" s="1083"/>
      <c r="E59" s="87"/>
      <c r="F59" s="124"/>
    </row>
    <row r="60" spans="2:6" s="125" customFormat="1" ht="22.95" customHeight="1" thickBot="1">
      <c r="B60" s="123"/>
      <c r="C60" s="1084" t="s">
        <v>759</v>
      </c>
      <c r="D60" s="1085"/>
      <c r="E60" s="1086">
        <f>+E35-E58</f>
        <v>0</v>
      </c>
      <c r="F60" s="124"/>
    </row>
    <row r="61" spans="2:6" s="125" customFormat="1" ht="9" customHeight="1" thickTop="1">
      <c r="B61" s="123"/>
      <c r="C61" s="22"/>
      <c r="D61" s="1083"/>
      <c r="E61" s="87"/>
      <c r="F61" s="124"/>
    </row>
    <row r="62" spans="2:6" s="125" customFormat="1" ht="22.95" customHeight="1" thickBot="1">
      <c r="B62" s="123"/>
      <c r="C62" s="1084" t="s">
        <v>760</v>
      </c>
      <c r="D62" s="1085"/>
      <c r="E62" s="1086">
        <f>+'_FC-90_DETALLE'!H160</f>
        <v>1.4551915228366852E-11</v>
      </c>
      <c r="F62" s="124"/>
    </row>
    <row r="63" spans="2:6" s="125" customFormat="1" ht="9" customHeight="1" thickTop="1">
      <c r="B63" s="123"/>
      <c r="C63" s="22"/>
      <c r="D63" s="1083"/>
      <c r="E63" s="87"/>
      <c r="F63" s="124"/>
    </row>
    <row r="64" spans="2:6" s="125" customFormat="1" ht="22.95" customHeight="1" thickBot="1">
      <c r="B64" s="123"/>
      <c r="C64" s="1084" t="s">
        <v>761</v>
      </c>
      <c r="D64" s="1085"/>
      <c r="E64" s="1086">
        <f>+E60+E62</f>
        <v>1.4551915228366852E-11</v>
      </c>
      <c r="F64" s="124"/>
    </row>
    <row r="65" spans="2:8" ht="22.95" customHeight="1" thickTop="1" thickBot="1">
      <c r="B65" s="78"/>
      <c r="C65" s="1279"/>
      <c r="D65" s="1279"/>
      <c r="E65" s="79"/>
      <c r="F65" s="80"/>
      <c r="H65" s="125"/>
    </row>
    <row r="66" spans="2:8" ht="22.95" customHeight="1">
      <c r="C66" s="61"/>
      <c r="D66" s="61"/>
      <c r="E66" s="62"/>
      <c r="G66" s="54" t="s">
        <v>672</v>
      </c>
    </row>
    <row r="67" spans="2:8" ht="13.2">
      <c r="C67" s="81" t="s">
        <v>70</v>
      </c>
      <c r="D67" s="61"/>
      <c r="E67" s="52" t="s">
        <v>67</v>
      </c>
    </row>
    <row r="68" spans="2:8" ht="13.2">
      <c r="C68" s="82" t="s">
        <v>71</v>
      </c>
      <c r="D68" s="61"/>
      <c r="E68" s="62"/>
    </row>
    <row r="69" spans="2:8" ht="13.2">
      <c r="C69" s="82" t="s">
        <v>72</v>
      </c>
      <c r="D69" s="61"/>
      <c r="E69" s="62"/>
    </row>
    <row r="70" spans="2:8" ht="13.2">
      <c r="C70" s="82" t="s">
        <v>73</v>
      </c>
      <c r="D70" s="61"/>
      <c r="E70" s="62"/>
    </row>
    <row r="71" spans="2:8" ht="13.2">
      <c r="C71" s="82" t="s">
        <v>74</v>
      </c>
      <c r="D71" s="61"/>
      <c r="E71" s="62"/>
    </row>
    <row r="72" spans="2:8" ht="22.95" customHeight="1">
      <c r="C72" s="61"/>
      <c r="D72" s="61"/>
      <c r="E72" s="62"/>
    </row>
    <row r="73" spans="2:8" ht="22.95" customHeight="1">
      <c r="C73" s="61"/>
      <c r="D73" s="61"/>
      <c r="E73" s="62"/>
    </row>
    <row r="74" spans="2:8" ht="22.95" customHeight="1">
      <c r="C74" s="61"/>
      <c r="D74" s="61"/>
      <c r="E74" s="62"/>
    </row>
    <row r="75" spans="2:8" ht="22.95" customHeight="1">
      <c r="C75" s="61"/>
      <c r="D75" s="61"/>
      <c r="E75" s="62"/>
    </row>
    <row r="76" spans="2:8" ht="22.95" customHeight="1">
      <c r="E76" s="62"/>
    </row>
  </sheetData>
  <sheetProtection password="C494" sheet="1" objects="1" scenarios="1"/>
  <mergeCells count="18">
    <mergeCell ref="C48:D48"/>
    <mergeCell ref="C52:D52"/>
    <mergeCell ref="C54:D54"/>
    <mergeCell ref="C65:D65"/>
    <mergeCell ref="C29:D29"/>
    <mergeCell ref="C31:D31"/>
    <mergeCell ref="C38:D38"/>
    <mergeCell ref="C44:D44"/>
    <mergeCell ref="C33:D33"/>
    <mergeCell ref="C35:D35"/>
    <mergeCell ref="C56:D56"/>
    <mergeCell ref="C58:D58"/>
    <mergeCell ref="C25:D25"/>
    <mergeCell ref="E6:E7"/>
    <mergeCell ref="D9:E9"/>
    <mergeCell ref="C12:D12"/>
    <mergeCell ref="C14:D14"/>
    <mergeCell ref="C21:D21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65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M215"/>
  <sheetViews>
    <sheetView workbookViewId="0">
      <pane xSplit="4" ySplit="14" topLeftCell="E15" activePane="bottomRight" state="frozen"/>
      <selection activeCell="K214" sqref="K214"/>
      <selection pane="topRight" activeCell="K214" sqref="K214"/>
      <selection pane="bottomLeft" activeCell="K214" sqref="K214"/>
      <selection pane="bottomRight" activeCell="E201" sqref="E201"/>
    </sheetView>
  </sheetViews>
  <sheetFormatPr baseColWidth="10" defaultColWidth="10.7265625" defaultRowHeight="22.95" customHeight="1"/>
  <cols>
    <col min="1" max="2" width="3.26953125" style="439" customWidth="1"/>
    <col min="3" max="3" width="13.26953125" style="439" customWidth="1"/>
    <col min="4" max="4" width="88.26953125" style="439" customWidth="1"/>
    <col min="5" max="7" width="21.7265625" style="853" customWidth="1"/>
    <col min="8" max="8" width="21.7265625" style="439" customWidth="1"/>
    <col min="9" max="9" width="3.26953125" style="439" customWidth="1"/>
    <col min="10" max="10" width="10" style="439" customWidth="1"/>
    <col min="11" max="11" width="62" style="439" customWidth="1"/>
    <col min="12" max="16384" width="10.7265625" style="439"/>
  </cols>
  <sheetData>
    <row r="1" spans="2:11" ht="33" customHeight="1"/>
    <row r="2" spans="2:11" ht="28.95" customHeight="1">
      <c r="D2" s="854" t="s">
        <v>166</v>
      </c>
      <c r="E2" s="855"/>
      <c r="F2" s="855"/>
      <c r="G2" s="855"/>
    </row>
    <row r="3" spans="2:11" ht="28.95" customHeight="1">
      <c r="D3" s="854" t="s">
        <v>167</v>
      </c>
      <c r="E3" s="855"/>
      <c r="F3" s="855"/>
      <c r="G3" s="855"/>
    </row>
    <row r="4" spans="2:11" ht="18" customHeight="1" thickBot="1"/>
    <row r="5" spans="2:11" ht="13.2">
      <c r="B5" s="856"/>
      <c r="C5" s="442"/>
      <c r="D5" s="442"/>
      <c r="E5" s="857"/>
      <c r="F5" s="857"/>
      <c r="G5" s="857"/>
      <c r="H5" s="442"/>
      <c r="I5" s="858"/>
    </row>
    <row r="6" spans="2:11" ht="15.6">
      <c r="B6" s="859"/>
      <c r="C6" s="860" t="s">
        <v>0</v>
      </c>
      <c r="D6" s="447"/>
      <c r="E6" s="861"/>
      <c r="F6" s="861"/>
      <c r="G6" s="861"/>
      <c r="H6" s="1385">
        <f>ejercicio</f>
        <v>2019</v>
      </c>
      <c r="I6" s="862"/>
    </row>
    <row r="7" spans="2:11" ht="15.6">
      <c r="B7" s="859"/>
      <c r="C7" s="860" t="s">
        <v>1</v>
      </c>
      <c r="D7" s="447"/>
      <c r="E7" s="861"/>
      <c r="F7" s="861"/>
      <c r="G7" s="861"/>
      <c r="H7" s="1385"/>
      <c r="I7" s="862"/>
    </row>
    <row r="8" spans="2:11" ht="13.2">
      <c r="B8" s="859"/>
      <c r="C8" s="863"/>
      <c r="D8" s="447"/>
      <c r="E8" s="861"/>
      <c r="F8" s="861"/>
      <c r="G8" s="861"/>
      <c r="H8" s="839"/>
      <c r="I8" s="862"/>
    </row>
    <row r="9" spans="2:11" s="867" customFormat="1" ht="22.2" customHeight="1">
      <c r="B9" s="864"/>
      <c r="C9" s="865" t="s">
        <v>2</v>
      </c>
      <c r="D9" s="1386" t="str">
        <f>Entidad</f>
        <v>FUNDACIÓN CANARIA TENERIFE RURAL</v>
      </c>
      <c r="E9" s="1386"/>
      <c r="F9" s="1386"/>
      <c r="G9" s="1386"/>
      <c r="H9" s="1386"/>
      <c r="I9" s="866"/>
    </row>
    <row r="10" spans="2:11" ht="13.2">
      <c r="B10" s="859"/>
      <c r="C10" s="447"/>
      <c r="D10" s="447"/>
      <c r="E10" s="861"/>
      <c r="F10" s="861"/>
      <c r="G10" s="861"/>
      <c r="H10" s="447"/>
      <c r="I10" s="862"/>
    </row>
    <row r="11" spans="2:11" s="871" customFormat="1" ht="27" customHeight="1">
      <c r="B11" s="868"/>
      <c r="C11" s="456" t="s">
        <v>402</v>
      </c>
      <c r="D11" s="456"/>
      <c r="E11" s="869"/>
      <c r="F11" s="869"/>
      <c r="G11" s="869"/>
      <c r="H11" s="456"/>
      <c r="I11" s="870"/>
    </row>
    <row r="12" spans="2:11" s="871" customFormat="1" ht="17.399999999999999">
      <c r="B12" s="868"/>
      <c r="C12" s="1387"/>
      <c r="D12" s="1387"/>
      <c r="E12" s="855"/>
      <c r="F12" s="855"/>
      <c r="G12" s="855"/>
      <c r="H12" s="458"/>
      <c r="I12" s="870"/>
    </row>
    <row r="13" spans="2:11" ht="17.399999999999999">
      <c r="B13" s="872"/>
      <c r="C13" s="873"/>
      <c r="D13" s="873"/>
      <c r="E13" s="855"/>
      <c r="F13" s="855"/>
      <c r="G13" s="855"/>
      <c r="H13" s="458"/>
      <c r="I13" s="862"/>
    </row>
    <row r="14" spans="2:11" s="877" customFormat="1" ht="22.8">
      <c r="B14" s="874"/>
      <c r="C14" s="1388" t="s">
        <v>417</v>
      </c>
      <c r="D14" s="1389"/>
      <c r="E14" s="875" t="s">
        <v>596</v>
      </c>
      <c r="F14" s="875" t="s">
        <v>597</v>
      </c>
      <c r="G14" s="875" t="s">
        <v>636</v>
      </c>
      <c r="H14" s="471" t="s">
        <v>634</v>
      </c>
      <c r="I14" s="876"/>
      <c r="K14" s="471" t="s">
        <v>637</v>
      </c>
    </row>
    <row r="15" spans="2:11" ht="17.399999999999999">
      <c r="B15" s="872"/>
      <c r="C15" s="878"/>
      <c r="D15" s="873"/>
      <c r="E15" s="855"/>
      <c r="F15" s="855"/>
      <c r="G15" s="855"/>
      <c r="H15" s="458"/>
      <c r="I15" s="862"/>
    </row>
    <row r="16" spans="2:11" s="885" customFormat="1" ht="30" customHeight="1">
      <c r="B16" s="879"/>
      <c r="C16" s="880" t="s">
        <v>121</v>
      </c>
      <c r="D16" s="881" t="s">
        <v>403</v>
      </c>
      <c r="E16" s="882">
        <v>0</v>
      </c>
      <c r="F16" s="882">
        <v>0</v>
      </c>
      <c r="G16" s="882">
        <v>0</v>
      </c>
      <c r="H16" s="883">
        <f>SUM(E16:G16)</f>
        <v>0</v>
      </c>
      <c r="I16" s="884"/>
      <c r="K16" s="1004"/>
    </row>
    <row r="17" spans="2:12" s="885" customFormat="1" ht="30" customHeight="1">
      <c r="B17" s="879"/>
      <c r="C17" s="880" t="s">
        <v>124</v>
      </c>
      <c r="D17" s="881" t="s">
        <v>404</v>
      </c>
      <c r="E17" s="882">
        <v>0</v>
      </c>
      <c r="F17" s="882">
        <v>0</v>
      </c>
      <c r="G17" s="882">
        <v>0</v>
      </c>
      <c r="H17" s="883">
        <f>SUM(E17:G17)</f>
        <v>0</v>
      </c>
      <c r="I17" s="884"/>
      <c r="K17" s="1004"/>
    </row>
    <row r="18" spans="2:12" s="885" customFormat="1" ht="31.95" customHeight="1">
      <c r="B18" s="879"/>
      <c r="C18" s="880" t="s">
        <v>126</v>
      </c>
      <c r="D18" s="881" t="s">
        <v>405</v>
      </c>
      <c r="E18" s="882">
        <f>SUM(E19:E28)</f>
        <v>499670</v>
      </c>
      <c r="F18" s="882">
        <f>SUM(F19:F28)</f>
        <v>0</v>
      </c>
      <c r="G18" s="882">
        <f>SUM(G19:G28)</f>
        <v>0</v>
      </c>
      <c r="H18" s="882">
        <f>SUM(H19:H28)</f>
        <v>499670</v>
      </c>
      <c r="I18" s="884"/>
      <c r="K18" s="1004"/>
    </row>
    <row r="19" spans="2:12" s="892" customFormat="1" ht="24" hidden="1" customHeight="1">
      <c r="B19" s="872"/>
      <c r="C19" s="886" t="s">
        <v>41</v>
      </c>
      <c r="D19" s="887" t="s">
        <v>732</v>
      </c>
      <c r="E19" s="1080">
        <f>'FC-3_CPyG'!G22</f>
        <v>440000</v>
      </c>
      <c r="F19" s="889"/>
      <c r="G19" s="990"/>
      <c r="H19" s="890">
        <f t="shared" ref="H19:H28" si="0">SUM(E19:G19)</f>
        <v>440000</v>
      </c>
      <c r="I19" s="891"/>
      <c r="K19" s="1004"/>
    </row>
    <row r="20" spans="2:12" s="892" customFormat="1" ht="24" hidden="1" customHeight="1">
      <c r="B20" s="872"/>
      <c r="C20" s="886" t="s">
        <v>41</v>
      </c>
      <c r="D20" s="887" t="s">
        <v>733</v>
      </c>
      <c r="E20" s="1080">
        <f>'FC-3_CPyG'!G17</f>
        <v>2000</v>
      </c>
      <c r="F20" s="889"/>
      <c r="G20" s="990"/>
      <c r="H20" s="890">
        <f t="shared" si="0"/>
        <v>2000</v>
      </c>
      <c r="I20" s="891"/>
      <c r="K20" s="1004"/>
    </row>
    <row r="21" spans="2:12" s="892" customFormat="1" ht="24" hidden="1" customHeight="1">
      <c r="B21" s="872"/>
      <c r="C21" s="886" t="s">
        <v>42</v>
      </c>
      <c r="D21" s="887" t="s">
        <v>688</v>
      </c>
      <c r="E21" s="1080">
        <f>'FC-3_CPyG'!G18</f>
        <v>0</v>
      </c>
      <c r="F21" s="889"/>
      <c r="G21" s="990"/>
      <c r="H21" s="890">
        <f t="shared" si="0"/>
        <v>0</v>
      </c>
      <c r="I21" s="891"/>
      <c r="K21" s="1004"/>
    </row>
    <row r="22" spans="2:12" s="892" customFormat="1" ht="24" hidden="1" customHeight="1">
      <c r="B22" s="872"/>
      <c r="C22" s="886" t="s">
        <v>43</v>
      </c>
      <c r="D22" s="887" t="s">
        <v>689</v>
      </c>
      <c r="E22" s="1080">
        <f>'FC-3_CPyG'!G19</f>
        <v>47500</v>
      </c>
      <c r="F22" s="889"/>
      <c r="G22" s="990"/>
      <c r="H22" s="890">
        <f t="shared" si="0"/>
        <v>47500</v>
      </c>
      <c r="I22" s="891"/>
      <c r="K22" s="1004"/>
    </row>
    <row r="23" spans="2:12" s="892" customFormat="1" ht="24" hidden="1" customHeight="1">
      <c r="B23" s="872"/>
      <c r="C23" s="886" t="s">
        <v>44</v>
      </c>
      <c r="D23" s="887" t="s">
        <v>691</v>
      </c>
      <c r="E23" s="1080">
        <f>'FC-3_CPyG'!G21</f>
        <v>0</v>
      </c>
      <c r="F23" s="889"/>
      <c r="G23" s="990"/>
      <c r="H23" s="890">
        <f t="shared" si="0"/>
        <v>0</v>
      </c>
      <c r="I23" s="891"/>
      <c r="K23" s="1004"/>
    </row>
    <row r="24" spans="2:12" s="892" customFormat="1" ht="24" hidden="1" customHeight="1">
      <c r="B24" s="872"/>
      <c r="C24" s="886" t="s">
        <v>45</v>
      </c>
      <c r="D24" s="887" t="s">
        <v>598</v>
      </c>
      <c r="E24" s="888">
        <f>'FC-3_1_INF_ADIC_CPyG'!G72</f>
        <v>0</v>
      </c>
      <c r="F24" s="889"/>
      <c r="G24" s="990"/>
      <c r="H24" s="890">
        <f t="shared" si="0"/>
        <v>0</v>
      </c>
      <c r="I24" s="891"/>
      <c r="K24" s="1004"/>
    </row>
    <row r="25" spans="2:12" s="892" customFormat="1" ht="24" hidden="1" customHeight="1">
      <c r="B25" s="872"/>
      <c r="C25" s="886" t="s">
        <v>45</v>
      </c>
      <c r="D25" s="887" t="s">
        <v>599</v>
      </c>
      <c r="E25" s="888">
        <f>'FC-3_1_INF_ADIC_CPyG'!G74</f>
        <v>10170</v>
      </c>
      <c r="F25" s="889"/>
      <c r="G25" s="990"/>
      <c r="H25" s="890">
        <f t="shared" si="0"/>
        <v>10170</v>
      </c>
      <c r="I25" s="891"/>
      <c r="K25" s="1004"/>
    </row>
    <row r="26" spans="2:12" s="892" customFormat="1" ht="24" hidden="1" customHeight="1">
      <c r="B26" s="872"/>
      <c r="C26" s="886"/>
      <c r="D26" s="887" t="s">
        <v>600</v>
      </c>
      <c r="E26" s="889"/>
      <c r="F26" s="889"/>
      <c r="G26" s="990"/>
      <c r="H26" s="890">
        <f t="shared" si="0"/>
        <v>0</v>
      </c>
      <c r="I26" s="891"/>
      <c r="K26" s="1004"/>
      <c r="L26" s="893" t="s">
        <v>680</v>
      </c>
    </row>
    <row r="27" spans="2:12" s="892" customFormat="1" ht="24" hidden="1" customHeight="1">
      <c r="B27" s="872"/>
      <c r="C27" s="999"/>
      <c r="D27" s="1008"/>
      <c r="E27" s="889"/>
      <c r="F27" s="889"/>
      <c r="G27" s="990"/>
      <c r="H27" s="890">
        <f t="shared" si="0"/>
        <v>0</v>
      </c>
      <c r="I27" s="891"/>
      <c r="K27" s="1004"/>
      <c r="L27" s="893"/>
    </row>
    <row r="28" spans="2:12" s="892" customFormat="1" ht="24" hidden="1" customHeight="1">
      <c r="B28" s="872"/>
      <c r="C28" s="999"/>
      <c r="D28" s="1008"/>
      <c r="E28" s="889"/>
      <c r="F28" s="889"/>
      <c r="G28" s="990"/>
      <c r="H28" s="890">
        <f t="shared" si="0"/>
        <v>0</v>
      </c>
      <c r="I28" s="891"/>
      <c r="K28" s="1004"/>
      <c r="L28" s="893"/>
    </row>
    <row r="29" spans="2:12" s="885" customFormat="1" ht="31.05" customHeight="1">
      <c r="B29" s="879"/>
      <c r="C29" s="880" t="s">
        <v>128</v>
      </c>
      <c r="D29" s="881" t="s">
        <v>406</v>
      </c>
      <c r="E29" s="882">
        <f>SUM(E30:E33)</f>
        <v>417136.31</v>
      </c>
      <c r="F29" s="882">
        <f>SUM(F30:F33)</f>
        <v>0</v>
      </c>
      <c r="G29" s="882">
        <f>SUM(G30:G33)</f>
        <v>0</v>
      </c>
      <c r="H29" s="882">
        <f>SUM(H30:H33)</f>
        <v>417136.31</v>
      </c>
      <c r="I29" s="884"/>
      <c r="K29" s="1004"/>
    </row>
    <row r="30" spans="2:12" s="892" customFormat="1" ht="30" hidden="1" customHeight="1">
      <c r="B30" s="872"/>
      <c r="C30" s="886" t="s">
        <v>41</v>
      </c>
      <c r="D30" s="887" t="s">
        <v>734</v>
      </c>
      <c r="E30" s="888">
        <f>'FC-3_CPyG'!G20</f>
        <v>417136.31</v>
      </c>
      <c r="F30" s="889"/>
      <c r="G30" s="990"/>
      <c r="H30" s="890">
        <f>SUM(E30:G30)</f>
        <v>417136.31</v>
      </c>
      <c r="I30" s="891"/>
      <c r="K30" s="1004"/>
    </row>
    <row r="31" spans="2:12" s="892" customFormat="1" ht="30" hidden="1" customHeight="1">
      <c r="B31" s="872"/>
      <c r="C31" s="886"/>
      <c r="D31" s="887"/>
      <c r="E31" s="889"/>
      <c r="F31" s="889"/>
      <c r="G31" s="990"/>
      <c r="H31" s="890">
        <f>SUM(E31:G31)</f>
        <v>0</v>
      </c>
      <c r="I31" s="891"/>
      <c r="K31" s="1004"/>
      <c r="L31" s="893"/>
    </row>
    <row r="32" spans="2:12" s="892" customFormat="1" ht="30" hidden="1" customHeight="1">
      <c r="B32" s="872"/>
      <c r="C32" s="999"/>
      <c r="D32" s="1008"/>
      <c r="E32" s="889"/>
      <c r="F32" s="889"/>
      <c r="G32" s="990"/>
      <c r="H32" s="890">
        <f>SUM(E32:G32)</f>
        <v>0</v>
      </c>
      <c r="I32" s="891"/>
      <c r="K32" s="1004"/>
      <c r="L32" s="893"/>
    </row>
    <row r="33" spans="2:12" s="892" customFormat="1" ht="30" hidden="1" customHeight="1">
      <c r="B33" s="872"/>
      <c r="C33" s="1001"/>
      <c r="D33" s="1009"/>
      <c r="E33" s="889"/>
      <c r="F33" s="889"/>
      <c r="G33" s="991"/>
      <c r="H33" s="890">
        <f>SUM(E33:G33)</f>
        <v>0</v>
      </c>
      <c r="I33" s="891"/>
      <c r="K33" s="1004"/>
    </row>
    <row r="34" spans="2:12" s="885" customFormat="1" ht="30" customHeight="1">
      <c r="B34" s="879"/>
      <c r="C34" s="880" t="s">
        <v>129</v>
      </c>
      <c r="D34" s="881" t="s">
        <v>407</v>
      </c>
      <c r="E34" s="882">
        <f>SUM(E35:E41)</f>
        <v>32830</v>
      </c>
      <c r="F34" s="882">
        <f>SUM(F35:F41)</f>
        <v>0</v>
      </c>
      <c r="G34" s="882">
        <f>SUM(G35:G41)</f>
        <v>0</v>
      </c>
      <c r="H34" s="882">
        <f>SUM(H35:H41)</f>
        <v>32830</v>
      </c>
      <c r="I34" s="884"/>
      <c r="K34" s="1004"/>
    </row>
    <row r="35" spans="2:12" s="892" customFormat="1" ht="30" hidden="1" customHeight="1">
      <c r="B35" s="872"/>
      <c r="C35" s="894" t="s">
        <v>45</v>
      </c>
      <c r="D35" s="895" t="s">
        <v>601</v>
      </c>
      <c r="E35" s="896">
        <f>'FC-3_1_INF_ADIC_CPyG'!G73</f>
        <v>32830</v>
      </c>
      <c r="F35" s="889"/>
      <c r="G35" s="992"/>
      <c r="H35" s="890">
        <f>SUM(E35:G35)</f>
        <v>32830</v>
      </c>
      <c r="I35" s="891"/>
      <c r="K35" s="1004"/>
    </row>
    <row r="36" spans="2:12" s="899" customFormat="1" ht="30" hidden="1" customHeight="1">
      <c r="B36" s="897"/>
      <c r="C36" s="886" t="s">
        <v>41</v>
      </c>
      <c r="D36" s="887" t="s">
        <v>103</v>
      </c>
      <c r="E36" s="888">
        <f>'FC-3_CPyG'!G40</f>
        <v>0</v>
      </c>
      <c r="F36" s="889"/>
      <c r="G36" s="990"/>
      <c r="H36" s="890">
        <f t="shared" ref="H36:H41" si="1">SUM(E36:G36)</f>
        <v>0</v>
      </c>
      <c r="I36" s="898"/>
      <c r="K36" s="1004"/>
    </row>
    <row r="37" spans="2:12" s="899" customFormat="1" ht="30" hidden="1" customHeight="1">
      <c r="B37" s="897"/>
      <c r="C37" s="886"/>
      <c r="D37" s="887"/>
      <c r="E37" s="889"/>
      <c r="F37" s="889"/>
      <c r="G37" s="990"/>
      <c r="H37" s="890">
        <f t="shared" si="1"/>
        <v>0</v>
      </c>
      <c r="I37" s="898"/>
      <c r="K37" s="1004"/>
    </row>
    <row r="38" spans="2:12" s="899" customFormat="1" ht="30" hidden="1" customHeight="1">
      <c r="B38" s="897"/>
      <c r="C38" s="886"/>
      <c r="D38" s="887"/>
      <c r="E38" s="889"/>
      <c r="F38" s="889"/>
      <c r="G38" s="990"/>
      <c r="H38" s="890">
        <f t="shared" si="1"/>
        <v>0</v>
      </c>
      <c r="I38" s="898"/>
      <c r="K38" s="1004"/>
    </row>
    <row r="39" spans="2:12" s="899" customFormat="1" ht="30" hidden="1" customHeight="1">
      <c r="B39" s="897"/>
      <c r="C39" s="886"/>
      <c r="D39" s="887"/>
      <c r="E39" s="889"/>
      <c r="F39" s="889"/>
      <c r="G39" s="990"/>
      <c r="H39" s="890">
        <f t="shared" si="1"/>
        <v>0</v>
      </c>
      <c r="I39" s="898"/>
      <c r="K39" s="1004"/>
    </row>
    <row r="40" spans="2:12" s="899" customFormat="1" ht="30" hidden="1" customHeight="1">
      <c r="B40" s="897"/>
      <c r="C40" s="999"/>
      <c r="D40" s="1008"/>
      <c r="E40" s="889"/>
      <c r="F40" s="889"/>
      <c r="G40" s="990"/>
      <c r="H40" s="890">
        <f t="shared" si="1"/>
        <v>0</v>
      </c>
      <c r="I40" s="898"/>
      <c r="K40" s="1004"/>
    </row>
    <row r="41" spans="2:12" s="899" customFormat="1" ht="30" hidden="1" customHeight="1">
      <c r="B41" s="897"/>
      <c r="C41" s="1001"/>
      <c r="D41" s="1010"/>
      <c r="E41" s="889"/>
      <c r="F41" s="889"/>
      <c r="G41" s="991"/>
      <c r="H41" s="890">
        <f t="shared" si="1"/>
        <v>0</v>
      </c>
      <c r="I41" s="898"/>
      <c r="K41" s="1004"/>
    </row>
    <row r="42" spans="2:12" s="903" customFormat="1" ht="30" customHeight="1">
      <c r="B42" s="900"/>
      <c r="C42" s="1390" t="s">
        <v>408</v>
      </c>
      <c r="D42" s="1391"/>
      <c r="E42" s="901">
        <f>E16+E17+E18+E29+E34</f>
        <v>949636.31</v>
      </c>
      <c r="F42" s="901">
        <f>F16+F17+F18+F29+F34</f>
        <v>0</v>
      </c>
      <c r="G42" s="901">
        <f>G16+G17+G18+G29+G34</f>
        <v>0</v>
      </c>
      <c r="H42" s="901">
        <f>H16+H17+H18+H29+H34</f>
        <v>949636.31</v>
      </c>
      <c r="I42" s="902"/>
      <c r="K42" s="1004"/>
    </row>
    <row r="43" spans="2:12" s="867" customFormat="1" ht="16.2" customHeight="1">
      <c r="B43" s="864"/>
      <c r="C43" s="806"/>
      <c r="D43" s="873"/>
      <c r="E43" s="855"/>
      <c r="F43" s="855"/>
      <c r="G43" s="855"/>
      <c r="H43" s="904"/>
      <c r="I43" s="866"/>
      <c r="K43" s="1005"/>
    </row>
    <row r="44" spans="2:12" s="899" customFormat="1" ht="30" customHeight="1">
      <c r="B44" s="897"/>
      <c r="C44" s="880" t="s">
        <v>131</v>
      </c>
      <c r="D44" s="881" t="s">
        <v>409</v>
      </c>
      <c r="E44" s="882">
        <f>SUM(E45:E47)</f>
        <v>0</v>
      </c>
      <c r="F44" s="882">
        <f>SUM(F45:F47)</f>
        <v>0</v>
      </c>
      <c r="G44" s="882">
        <f>SUM(G45:G47)</f>
        <v>0</v>
      </c>
      <c r="H44" s="882">
        <f>SUM(H45:H47)</f>
        <v>0</v>
      </c>
      <c r="I44" s="898"/>
      <c r="K44" s="1004"/>
    </row>
    <row r="45" spans="2:12" s="892" customFormat="1" ht="30" hidden="1" customHeight="1">
      <c r="B45" s="872"/>
      <c r="C45" s="886" t="s">
        <v>47</v>
      </c>
      <c r="D45" s="905" t="s">
        <v>602</v>
      </c>
      <c r="E45" s="889"/>
      <c r="F45" s="906">
        <f>'FC-7_INF'!K31</f>
        <v>0</v>
      </c>
      <c r="G45" s="992"/>
      <c r="H45" s="890">
        <f>SUM(E45:G45)</f>
        <v>0</v>
      </c>
      <c r="I45" s="891"/>
      <c r="K45" s="1004"/>
      <c r="L45" s="907" t="s">
        <v>603</v>
      </c>
    </row>
    <row r="46" spans="2:12" s="892" customFormat="1" ht="30" hidden="1" customHeight="1">
      <c r="B46" s="872"/>
      <c r="C46" s="999"/>
      <c r="D46" s="1000"/>
      <c r="E46" s="889"/>
      <c r="F46" s="889"/>
      <c r="G46" s="990"/>
      <c r="H46" s="890">
        <f>SUM(E46:G46)</f>
        <v>0</v>
      </c>
      <c r="I46" s="891"/>
      <c r="K46" s="1004"/>
      <c r="L46" s="899"/>
    </row>
    <row r="47" spans="2:12" s="892" customFormat="1" ht="30" hidden="1" customHeight="1">
      <c r="B47" s="872"/>
      <c r="C47" s="1001"/>
      <c r="D47" s="1000"/>
      <c r="E47" s="889"/>
      <c r="F47" s="889"/>
      <c r="G47" s="991"/>
      <c r="H47" s="890">
        <f>SUM(E47:G47)</f>
        <v>0</v>
      </c>
      <c r="I47" s="891"/>
      <c r="K47" s="1004"/>
      <c r="L47" s="899"/>
    </row>
    <row r="48" spans="2:12" s="899" customFormat="1" ht="30" customHeight="1">
      <c r="B48" s="897"/>
      <c r="C48" s="880" t="s">
        <v>133</v>
      </c>
      <c r="D48" s="881" t="s">
        <v>410</v>
      </c>
      <c r="E48" s="882">
        <f>SUM(E49:E52)</f>
        <v>0</v>
      </c>
      <c r="F48" s="882">
        <f t="shared" ref="F48" si="2">SUM(F49:F52)</f>
        <v>60000</v>
      </c>
      <c r="G48" s="882">
        <f>SUM(G49:G52)</f>
        <v>0</v>
      </c>
      <c r="H48" s="882">
        <f>SUM(H49:H52)</f>
        <v>60000</v>
      </c>
      <c r="I48" s="898"/>
      <c r="K48" s="1004"/>
    </row>
    <row r="49" spans="2:13" s="911" customFormat="1" ht="30" hidden="1" customHeight="1">
      <c r="B49" s="908"/>
      <c r="C49" s="886" t="s">
        <v>51</v>
      </c>
      <c r="D49" s="905" t="s">
        <v>638</v>
      </c>
      <c r="E49" s="909"/>
      <c r="F49" s="906">
        <f>'FC-9_TRANS_SUBV'!I31</f>
        <v>60000</v>
      </c>
      <c r="G49" s="776"/>
      <c r="H49" s="890">
        <f>F49+E49</f>
        <v>60000</v>
      </c>
      <c r="I49" s="910"/>
      <c r="K49" s="1004"/>
    </row>
    <row r="50" spans="2:13" s="899" customFormat="1" ht="30" hidden="1" customHeight="1">
      <c r="B50" s="897"/>
      <c r="C50" s="886" t="s">
        <v>51</v>
      </c>
      <c r="D50" s="905" t="s">
        <v>639</v>
      </c>
      <c r="E50" s="909"/>
      <c r="F50" s="906">
        <f>'FC-9_TRANS_SUBV'!H78</f>
        <v>0</v>
      </c>
      <c r="G50" s="776"/>
      <c r="H50" s="890">
        <f>F50+E50</f>
        <v>0</v>
      </c>
      <c r="I50" s="898"/>
      <c r="K50" s="1004"/>
    </row>
    <row r="51" spans="2:13" s="899" customFormat="1" ht="30" hidden="1" customHeight="1">
      <c r="B51" s="897"/>
      <c r="C51" s="999"/>
      <c r="D51" s="1008"/>
      <c r="E51" s="889"/>
      <c r="F51" s="889"/>
      <c r="G51" s="990"/>
      <c r="H51" s="890">
        <f>SUM(E51:G51)</f>
        <v>0</v>
      </c>
      <c r="I51" s="898"/>
      <c r="K51" s="1004"/>
      <c r="L51" s="893"/>
    </row>
    <row r="52" spans="2:13" s="899" customFormat="1" ht="30" hidden="1" customHeight="1">
      <c r="B52" s="897"/>
      <c r="C52" s="1001"/>
      <c r="D52" s="1010"/>
      <c r="E52" s="889"/>
      <c r="F52" s="889"/>
      <c r="G52" s="991"/>
      <c r="H52" s="890">
        <f>SUM(E52:G52)</f>
        <v>0</v>
      </c>
      <c r="I52" s="898"/>
      <c r="K52" s="1004"/>
      <c r="L52" s="893"/>
    </row>
    <row r="53" spans="2:13" s="914" customFormat="1" ht="30" customHeight="1">
      <c r="B53" s="912"/>
      <c r="C53" s="1383" t="s">
        <v>411</v>
      </c>
      <c r="D53" s="1384"/>
      <c r="E53" s="875">
        <f>E44+E48</f>
        <v>0</v>
      </c>
      <c r="F53" s="875">
        <f>F44+F48</f>
        <v>60000</v>
      </c>
      <c r="G53" s="875">
        <f t="shared" ref="G53:H53" si="3">G44+G48</f>
        <v>0</v>
      </c>
      <c r="H53" s="875">
        <f t="shared" si="3"/>
        <v>60000</v>
      </c>
      <c r="I53" s="913"/>
      <c r="K53" s="1004"/>
    </row>
    <row r="54" spans="2:13" s="867" customFormat="1" ht="15" customHeight="1">
      <c r="B54" s="864"/>
      <c r="C54" s="806"/>
      <c r="D54" s="873"/>
      <c r="E54" s="855"/>
      <c r="F54" s="855"/>
      <c r="G54" s="855"/>
      <c r="H54" s="904"/>
      <c r="I54" s="866"/>
      <c r="K54" s="1005"/>
    </row>
    <row r="55" spans="2:13" s="899" customFormat="1" ht="30" customHeight="1">
      <c r="B55" s="897"/>
      <c r="C55" s="915" t="s">
        <v>147</v>
      </c>
      <c r="D55" s="508" t="s">
        <v>412</v>
      </c>
      <c r="E55" s="916">
        <f>SUM(E56:E61)</f>
        <v>0</v>
      </c>
      <c r="F55" s="916">
        <f>SUM(F56:F61)</f>
        <v>0</v>
      </c>
      <c r="G55" s="916">
        <f>SUM(G56:G61)</f>
        <v>0</v>
      </c>
      <c r="H55" s="916">
        <f>SUM(H56:H61)</f>
        <v>0</v>
      </c>
      <c r="I55" s="898"/>
      <c r="K55" s="1004"/>
    </row>
    <row r="56" spans="2:13" s="892" customFormat="1" ht="30" hidden="1" customHeight="1">
      <c r="B56" s="872"/>
      <c r="C56" s="886" t="s">
        <v>49</v>
      </c>
      <c r="D56" s="905" t="s">
        <v>604</v>
      </c>
      <c r="E56" s="917"/>
      <c r="F56" s="906">
        <f>-'FC-8_INV_FINANCIERAS'!H25</f>
        <v>0</v>
      </c>
      <c r="G56" s="776"/>
      <c r="H56" s="890">
        <f>SUM(E56:G56)</f>
        <v>0</v>
      </c>
      <c r="I56" s="891"/>
      <c r="K56" s="1004"/>
      <c r="L56" s="907" t="s">
        <v>603</v>
      </c>
      <c r="M56" s="911"/>
    </row>
    <row r="57" spans="2:13" s="911" customFormat="1" ht="30" hidden="1" customHeight="1">
      <c r="B57" s="908"/>
      <c r="C57" s="886" t="s">
        <v>49</v>
      </c>
      <c r="D57" s="905" t="s">
        <v>605</v>
      </c>
      <c r="E57" s="909"/>
      <c r="F57" s="906">
        <f>-'FC-8_INV_FINANCIERAS'!H34</f>
        <v>0</v>
      </c>
      <c r="G57" s="993"/>
      <c r="H57" s="890">
        <f t="shared" ref="H57:H68" si="4">SUM(E57:G57)</f>
        <v>0</v>
      </c>
      <c r="I57" s="910"/>
      <c r="K57" s="1004"/>
      <c r="L57" s="907" t="s">
        <v>603</v>
      </c>
    </row>
    <row r="58" spans="2:13" s="911" customFormat="1" ht="30" hidden="1" customHeight="1">
      <c r="B58" s="908"/>
      <c r="C58" s="886" t="s">
        <v>49</v>
      </c>
      <c r="D58" s="905" t="s">
        <v>606</v>
      </c>
      <c r="E58" s="909"/>
      <c r="F58" s="906">
        <f>-'FC-8_INV_FINANCIERAS'!H49</f>
        <v>0</v>
      </c>
      <c r="G58" s="777"/>
      <c r="H58" s="890">
        <f t="shared" si="4"/>
        <v>0</v>
      </c>
      <c r="I58" s="910"/>
      <c r="K58" s="1004"/>
      <c r="L58" s="907" t="s">
        <v>603</v>
      </c>
    </row>
    <row r="59" spans="2:13" s="911" customFormat="1" ht="30" hidden="1" customHeight="1">
      <c r="B59" s="908"/>
      <c r="C59" s="886" t="s">
        <v>49</v>
      </c>
      <c r="D59" s="905" t="s">
        <v>607</v>
      </c>
      <c r="E59" s="909"/>
      <c r="F59" s="906">
        <f>-'FC-8_INV_FINANCIERAS'!H58</f>
        <v>0</v>
      </c>
      <c r="G59" s="777"/>
      <c r="H59" s="890">
        <f t="shared" si="4"/>
        <v>0</v>
      </c>
      <c r="I59" s="910"/>
      <c r="K59" s="1004"/>
      <c r="L59" s="907" t="s">
        <v>603</v>
      </c>
    </row>
    <row r="60" spans="2:13" s="911" customFormat="1" ht="30" hidden="1" customHeight="1">
      <c r="B60" s="908"/>
      <c r="C60" s="999"/>
      <c r="D60" s="1008"/>
      <c r="E60" s="889"/>
      <c r="F60" s="889"/>
      <c r="G60" s="990"/>
      <c r="H60" s="890">
        <f t="shared" si="4"/>
        <v>0</v>
      </c>
      <c r="I60" s="910"/>
      <c r="K60" s="1004"/>
      <c r="L60" s="919"/>
    </row>
    <row r="61" spans="2:13" s="911" customFormat="1" ht="30" hidden="1" customHeight="1">
      <c r="B61" s="908"/>
      <c r="C61" s="1001"/>
      <c r="D61" s="1010"/>
      <c r="E61" s="889"/>
      <c r="F61" s="889"/>
      <c r="G61" s="991"/>
      <c r="H61" s="890">
        <f>SUM(E61:G61)</f>
        <v>0</v>
      </c>
      <c r="I61" s="910"/>
      <c r="K61" s="1004"/>
      <c r="L61" s="919"/>
    </row>
    <row r="62" spans="2:13" s="899" customFormat="1" ht="30" customHeight="1">
      <c r="B62" s="897"/>
      <c r="C62" s="920" t="s">
        <v>148</v>
      </c>
      <c r="D62" s="921" t="s">
        <v>413</v>
      </c>
      <c r="E62" s="922">
        <f>SUM(E63:E70)</f>
        <v>0</v>
      </c>
      <c r="F62" s="922">
        <f>SUM(F63:F70)</f>
        <v>0</v>
      </c>
      <c r="G62" s="922">
        <f>SUM(G63:G70)</f>
        <v>0</v>
      </c>
      <c r="H62" s="922">
        <f>SUM(H63:H70)</f>
        <v>0</v>
      </c>
      <c r="I62" s="898"/>
      <c r="K62" s="1004"/>
    </row>
    <row r="63" spans="2:13" s="911" customFormat="1" ht="30" hidden="1" customHeight="1">
      <c r="B63" s="908"/>
      <c r="C63" s="886" t="s">
        <v>53</v>
      </c>
      <c r="D63" s="905" t="s">
        <v>640</v>
      </c>
      <c r="E63" s="909"/>
      <c r="F63" s="906">
        <f>'FC-10_DEUDAS'!M43</f>
        <v>0</v>
      </c>
      <c r="G63" s="994"/>
      <c r="H63" s="890">
        <f t="shared" si="4"/>
        <v>0</v>
      </c>
      <c r="I63" s="910"/>
      <c r="K63" s="1004"/>
    </row>
    <row r="64" spans="2:13" s="911" customFormat="1" ht="30" hidden="1" customHeight="1">
      <c r="B64" s="908"/>
      <c r="C64" s="886"/>
      <c r="D64" s="905" t="s">
        <v>646</v>
      </c>
      <c r="E64" s="909"/>
      <c r="F64" s="924"/>
      <c r="G64" s="994"/>
      <c r="H64" s="890">
        <f t="shared" si="4"/>
        <v>0</v>
      </c>
      <c r="I64" s="910"/>
      <c r="K64" s="1004"/>
      <c r="L64" s="893" t="s">
        <v>679</v>
      </c>
    </row>
    <row r="65" spans="2:12" s="911" customFormat="1" ht="30" hidden="1" customHeight="1">
      <c r="B65" s="908"/>
      <c r="C65" s="886"/>
      <c r="D65" s="905" t="s">
        <v>608</v>
      </c>
      <c r="E65" s="909"/>
      <c r="F65" s="925"/>
      <c r="G65" s="777"/>
      <c r="H65" s="890">
        <f t="shared" si="4"/>
        <v>0</v>
      </c>
      <c r="I65" s="910"/>
      <c r="K65" s="1004"/>
      <c r="L65" s="893" t="s">
        <v>679</v>
      </c>
    </row>
    <row r="66" spans="2:12" s="911" customFormat="1" ht="30" hidden="1" customHeight="1">
      <c r="B66" s="908"/>
      <c r="C66" s="886" t="s">
        <v>53</v>
      </c>
      <c r="D66" s="905" t="s">
        <v>609</v>
      </c>
      <c r="E66" s="909"/>
      <c r="F66" s="906">
        <f>'FC-10_DEUDAS'!M75</f>
        <v>0</v>
      </c>
      <c r="G66" s="994"/>
      <c r="H66" s="890">
        <f t="shared" si="4"/>
        <v>0</v>
      </c>
      <c r="I66" s="910"/>
      <c r="K66" s="1004"/>
    </row>
    <row r="67" spans="2:12" s="911" customFormat="1" ht="30" hidden="1" customHeight="1">
      <c r="B67" s="908"/>
      <c r="C67" s="886" t="s">
        <v>53</v>
      </c>
      <c r="D67" s="905" t="s">
        <v>610</v>
      </c>
      <c r="E67" s="909"/>
      <c r="F67" s="906">
        <f>'FC-10_DEUDAS'!M107</f>
        <v>0</v>
      </c>
      <c r="G67" s="777"/>
      <c r="H67" s="890">
        <f t="shared" si="4"/>
        <v>0</v>
      </c>
      <c r="I67" s="910"/>
      <c r="K67" s="1004"/>
    </row>
    <row r="68" spans="2:12" s="911" customFormat="1" ht="30" hidden="1" customHeight="1">
      <c r="B68" s="908"/>
      <c r="C68" s="886"/>
      <c r="D68" s="905" t="s">
        <v>611</v>
      </c>
      <c r="E68" s="909"/>
      <c r="F68" s="925"/>
      <c r="G68" s="777"/>
      <c r="H68" s="890">
        <f t="shared" si="4"/>
        <v>0</v>
      </c>
      <c r="I68" s="910"/>
      <c r="K68" s="1004"/>
      <c r="L68" s="893" t="s">
        <v>679</v>
      </c>
    </row>
    <row r="69" spans="2:12" s="911" customFormat="1" ht="30" hidden="1" customHeight="1">
      <c r="B69" s="908"/>
      <c r="C69" s="999"/>
      <c r="D69" s="1008"/>
      <c r="E69" s="889"/>
      <c r="F69" s="889"/>
      <c r="G69" s="990"/>
      <c r="H69" s="890">
        <f>SUM(E69:G69)</f>
        <v>0</v>
      </c>
      <c r="I69" s="910"/>
      <c r="K69" s="1004"/>
      <c r="L69" s="893"/>
    </row>
    <row r="70" spans="2:12" s="911" customFormat="1" ht="30" hidden="1" customHeight="1">
      <c r="B70" s="908"/>
      <c r="C70" s="1001"/>
      <c r="D70" s="1010"/>
      <c r="E70" s="889"/>
      <c r="F70" s="889"/>
      <c r="G70" s="991"/>
      <c r="H70" s="890">
        <f>SUM(E70:G70)</f>
        <v>0</v>
      </c>
      <c r="I70" s="910"/>
      <c r="K70" s="1004"/>
      <c r="L70" s="893"/>
    </row>
    <row r="71" spans="2:12" s="926" customFormat="1" ht="30" customHeight="1">
      <c r="B71" s="868"/>
      <c r="C71" s="1383" t="s">
        <v>414</v>
      </c>
      <c r="D71" s="1384"/>
      <c r="E71" s="875">
        <f>E55+E62</f>
        <v>0</v>
      </c>
      <c r="F71" s="875">
        <f>F55+F62</f>
        <v>0</v>
      </c>
      <c r="G71" s="875">
        <f>G55+G62</f>
        <v>0</v>
      </c>
      <c r="H71" s="875">
        <f>H55+H62</f>
        <v>0</v>
      </c>
      <c r="I71" s="870"/>
      <c r="K71" s="1004"/>
    </row>
    <row r="72" spans="2:12" s="867" customFormat="1" ht="16.2" customHeight="1">
      <c r="B72" s="864"/>
      <c r="C72" s="873"/>
      <c r="D72" s="854"/>
      <c r="E72" s="855"/>
      <c r="F72" s="855"/>
      <c r="G72" s="855"/>
      <c r="H72" s="927"/>
      <c r="I72" s="866"/>
      <c r="K72" s="1005"/>
    </row>
    <row r="73" spans="2:12" s="931" customFormat="1" ht="30" customHeight="1" thickBot="1">
      <c r="B73" s="928"/>
      <c r="C73" s="1395" t="s">
        <v>612</v>
      </c>
      <c r="D73" s="1396"/>
      <c r="E73" s="929">
        <f>E71+E53+E42</f>
        <v>949636.31</v>
      </c>
      <c r="F73" s="929">
        <f>F71+F53+F42</f>
        <v>60000</v>
      </c>
      <c r="G73" s="929">
        <f>G71+G53+G42</f>
        <v>0</v>
      </c>
      <c r="H73" s="929">
        <f>H71+H53+H42</f>
        <v>1009636.31</v>
      </c>
      <c r="I73" s="930"/>
      <c r="K73" s="1004"/>
    </row>
    <row r="74" spans="2:12" s="867" customFormat="1" ht="13.95" customHeight="1">
      <c r="B74" s="864"/>
      <c r="C74" s="806"/>
      <c r="D74" s="873"/>
      <c r="E74" s="855"/>
      <c r="F74" s="855"/>
      <c r="G74" s="855"/>
      <c r="H74" s="904"/>
      <c r="I74" s="866"/>
      <c r="K74" s="1005"/>
    </row>
    <row r="75" spans="2:12" s="867" customFormat="1" ht="30" customHeight="1">
      <c r="B75" s="864"/>
      <c r="C75" s="1397" t="s">
        <v>416</v>
      </c>
      <c r="D75" s="1398"/>
      <c r="E75" s="932">
        <f>SUM(E76:E83)</f>
        <v>4789.93</v>
      </c>
      <c r="F75" s="932">
        <f>SUM(F76:F83)</f>
        <v>0</v>
      </c>
      <c r="G75" s="932">
        <f>SUM(G76:G83)</f>
        <v>0</v>
      </c>
      <c r="H75" s="932">
        <f>SUM(H76:H83)</f>
        <v>4789.93</v>
      </c>
      <c r="I75" s="866"/>
      <c r="K75" s="1004"/>
    </row>
    <row r="76" spans="2:12" s="899" customFormat="1" ht="30" hidden="1" customHeight="1">
      <c r="B76" s="897"/>
      <c r="C76" s="886" t="s">
        <v>41</v>
      </c>
      <c r="D76" s="887" t="s">
        <v>84</v>
      </c>
      <c r="E76" s="888">
        <f>IF('FC-3_CPyG'!G28&gt;0,'FC-3_CPyG'!G28,0)</f>
        <v>0</v>
      </c>
      <c r="F76" s="889"/>
      <c r="G76" s="889"/>
      <c r="H76" s="890">
        <f t="shared" ref="H76:H83" si="5">F76+E76</f>
        <v>0</v>
      </c>
      <c r="I76" s="898"/>
      <c r="K76" s="1004"/>
      <c r="L76" s="893" t="s">
        <v>613</v>
      </c>
    </row>
    <row r="77" spans="2:12" s="899" customFormat="1" ht="30" hidden="1" customHeight="1">
      <c r="B77" s="897"/>
      <c r="C77" s="886" t="s">
        <v>41</v>
      </c>
      <c r="D77" s="887" t="s">
        <v>698</v>
      </c>
      <c r="E77" s="888">
        <f>'FC-3_CPyG'!G29</f>
        <v>0</v>
      </c>
      <c r="F77" s="889"/>
      <c r="G77" s="889"/>
      <c r="H77" s="890">
        <f t="shared" si="5"/>
        <v>0</v>
      </c>
      <c r="I77" s="898"/>
      <c r="K77" s="1004"/>
      <c r="L77" s="893" t="s">
        <v>614</v>
      </c>
    </row>
    <row r="78" spans="2:12" s="899" customFormat="1" ht="30" hidden="1" customHeight="1">
      <c r="B78" s="897"/>
      <c r="C78" s="886" t="s">
        <v>41</v>
      </c>
      <c r="D78" s="887" t="s">
        <v>701</v>
      </c>
      <c r="E78" s="888">
        <f>'FC-3_CPyG'!G35</f>
        <v>4789.93</v>
      </c>
      <c r="F78" s="889"/>
      <c r="G78" s="889"/>
      <c r="H78" s="890">
        <f t="shared" si="5"/>
        <v>4789.93</v>
      </c>
      <c r="I78" s="898"/>
      <c r="K78" s="1004"/>
    </row>
    <row r="79" spans="2:12" s="899" customFormat="1" ht="30" hidden="1" customHeight="1">
      <c r="B79" s="897"/>
      <c r="C79" s="886" t="s">
        <v>41</v>
      </c>
      <c r="D79" s="887" t="s">
        <v>702</v>
      </c>
      <c r="E79" s="888">
        <f>'FC-3_CPyG'!G36</f>
        <v>0</v>
      </c>
      <c r="F79" s="889"/>
      <c r="G79" s="889"/>
      <c r="H79" s="890">
        <f t="shared" si="5"/>
        <v>0</v>
      </c>
      <c r="I79" s="898"/>
      <c r="K79" s="1004"/>
    </row>
    <row r="80" spans="2:12" s="899" customFormat="1" ht="30" hidden="1" customHeight="1">
      <c r="B80" s="897"/>
      <c r="C80" s="886" t="s">
        <v>41</v>
      </c>
      <c r="D80" s="887" t="s">
        <v>703</v>
      </c>
      <c r="E80" s="888">
        <f>IF('FC-3_CPyG'!G37&gt;0,'FC-3_CPyG'!G37,0)</f>
        <v>0</v>
      </c>
      <c r="F80" s="889"/>
      <c r="G80" s="889"/>
      <c r="H80" s="890">
        <f t="shared" si="5"/>
        <v>0</v>
      </c>
      <c r="I80" s="898"/>
      <c r="K80" s="1004"/>
    </row>
    <row r="81" spans="2:12" s="899" customFormat="1" ht="30" hidden="1" customHeight="1">
      <c r="B81" s="897"/>
      <c r="C81" s="886" t="s">
        <v>41</v>
      </c>
      <c r="D81" s="887" t="s">
        <v>111</v>
      </c>
      <c r="E81" s="888">
        <f>IF('FC-3_CPyG'!G44&gt;0,'FC-3_CPyG'!G44,0)</f>
        <v>0</v>
      </c>
      <c r="F81" s="889"/>
      <c r="G81" s="889"/>
      <c r="H81" s="890">
        <f t="shared" si="5"/>
        <v>0</v>
      </c>
      <c r="I81" s="898"/>
      <c r="K81" s="1004"/>
    </row>
    <row r="82" spans="2:12" s="899" customFormat="1" ht="30" hidden="1" customHeight="1">
      <c r="B82" s="897"/>
      <c r="C82" s="886"/>
      <c r="D82" s="887"/>
      <c r="E82" s="889"/>
      <c r="F82" s="889"/>
      <c r="G82" s="990"/>
      <c r="H82" s="890">
        <f t="shared" si="5"/>
        <v>0</v>
      </c>
      <c r="I82" s="898"/>
      <c r="K82" s="1004"/>
    </row>
    <row r="83" spans="2:12" s="899" customFormat="1" ht="30" hidden="1" customHeight="1">
      <c r="B83" s="897"/>
      <c r="C83" s="886"/>
      <c r="D83" s="887"/>
      <c r="E83" s="889"/>
      <c r="F83" s="889"/>
      <c r="G83" s="990"/>
      <c r="H83" s="890">
        <f t="shared" si="5"/>
        <v>0</v>
      </c>
      <c r="I83" s="898"/>
      <c r="K83" s="1004"/>
    </row>
    <row r="84" spans="2:12" s="899" customFormat="1" ht="16.95" customHeight="1">
      <c r="B84" s="897"/>
      <c r="C84" s="933"/>
      <c r="D84" s="933"/>
      <c r="E84" s="933"/>
      <c r="F84" s="933"/>
      <c r="G84" s="933"/>
      <c r="H84" s="933"/>
      <c r="I84" s="898"/>
      <c r="K84" s="1006"/>
    </row>
    <row r="85" spans="2:12" s="938" customFormat="1" ht="30" customHeight="1" thickBot="1">
      <c r="B85" s="934"/>
      <c r="C85" s="1393" t="s">
        <v>615</v>
      </c>
      <c r="D85" s="1394"/>
      <c r="E85" s="935">
        <f>E73+E75</f>
        <v>954426.24000000011</v>
      </c>
      <c r="F85" s="935">
        <f t="shared" ref="F85:H85" si="6">F73+F75</f>
        <v>60000</v>
      </c>
      <c r="G85" s="935">
        <f t="shared" si="6"/>
        <v>0</v>
      </c>
      <c r="H85" s="935">
        <f t="shared" si="6"/>
        <v>1014426.2400000001</v>
      </c>
      <c r="I85" s="936"/>
      <c r="J85" s="937"/>
      <c r="K85" s="1004"/>
    </row>
    <row r="86" spans="2:12" s="867" customFormat="1" ht="16.2" customHeight="1">
      <c r="B86" s="864"/>
      <c r="C86" s="939"/>
      <c r="D86" s="939"/>
      <c r="E86" s="940"/>
      <c r="F86" s="940"/>
      <c r="G86" s="940"/>
      <c r="H86" s="941"/>
      <c r="I86" s="866"/>
      <c r="K86" s="1005"/>
    </row>
    <row r="87" spans="2:12" s="867" customFormat="1" ht="16.2" customHeight="1">
      <c r="B87" s="864"/>
      <c r="C87" s="939"/>
      <c r="D87" s="939"/>
      <c r="E87" s="940"/>
      <c r="F87" s="940"/>
      <c r="G87" s="940"/>
      <c r="H87" s="941"/>
      <c r="I87" s="866"/>
      <c r="K87" s="1005"/>
    </row>
    <row r="88" spans="2:12" s="877" customFormat="1" ht="30" customHeight="1">
      <c r="B88" s="874"/>
      <c r="C88" s="1388" t="s">
        <v>418</v>
      </c>
      <c r="D88" s="1389"/>
      <c r="E88" s="942"/>
      <c r="F88" s="942"/>
      <c r="G88" s="942"/>
      <c r="H88" s="943" t="s">
        <v>263</v>
      </c>
      <c r="I88" s="876"/>
      <c r="K88" s="1004"/>
    </row>
    <row r="89" spans="2:12" ht="16.2" customHeight="1">
      <c r="B89" s="872"/>
      <c r="C89" s="878"/>
      <c r="D89" s="873"/>
      <c r="E89" s="855"/>
      <c r="F89" s="855"/>
      <c r="G89" s="855"/>
      <c r="H89" s="458"/>
      <c r="I89" s="862"/>
      <c r="K89" s="1007"/>
    </row>
    <row r="90" spans="2:12" s="885" customFormat="1" ht="30" customHeight="1">
      <c r="B90" s="879"/>
      <c r="C90" s="880" t="s">
        <v>121</v>
      </c>
      <c r="D90" s="881" t="s">
        <v>419</v>
      </c>
      <c r="E90" s="882">
        <f>SUM(E91:E94)</f>
        <v>384416</v>
      </c>
      <c r="F90" s="882">
        <f>SUM(F91:F94)</f>
        <v>0</v>
      </c>
      <c r="G90" s="882">
        <f>SUM(G91:G94)</f>
        <v>0</v>
      </c>
      <c r="H90" s="882">
        <f>SUM(H91:H94)</f>
        <v>384416</v>
      </c>
      <c r="I90" s="884"/>
      <c r="K90" s="1004"/>
    </row>
    <row r="91" spans="2:12" s="867" customFormat="1" ht="30" hidden="1" customHeight="1">
      <c r="B91" s="864"/>
      <c r="C91" s="886" t="s">
        <v>41</v>
      </c>
      <c r="D91" s="887" t="s">
        <v>90</v>
      </c>
      <c r="E91" s="888">
        <f>-'FC-3_CPyG'!G32</f>
        <v>384416</v>
      </c>
      <c r="F91" s="889"/>
      <c r="G91" s="889"/>
      <c r="H91" s="890">
        <f>F91+E91</f>
        <v>384416</v>
      </c>
      <c r="I91" s="866"/>
      <c r="K91" s="1004"/>
    </row>
    <row r="92" spans="2:12" s="867" customFormat="1" ht="30" hidden="1" customHeight="1">
      <c r="B92" s="864"/>
      <c r="C92" s="886"/>
      <c r="D92" s="887"/>
      <c r="E92" s="889"/>
      <c r="F92" s="889"/>
      <c r="G92" s="990"/>
      <c r="H92" s="890">
        <f>F92+E92</f>
        <v>0</v>
      </c>
      <c r="I92" s="866"/>
      <c r="K92" s="1004"/>
    </row>
    <row r="93" spans="2:12" s="867" customFormat="1" ht="30" hidden="1" customHeight="1">
      <c r="B93" s="864"/>
      <c r="C93" s="999"/>
      <c r="D93" s="1008"/>
      <c r="E93" s="889"/>
      <c r="F93" s="889"/>
      <c r="G93" s="990"/>
      <c r="H93" s="890">
        <f>SUM(E93:G93)</f>
        <v>0</v>
      </c>
      <c r="I93" s="866"/>
      <c r="K93" s="1004"/>
    </row>
    <row r="94" spans="2:12" s="867" customFormat="1" ht="30" hidden="1" customHeight="1">
      <c r="B94" s="864"/>
      <c r="C94" s="1001"/>
      <c r="D94" s="1009"/>
      <c r="E94" s="889"/>
      <c r="F94" s="889"/>
      <c r="G94" s="991"/>
      <c r="H94" s="890">
        <f>SUM(E94:G94)</f>
        <v>0</v>
      </c>
      <c r="I94" s="866"/>
      <c r="K94" s="1004"/>
    </row>
    <row r="95" spans="2:12" s="885" customFormat="1" ht="30" customHeight="1">
      <c r="B95" s="879"/>
      <c r="C95" s="944" t="s">
        <v>124</v>
      </c>
      <c r="D95" s="945" t="s">
        <v>420</v>
      </c>
      <c r="E95" s="946">
        <f>SUM(E96:E101)</f>
        <v>553859.27</v>
      </c>
      <c r="F95" s="946">
        <f>SUM(F96:F101)</f>
        <v>0</v>
      </c>
      <c r="G95" s="946">
        <f>SUM(G96:G101)</f>
        <v>0</v>
      </c>
      <c r="H95" s="946">
        <f>SUM(H96:H101)</f>
        <v>553859.27</v>
      </c>
      <c r="I95" s="884"/>
      <c r="K95" s="1004"/>
    </row>
    <row r="96" spans="2:12" s="867" customFormat="1" ht="30" hidden="1" customHeight="1">
      <c r="B96" s="864"/>
      <c r="C96" s="886" t="s">
        <v>616</v>
      </c>
      <c r="D96" s="887" t="s">
        <v>736</v>
      </c>
      <c r="E96" s="888">
        <f>-'FC-3_CPyG'!G30</f>
        <v>235000</v>
      </c>
      <c r="F96" s="889"/>
      <c r="G96" s="889"/>
      <c r="H96" s="890">
        <f>SUM(E96:G96)</f>
        <v>235000</v>
      </c>
      <c r="I96" s="866"/>
      <c r="K96" s="1004"/>
      <c r="L96" s="893" t="s">
        <v>681</v>
      </c>
    </row>
    <row r="97" spans="2:12" s="867" customFormat="1" ht="30" hidden="1" customHeight="1">
      <c r="B97" s="864"/>
      <c r="C97" s="886" t="s">
        <v>41</v>
      </c>
      <c r="D97" s="887" t="s">
        <v>700</v>
      </c>
      <c r="E97" s="888">
        <f>-'FC-3_CPyG'!G33</f>
        <v>318859.27</v>
      </c>
      <c r="F97" s="889"/>
      <c r="G97" s="889"/>
      <c r="H97" s="890">
        <f t="shared" ref="H97:H106" si="7">SUM(E97:G97)</f>
        <v>318859.27</v>
      </c>
      <c r="I97" s="866"/>
      <c r="K97" s="1004"/>
    </row>
    <row r="98" spans="2:12" s="867" customFormat="1" ht="30" hidden="1" customHeight="1">
      <c r="B98" s="864"/>
      <c r="C98" s="886" t="s">
        <v>41</v>
      </c>
      <c r="D98" s="887" t="s">
        <v>617</v>
      </c>
      <c r="E98" s="888">
        <f>-'FC-3_CPyG'!G48</f>
        <v>0</v>
      </c>
      <c r="F98" s="889"/>
      <c r="G98" s="889"/>
      <c r="H98" s="890">
        <f t="shared" si="7"/>
        <v>0</v>
      </c>
      <c r="I98" s="866"/>
      <c r="K98" s="1004"/>
    </row>
    <row r="99" spans="2:12" s="952" customFormat="1" ht="30" hidden="1" customHeight="1">
      <c r="B99" s="947"/>
      <c r="C99" s="948"/>
      <c r="D99" s="949" t="s">
        <v>618</v>
      </c>
      <c r="E99" s="950"/>
      <c r="F99" s="993"/>
      <c r="G99" s="993"/>
      <c r="H99" s="890">
        <f t="shared" si="7"/>
        <v>0</v>
      </c>
      <c r="I99" s="951"/>
      <c r="K99" s="1004"/>
      <c r="L99" s="893" t="s">
        <v>679</v>
      </c>
    </row>
    <row r="100" spans="2:12" s="867" customFormat="1" ht="30" hidden="1" customHeight="1">
      <c r="B100" s="864"/>
      <c r="C100" s="999"/>
      <c r="D100" s="1008"/>
      <c r="E100" s="889"/>
      <c r="F100" s="889"/>
      <c r="G100" s="990"/>
      <c r="H100" s="890">
        <f t="shared" si="7"/>
        <v>0</v>
      </c>
      <c r="I100" s="866"/>
      <c r="K100" s="1004"/>
    </row>
    <row r="101" spans="2:12" s="867" customFormat="1" ht="30" hidden="1" customHeight="1">
      <c r="B101" s="864"/>
      <c r="C101" s="1001"/>
      <c r="D101" s="1009"/>
      <c r="E101" s="889"/>
      <c r="F101" s="889"/>
      <c r="G101" s="991"/>
      <c r="H101" s="890">
        <f t="shared" si="7"/>
        <v>0</v>
      </c>
      <c r="I101" s="866"/>
      <c r="K101" s="1004"/>
    </row>
    <row r="102" spans="2:12" s="885" customFormat="1" ht="30" customHeight="1">
      <c r="B102" s="879"/>
      <c r="C102" s="944" t="s">
        <v>126</v>
      </c>
      <c r="D102" s="945" t="s">
        <v>178</v>
      </c>
      <c r="E102" s="946">
        <f>SUM(E103:E107)</f>
        <v>0</v>
      </c>
      <c r="F102" s="946">
        <f t="shared" ref="F102:H102" si="8">SUM(F103:F107)</f>
        <v>0</v>
      </c>
      <c r="G102" s="946">
        <f t="shared" si="8"/>
        <v>0</v>
      </c>
      <c r="H102" s="946">
        <f t="shared" si="8"/>
        <v>0</v>
      </c>
      <c r="I102" s="884"/>
      <c r="K102" s="1004"/>
    </row>
    <row r="103" spans="2:12" s="867" customFormat="1" ht="30" hidden="1" customHeight="1">
      <c r="B103" s="864"/>
      <c r="C103" s="886" t="s">
        <v>41</v>
      </c>
      <c r="D103" s="887" t="s">
        <v>105</v>
      </c>
      <c r="E103" s="888">
        <f>-'FC-3_CPyG'!G41</f>
        <v>0</v>
      </c>
      <c r="F103" s="889"/>
      <c r="G103" s="889"/>
      <c r="H103" s="890">
        <f>SUM(E103:G103)</f>
        <v>0</v>
      </c>
      <c r="I103" s="866"/>
      <c r="K103" s="1004"/>
    </row>
    <row r="104" spans="2:12" s="867" customFormat="1" ht="30" hidden="1" customHeight="1">
      <c r="B104" s="864"/>
      <c r="C104" s="886"/>
      <c r="D104" s="887"/>
      <c r="E104" s="889"/>
      <c r="F104" s="889"/>
      <c r="G104" s="990"/>
      <c r="H104" s="890">
        <f t="shared" si="7"/>
        <v>0</v>
      </c>
      <c r="I104" s="866"/>
      <c r="K104" s="1004"/>
    </row>
    <row r="105" spans="2:12" s="867" customFormat="1" ht="30" hidden="1" customHeight="1">
      <c r="B105" s="864"/>
      <c r="C105" s="886"/>
      <c r="D105" s="887"/>
      <c r="E105" s="889"/>
      <c r="F105" s="889"/>
      <c r="G105" s="990"/>
      <c r="H105" s="890">
        <f>SUM(E105:G105)</f>
        <v>0</v>
      </c>
      <c r="I105" s="866"/>
      <c r="K105" s="1004"/>
    </row>
    <row r="106" spans="2:12" s="867" customFormat="1" ht="30" hidden="1" customHeight="1">
      <c r="B106" s="864"/>
      <c r="C106" s="999"/>
      <c r="D106" s="1008"/>
      <c r="E106" s="889"/>
      <c r="F106" s="889"/>
      <c r="G106" s="990"/>
      <c r="H106" s="890">
        <f t="shared" si="7"/>
        <v>0</v>
      </c>
      <c r="I106" s="866"/>
      <c r="K106" s="1004"/>
    </row>
    <row r="107" spans="2:12" s="867" customFormat="1" ht="30" hidden="1" customHeight="1">
      <c r="B107" s="864"/>
      <c r="C107" s="1001"/>
      <c r="D107" s="1010"/>
      <c r="E107" s="889"/>
      <c r="F107" s="889"/>
      <c r="G107" s="991"/>
      <c r="H107" s="890">
        <f>SUM(E107:G107)</f>
        <v>0</v>
      </c>
      <c r="I107" s="866"/>
      <c r="K107" s="1004"/>
    </row>
    <row r="108" spans="2:12" s="885" customFormat="1" ht="30" customHeight="1">
      <c r="B108" s="879"/>
      <c r="C108" s="944" t="s">
        <v>128</v>
      </c>
      <c r="D108" s="945" t="s">
        <v>421</v>
      </c>
      <c r="E108" s="946">
        <f>SUM(E109:E111)</f>
        <v>0</v>
      </c>
      <c r="F108" s="946">
        <f>SUM(F109:F111)</f>
        <v>0</v>
      </c>
      <c r="G108" s="946">
        <f>SUM(G109:G111)</f>
        <v>0</v>
      </c>
      <c r="H108" s="946">
        <f>SUM(H109:H111)</f>
        <v>0</v>
      </c>
      <c r="I108" s="884"/>
      <c r="K108" s="1004"/>
    </row>
    <row r="109" spans="2:12" s="867" customFormat="1" ht="30" hidden="1" customHeight="1">
      <c r="B109" s="864"/>
      <c r="C109" s="886" t="s">
        <v>41</v>
      </c>
      <c r="D109" s="887" t="s">
        <v>693</v>
      </c>
      <c r="E109" s="888">
        <f>-'FC-3_CPyG'!G23</f>
        <v>0</v>
      </c>
      <c r="F109" s="889"/>
      <c r="G109" s="889"/>
      <c r="H109" s="890">
        <f>SUM(E109:G109)</f>
        <v>0</v>
      </c>
      <c r="I109" s="866"/>
      <c r="K109" s="1004"/>
    </row>
    <row r="110" spans="2:12" s="867" customFormat="1" ht="30" hidden="1" customHeight="1">
      <c r="B110" s="864"/>
      <c r="C110" s="999"/>
      <c r="D110" s="1008"/>
      <c r="E110" s="990"/>
      <c r="F110" s="889"/>
      <c r="G110" s="990"/>
      <c r="H110" s="890">
        <f>SUM(E110:G110)</f>
        <v>0</v>
      </c>
      <c r="I110" s="866"/>
      <c r="K110" s="1004"/>
    </row>
    <row r="111" spans="2:12" s="867" customFormat="1" ht="30" hidden="1" customHeight="1">
      <c r="B111" s="864"/>
      <c r="C111" s="1001"/>
      <c r="D111" s="1010"/>
      <c r="E111" s="889"/>
      <c r="F111" s="889"/>
      <c r="G111" s="991"/>
      <c r="H111" s="890">
        <f>SUM(E111:G111)</f>
        <v>0</v>
      </c>
      <c r="I111" s="866"/>
      <c r="K111" s="1004"/>
    </row>
    <row r="112" spans="2:12" s="914" customFormat="1" ht="30" customHeight="1">
      <c r="B112" s="912"/>
      <c r="C112" s="1383" t="s">
        <v>422</v>
      </c>
      <c r="D112" s="1384"/>
      <c r="E112" s="875">
        <f>E90+E95+E102+E108</f>
        <v>938275.27</v>
      </c>
      <c r="F112" s="875">
        <f>F90+F95+F102+F108</f>
        <v>0</v>
      </c>
      <c r="G112" s="875">
        <f>G90+G95+G102+G108</f>
        <v>0</v>
      </c>
      <c r="H112" s="875">
        <f>H90+H95+H102+H108</f>
        <v>938275.27</v>
      </c>
      <c r="I112" s="913"/>
      <c r="K112" s="1004"/>
    </row>
    <row r="113" spans="2:12" s="867" customFormat="1" ht="15" customHeight="1">
      <c r="B113" s="864"/>
      <c r="C113" s="806"/>
      <c r="D113" s="873"/>
      <c r="E113" s="855"/>
      <c r="F113" s="855"/>
      <c r="G113" s="855"/>
      <c r="H113" s="904"/>
      <c r="I113" s="866"/>
      <c r="K113" s="1005"/>
    </row>
    <row r="114" spans="2:12" s="885" customFormat="1" ht="30" customHeight="1">
      <c r="B114" s="879"/>
      <c r="C114" s="880" t="s">
        <v>131</v>
      </c>
      <c r="D114" s="881" t="s">
        <v>423</v>
      </c>
      <c r="E114" s="882">
        <f>SUM(E115:E118)</f>
        <v>0</v>
      </c>
      <c r="F114" s="882">
        <f t="shared" ref="F114:G114" si="9">SUM(F115:F118)</f>
        <v>60000</v>
      </c>
      <c r="G114" s="882">
        <f t="shared" si="9"/>
        <v>0</v>
      </c>
      <c r="H114" s="882">
        <f>SUM(H115:H118)</f>
        <v>60000</v>
      </c>
      <c r="I114" s="884"/>
      <c r="K114" s="1004"/>
    </row>
    <row r="115" spans="2:12" s="867" customFormat="1" ht="30" hidden="1" customHeight="1">
      <c r="B115" s="864"/>
      <c r="C115" s="886" t="s">
        <v>47</v>
      </c>
      <c r="D115" s="905" t="s">
        <v>619</v>
      </c>
      <c r="E115" s="889"/>
      <c r="F115" s="918">
        <f>+'FC-7_INF'!F31</f>
        <v>60000</v>
      </c>
      <c r="G115" s="993"/>
      <c r="H115" s="890">
        <f>SUM(E115:G115)</f>
        <v>60000</v>
      </c>
      <c r="I115" s="866"/>
      <c r="K115" s="1004"/>
    </row>
    <row r="116" spans="2:12" s="899" customFormat="1" ht="30" hidden="1" customHeight="1">
      <c r="B116" s="897"/>
      <c r="C116" s="886" t="s">
        <v>47</v>
      </c>
      <c r="D116" s="905" t="s">
        <v>620</v>
      </c>
      <c r="E116" s="889"/>
      <c r="F116" s="918">
        <f>+'FC-7_INF'!H31</f>
        <v>0</v>
      </c>
      <c r="G116" s="993"/>
      <c r="H116" s="890">
        <f>SUM(E116:G116)</f>
        <v>0</v>
      </c>
      <c r="I116" s="898"/>
      <c r="K116" s="1004"/>
    </row>
    <row r="117" spans="2:12" s="899" customFormat="1" ht="30" hidden="1" customHeight="1">
      <c r="B117" s="897"/>
      <c r="C117" s="999"/>
      <c r="D117" s="1000"/>
      <c r="E117" s="889"/>
      <c r="F117" s="889"/>
      <c r="G117" s="777"/>
      <c r="H117" s="890">
        <f>SUM(E117:G117)</f>
        <v>0</v>
      </c>
      <c r="I117" s="898"/>
      <c r="K117" s="1004"/>
    </row>
    <row r="118" spans="2:12" s="899" customFormat="1" ht="30" hidden="1" customHeight="1">
      <c r="B118" s="897"/>
      <c r="C118" s="1001"/>
      <c r="D118" s="1009"/>
      <c r="E118" s="953"/>
      <c r="F118" s="953"/>
      <c r="G118" s="995"/>
      <c r="H118" s="890">
        <f>SUM(E118:G118)</f>
        <v>0</v>
      </c>
      <c r="I118" s="898"/>
      <c r="K118" s="1004"/>
    </row>
    <row r="119" spans="2:12" s="885" customFormat="1" ht="30" customHeight="1">
      <c r="B119" s="879"/>
      <c r="C119" s="880" t="s">
        <v>133</v>
      </c>
      <c r="D119" s="881" t="s">
        <v>410</v>
      </c>
      <c r="E119" s="882">
        <f>SUM(E120:E122)</f>
        <v>0</v>
      </c>
      <c r="F119" s="882">
        <f>SUM(F120:F122)</f>
        <v>0</v>
      </c>
      <c r="G119" s="882">
        <f>SUM(G120:G122)</f>
        <v>0</v>
      </c>
      <c r="H119" s="882">
        <f>SUM(H120:H122)</f>
        <v>0</v>
      </c>
      <c r="I119" s="884"/>
      <c r="K119" s="1004"/>
    </row>
    <row r="120" spans="2:12" s="899" customFormat="1" ht="30" hidden="1" customHeight="1">
      <c r="B120" s="897"/>
      <c r="C120" s="886"/>
      <c r="D120" s="905" t="s">
        <v>621</v>
      </c>
      <c r="E120" s="889"/>
      <c r="F120" s="923">
        <f>IF('FC-4_PASIVO'!G18-'FC-4_PASIVO'!F18&lt;0,'FC-4_PASIVO'!F18-'FC-4_PASIVO'!G18,0)</f>
        <v>0</v>
      </c>
      <c r="G120" s="994"/>
      <c r="H120" s="890">
        <f>SUM(E120:G120)</f>
        <v>0</v>
      </c>
      <c r="I120" s="898"/>
      <c r="K120" s="1004"/>
      <c r="L120" s="893" t="s">
        <v>682</v>
      </c>
    </row>
    <row r="121" spans="2:12" s="899" customFormat="1" ht="30" hidden="1" customHeight="1">
      <c r="B121" s="897"/>
      <c r="C121" s="999"/>
      <c r="D121" s="1000"/>
      <c r="E121" s="889"/>
      <c r="F121" s="889"/>
      <c r="G121" s="778"/>
      <c r="H121" s="890">
        <f>SUM(E121:G121)</f>
        <v>0</v>
      </c>
      <c r="I121" s="898"/>
      <c r="K121" s="1004"/>
    </row>
    <row r="122" spans="2:12" s="899" customFormat="1" ht="30" hidden="1" customHeight="1">
      <c r="B122" s="897"/>
      <c r="C122" s="1001"/>
      <c r="D122" s="1009"/>
      <c r="E122" s="953"/>
      <c r="F122" s="953"/>
      <c r="G122" s="996"/>
      <c r="H122" s="890">
        <f>SUM(E122:G122)</f>
        <v>0</v>
      </c>
      <c r="I122" s="898"/>
      <c r="K122" s="1004"/>
    </row>
    <row r="123" spans="2:12" s="914" customFormat="1" ht="30" customHeight="1">
      <c r="B123" s="912"/>
      <c r="C123" s="1383" t="s">
        <v>424</v>
      </c>
      <c r="D123" s="1384"/>
      <c r="E123" s="875">
        <f>+E114+E119</f>
        <v>0</v>
      </c>
      <c r="F123" s="875">
        <f t="shared" ref="F123:H123" si="10">+F114+F119</f>
        <v>60000</v>
      </c>
      <c r="G123" s="875">
        <f t="shared" si="10"/>
        <v>0</v>
      </c>
      <c r="H123" s="875">
        <f t="shared" si="10"/>
        <v>60000</v>
      </c>
      <c r="I123" s="913"/>
      <c r="K123" s="1004"/>
    </row>
    <row r="124" spans="2:12" s="867" customFormat="1" ht="16.2" customHeight="1">
      <c r="B124" s="864"/>
      <c r="C124" s="806"/>
      <c r="D124" s="873"/>
      <c r="E124" s="855"/>
      <c r="F124" s="855"/>
      <c r="G124" s="855"/>
      <c r="H124" s="904"/>
      <c r="I124" s="866"/>
      <c r="K124" s="1005"/>
    </row>
    <row r="125" spans="2:12" s="885" customFormat="1" ht="30" customHeight="1">
      <c r="B125" s="879"/>
      <c r="C125" s="880" t="s">
        <v>147</v>
      </c>
      <c r="D125" s="881" t="s">
        <v>412</v>
      </c>
      <c r="E125" s="882">
        <f>SUM(E126:E131)</f>
        <v>0</v>
      </c>
      <c r="F125" s="882">
        <f>SUM(F126:F131)</f>
        <v>0</v>
      </c>
      <c r="G125" s="882">
        <f>SUM(G126:G131)</f>
        <v>0</v>
      </c>
      <c r="H125" s="882">
        <f>SUM(H126:H131)</f>
        <v>0</v>
      </c>
      <c r="I125" s="884"/>
      <c r="K125" s="1004"/>
    </row>
    <row r="126" spans="2:12" s="899" customFormat="1" ht="30" hidden="1" customHeight="1">
      <c r="B126" s="897"/>
      <c r="C126" s="886" t="s">
        <v>49</v>
      </c>
      <c r="D126" s="905" t="s">
        <v>642</v>
      </c>
      <c r="E126" s="889"/>
      <c r="F126" s="918">
        <f>'FC-8_INV_FINANCIERAS'!G25</f>
        <v>0</v>
      </c>
      <c r="G126" s="778"/>
      <c r="H126" s="890">
        <f>SUM(E126:G126)</f>
        <v>0</v>
      </c>
      <c r="I126" s="898"/>
      <c r="K126" s="1004"/>
    </row>
    <row r="127" spans="2:12" s="899" customFormat="1" ht="30" hidden="1" customHeight="1">
      <c r="B127" s="897"/>
      <c r="C127" s="886" t="s">
        <v>49</v>
      </c>
      <c r="D127" s="905" t="s">
        <v>643</v>
      </c>
      <c r="E127" s="889"/>
      <c r="F127" s="918">
        <f>'FC-8_INV_FINANCIERAS'!G34</f>
        <v>0</v>
      </c>
      <c r="G127" s="994"/>
      <c r="H127" s="890">
        <f t="shared" ref="H127:H131" si="11">SUM(E127:G127)</f>
        <v>0</v>
      </c>
      <c r="I127" s="898"/>
      <c r="K127" s="1004"/>
    </row>
    <row r="128" spans="2:12" s="899" customFormat="1" ht="30" hidden="1" customHeight="1">
      <c r="B128" s="897"/>
      <c r="C128" s="886" t="s">
        <v>49</v>
      </c>
      <c r="D128" s="905" t="s">
        <v>644</v>
      </c>
      <c r="E128" s="889"/>
      <c r="F128" s="918">
        <f>'FC-8_INV_FINANCIERAS'!G49</f>
        <v>0</v>
      </c>
      <c r="G128" s="778"/>
      <c r="H128" s="890">
        <f t="shared" si="11"/>
        <v>0</v>
      </c>
      <c r="I128" s="898"/>
      <c r="K128" s="1004"/>
    </row>
    <row r="129" spans="2:12" s="899" customFormat="1" ht="30" hidden="1" customHeight="1">
      <c r="B129" s="897"/>
      <c r="C129" s="886" t="s">
        <v>49</v>
      </c>
      <c r="D129" s="905" t="s">
        <v>622</v>
      </c>
      <c r="E129" s="889"/>
      <c r="F129" s="918">
        <f>'FC-8_INV_FINANCIERAS'!G58</f>
        <v>0</v>
      </c>
      <c r="G129" s="778"/>
      <c r="H129" s="890">
        <f t="shared" si="11"/>
        <v>0</v>
      </c>
      <c r="I129" s="898"/>
      <c r="K129" s="1004"/>
    </row>
    <row r="130" spans="2:12" s="899" customFormat="1" ht="30" hidden="1" customHeight="1">
      <c r="B130" s="897"/>
      <c r="C130" s="999"/>
      <c r="D130" s="1000"/>
      <c r="E130" s="889"/>
      <c r="F130" s="889"/>
      <c r="G130" s="778"/>
      <c r="H130" s="890">
        <f t="shared" si="11"/>
        <v>0</v>
      </c>
      <c r="I130" s="898"/>
      <c r="K130" s="1004"/>
    </row>
    <row r="131" spans="2:12" s="899" customFormat="1" ht="30" hidden="1" customHeight="1">
      <c r="B131" s="897"/>
      <c r="C131" s="1001"/>
      <c r="D131" s="1009"/>
      <c r="E131" s="953"/>
      <c r="F131" s="953"/>
      <c r="G131" s="996"/>
      <c r="H131" s="890">
        <f t="shared" si="11"/>
        <v>0</v>
      </c>
      <c r="I131" s="898"/>
      <c r="K131" s="1004"/>
    </row>
    <row r="132" spans="2:12" s="899" customFormat="1" ht="30" customHeight="1">
      <c r="B132" s="897"/>
      <c r="C132" s="915" t="s">
        <v>148</v>
      </c>
      <c r="D132" s="508" t="s">
        <v>413</v>
      </c>
      <c r="E132" s="916">
        <f>SUM(E133:E140)</f>
        <v>0</v>
      </c>
      <c r="F132" s="916">
        <f>SUM(F133:F140)</f>
        <v>0</v>
      </c>
      <c r="G132" s="916">
        <f>SUM(G133:G140)</f>
        <v>0</v>
      </c>
      <c r="H132" s="916">
        <f>SUM(H133:H140)</f>
        <v>0</v>
      </c>
      <c r="I132" s="898"/>
      <c r="K132" s="1004"/>
    </row>
    <row r="133" spans="2:12" s="899" customFormat="1" ht="30" hidden="1" customHeight="1">
      <c r="B133" s="897"/>
      <c r="C133" s="886" t="s">
        <v>53</v>
      </c>
      <c r="D133" s="905" t="s">
        <v>645</v>
      </c>
      <c r="E133" s="889"/>
      <c r="F133" s="923">
        <f>'FC-10_DEUDAS'!N43</f>
        <v>0</v>
      </c>
      <c r="G133" s="994"/>
      <c r="H133" s="890">
        <f t="shared" ref="H133:H140" si="12">SUM(E133:G133)</f>
        <v>0</v>
      </c>
      <c r="I133" s="898"/>
      <c r="K133" s="1004"/>
    </row>
    <row r="134" spans="2:12" s="899" customFormat="1" ht="30" hidden="1" customHeight="1">
      <c r="B134" s="897"/>
      <c r="C134" s="886"/>
      <c r="D134" s="905" t="s">
        <v>623</v>
      </c>
      <c r="E134" s="889"/>
      <c r="F134" s="997"/>
      <c r="G134" s="994"/>
      <c r="H134" s="890">
        <f t="shared" si="12"/>
        <v>0</v>
      </c>
      <c r="I134" s="898"/>
      <c r="K134" s="1004"/>
      <c r="L134" s="893" t="s">
        <v>679</v>
      </c>
    </row>
    <row r="135" spans="2:12" s="911" customFormat="1" ht="30" hidden="1" customHeight="1">
      <c r="B135" s="908"/>
      <c r="C135" s="886"/>
      <c r="D135" s="905" t="s">
        <v>624</v>
      </c>
      <c r="E135" s="909"/>
      <c r="F135" s="780"/>
      <c r="G135" s="777"/>
      <c r="H135" s="890">
        <f t="shared" si="12"/>
        <v>0</v>
      </c>
      <c r="I135" s="910"/>
      <c r="K135" s="1004"/>
      <c r="L135" s="893" t="s">
        <v>679</v>
      </c>
    </row>
    <row r="136" spans="2:12" s="911" customFormat="1" ht="30" hidden="1" customHeight="1">
      <c r="B136" s="908"/>
      <c r="C136" s="886" t="s">
        <v>53</v>
      </c>
      <c r="D136" s="905" t="s">
        <v>625</v>
      </c>
      <c r="E136" s="909"/>
      <c r="F136" s="923">
        <f>'FC-10_DEUDAS'!N75</f>
        <v>0</v>
      </c>
      <c r="G136" s="994"/>
      <c r="H136" s="890">
        <f t="shared" si="12"/>
        <v>0</v>
      </c>
      <c r="I136" s="910"/>
      <c r="K136" s="1004"/>
      <c r="L136" s="893"/>
    </row>
    <row r="137" spans="2:12" s="899" customFormat="1" ht="30" hidden="1" customHeight="1">
      <c r="B137" s="897"/>
      <c r="C137" s="886" t="s">
        <v>53</v>
      </c>
      <c r="D137" s="905" t="s">
        <v>626</v>
      </c>
      <c r="E137" s="889"/>
      <c r="F137" s="923">
        <f>'FC-10_DEUDAS'!N107</f>
        <v>0</v>
      </c>
      <c r="G137" s="778"/>
      <c r="H137" s="890">
        <f t="shared" si="12"/>
        <v>0</v>
      </c>
      <c r="I137" s="898"/>
      <c r="K137" s="1004"/>
    </row>
    <row r="138" spans="2:12" s="899" customFormat="1" ht="30" hidden="1" customHeight="1">
      <c r="B138" s="897"/>
      <c r="C138" s="886"/>
      <c r="D138" s="905" t="s">
        <v>627</v>
      </c>
      <c r="E138" s="889"/>
      <c r="F138" s="780"/>
      <c r="G138" s="778"/>
      <c r="H138" s="890">
        <f t="shared" si="12"/>
        <v>0</v>
      </c>
      <c r="I138" s="898"/>
      <c r="K138" s="1004"/>
      <c r="L138" s="954" t="s">
        <v>679</v>
      </c>
    </row>
    <row r="139" spans="2:12" s="899" customFormat="1" ht="30" hidden="1" customHeight="1">
      <c r="B139" s="897"/>
      <c r="C139" s="999"/>
      <c r="D139" s="1000"/>
      <c r="E139" s="889"/>
      <c r="F139" s="889"/>
      <c r="G139" s="778"/>
      <c r="H139" s="890">
        <f t="shared" si="12"/>
        <v>0</v>
      </c>
      <c r="I139" s="898"/>
      <c r="K139" s="1004"/>
    </row>
    <row r="140" spans="2:12" s="899" customFormat="1" ht="30" hidden="1" customHeight="1">
      <c r="B140" s="897"/>
      <c r="C140" s="1001"/>
      <c r="D140" s="1009"/>
      <c r="E140" s="953"/>
      <c r="F140" s="953"/>
      <c r="G140" s="996"/>
      <c r="H140" s="890">
        <f t="shared" si="12"/>
        <v>0</v>
      </c>
      <c r="I140" s="898"/>
      <c r="K140" s="1004"/>
    </row>
    <row r="141" spans="2:12" s="903" customFormat="1" ht="30" customHeight="1">
      <c r="B141" s="900"/>
      <c r="C141" s="1390" t="s">
        <v>425</v>
      </c>
      <c r="D141" s="1391"/>
      <c r="E141" s="901">
        <f>+E125+E132</f>
        <v>0</v>
      </c>
      <c r="F141" s="901">
        <f>+F125+F132</f>
        <v>0</v>
      </c>
      <c r="G141" s="901">
        <f>+G125+G132</f>
        <v>0</v>
      </c>
      <c r="H141" s="901">
        <f>+H125+H132</f>
        <v>0</v>
      </c>
      <c r="I141" s="902"/>
      <c r="K141" s="1004"/>
    </row>
    <row r="142" spans="2:12" s="867" customFormat="1" ht="16.2" customHeight="1">
      <c r="B142" s="864"/>
      <c r="C142" s="873"/>
      <c r="D142" s="854"/>
      <c r="E142" s="855"/>
      <c r="F142" s="855"/>
      <c r="G142" s="855"/>
      <c r="H142" s="927"/>
      <c r="I142" s="866"/>
      <c r="K142" s="1005"/>
    </row>
    <row r="143" spans="2:12" s="914" customFormat="1" ht="30" customHeight="1" thickBot="1">
      <c r="B143" s="912"/>
      <c r="C143" s="1399" t="s">
        <v>628</v>
      </c>
      <c r="D143" s="1400"/>
      <c r="E143" s="955">
        <f>+E112+E123+E141</f>
        <v>938275.27</v>
      </c>
      <c r="F143" s="955">
        <f>+F112+F123+F141</f>
        <v>60000</v>
      </c>
      <c r="G143" s="955">
        <f>+G112+G123+G141</f>
        <v>0</v>
      </c>
      <c r="H143" s="955">
        <f>+H112+H123+H141</f>
        <v>998275.27</v>
      </c>
      <c r="I143" s="913"/>
      <c r="K143" s="1004"/>
    </row>
    <row r="144" spans="2:12" s="867" customFormat="1" ht="18" customHeight="1">
      <c r="B144" s="864"/>
      <c r="C144" s="806"/>
      <c r="D144" s="873"/>
      <c r="E144" s="855"/>
      <c r="F144" s="855"/>
      <c r="G144" s="855"/>
      <c r="H144" s="904"/>
      <c r="I144" s="866"/>
      <c r="K144" s="1005"/>
    </row>
    <row r="145" spans="2:12" s="867" customFormat="1" ht="33" customHeight="1" thickBot="1">
      <c r="B145" s="864"/>
      <c r="C145" s="956" t="s">
        <v>629</v>
      </c>
      <c r="D145" s="957"/>
      <c r="E145" s="958">
        <f>E73-E143</f>
        <v>11361.040000000037</v>
      </c>
      <c r="F145" s="958">
        <f>F73-F143</f>
        <v>0</v>
      </c>
      <c r="G145" s="958">
        <f>G73-G143</f>
        <v>0</v>
      </c>
      <c r="H145" s="958">
        <f>H73-H143</f>
        <v>11361.040000000037</v>
      </c>
      <c r="I145" s="866"/>
      <c r="K145" s="1004"/>
    </row>
    <row r="146" spans="2:12" s="867" customFormat="1" ht="18" customHeight="1" thickTop="1">
      <c r="B146" s="864"/>
      <c r="C146" s="806"/>
      <c r="D146" s="873"/>
      <c r="E146" s="855"/>
      <c r="F146" s="855"/>
      <c r="G146" s="855"/>
      <c r="H146" s="904"/>
      <c r="I146" s="866"/>
      <c r="K146" s="1005"/>
    </row>
    <row r="147" spans="2:12" s="867" customFormat="1" ht="18" customHeight="1">
      <c r="B147" s="864"/>
      <c r="C147" s="806"/>
      <c r="D147" s="873"/>
      <c r="E147" s="855"/>
      <c r="F147" s="855"/>
      <c r="G147" s="855"/>
      <c r="H147" s="904"/>
      <c r="I147" s="866"/>
      <c r="K147" s="1005"/>
    </row>
    <row r="148" spans="2:12" s="963" customFormat="1" ht="17.399999999999999">
      <c r="B148" s="959"/>
      <c r="C148" s="1401" t="s">
        <v>427</v>
      </c>
      <c r="D148" s="1402"/>
      <c r="E148" s="960">
        <f>SUM(E149:E154)</f>
        <v>16150.97</v>
      </c>
      <c r="F148" s="961">
        <f>SUM(F149:F154)</f>
        <v>0</v>
      </c>
      <c r="G148" s="961">
        <f>SUM(G149:G154)</f>
        <v>0</v>
      </c>
      <c r="H148" s="961">
        <f>SUM(H149:H154)</f>
        <v>16150.97</v>
      </c>
      <c r="I148" s="962"/>
      <c r="K148" s="1004"/>
    </row>
    <row r="149" spans="2:12" s="899" customFormat="1" ht="17.399999999999999" hidden="1">
      <c r="B149" s="897"/>
      <c r="C149" s="886" t="s">
        <v>41</v>
      </c>
      <c r="D149" s="887" t="s">
        <v>84</v>
      </c>
      <c r="E149" s="888">
        <f>IF('FC-3_CPyG'!G28&lt;0,-'FC-3_CPyG'!G28,0)</f>
        <v>0</v>
      </c>
      <c r="F149" s="889"/>
      <c r="G149" s="889"/>
      <c r="H149" s="890">
        <f>SUM(E149:G149)</f>
        <v>0</v>
      </c>
      <c r="I149" s="898"/>
      <c r="K149" s="1004"/>
      <c r="L149" s="899" t="s">
        <v>630</v>
      </c>
    </row>
    <row r="150" spans="2:12" s="867" customFormat="1" ht="17.399999999999999" hidden="1">
      <c r="B150" s="864"/>
      <c r="C150" s="886" t="s">
        <v>41</v>
      </c>
      <c r="D150" s="887" t="s">
        <v>95</v>
      </c>
      <c r="E150" s="888">
        <f>-'FC-3_CPyG'!G34</f>
        <v>16150.97</v>
      </c>
      <c r="F150" s="889"/>
      <c r="G150" s="889"/>
      <c r="H150" s="890">
        <f t="shared" ref="H150:H154" si="13">SUM(E150:G150)</f>
        <v>16150.97</v>
      </c>
      <c r="I150" s="866"/>
      <c r="K150" s="1004"/>
    </row>
    <row r="151" spans="2:12" s="867" customFormat="1" ht="17.399999999999999" hidden="1">
      <c r="B151" s="864"/>
      <c r="C151" s="886" t="s">
        <v>41</v>
      </c>
      <c r="D151" s="887" t="s">
        <v>737</v>
      </c>
      <c r="E151" s="888">
        <f>IF('FC-3_CPyG'!G37&lt;0,-'FC-3_CPyG'!G37,0)</f>
        <v>0</v>
      </c>
      <c r="F151" s="889"/>
      <c r="G151" s="889"/>
      <c r="H151" s="890">
        <f t="shared" si="13"/>
        <v>0</v>
      </c>
      <c r="I151" s="866"/>
      <c r="K151" s="1004"/>
    </row>
    <row r="152" spans="2:12" s="867" customFormat="1" ht="17.399999999999999" hidden="1">
      <c r="B152" s="864"/>
      <c r="C152" s="886" t="s">
        <v>41</v>
      </c>
      <c r="D152" s="887" t="s">
        <v>738</v>
      </c>
      <c r="E152" s="888">
        <f>IF('FC-3_CPyG'!G42&lt;0,-'FC-3_CPyG'!G42,0)</f>
        <v>0</v>
      </c>
      <c r="F152" s="889"/>
      <c r="G152" s="889"/>
      <c r="H152" s="890">
        <f t="shared" si="13"/>
        <v>0</v>
      </c>
      <c r="I152" s="866"/>
      <c r="K152" s="1004"/>
    </row>
    <row r="153" spans="2:12" s="867" customFormat="1" ht="17.399999999999999" hidden="1">
      <c r="B153" s="864"/>
      <c r="C153" s="886" t="s">
        <v>41</v>
      </c>
      <c r="D153" s="887" t="s">
        <v>739</v>
      </c>
      <c r="E153" s="888">
        <f>IF('FC-3_CPyG'!G43&lt;0,-'FC-3_CPyG'!G43,0)</f>
        <v>0</v>
      </c>
      <c r="F153" s="889"/>
      <c r="G153" s="889"/>
      <c r="H153" s="890">
        <f t="shared" si="13"/>
        <v>0</v>
      </c>
      <c r="I153" s="866"/>
      <c r="K153" s="1004"/>
    </row>
    <row r="154" spans="2:12" s="867" customFormat="1" ht="17.399999999999999" hidden="1">
      <c r="B154" s="864"/>
      <c r="C154" s="964"/>
      <c r="D154" s="965"/>
      <c r="E154" s="966"/>
      <c r="F154" s="966"/>
      <c r="G154" s="1081"/>
      <c r="H154" s="967">
        <f t="shared" si="13"/>
        <v>0</v>
      </c>
      <c r="I154" s="866"/>
      <c r="K154" s="1004"/>
    </row>
    <row r="155" spans="2:12" s="867" customFormat="1" ht="15">
      <c r="B155" s="864"/>
      <c r="C155" s="933"/>
      <c r="D155" s="968"/>
      <c r="E155" s="968"/>
      <c r="F155" s="968"/>
      <c r="G155" s="968"/>
      <c r="H155" s="968"/>
      <c r="I155" s="866"/>
      <c r="K155" s="1005"/>
    </row>
    <row r="156" spans="2:12" s="867" customFormat="1" ht="30" customHeight="1" thickBot="1">
      <c r="B156" s="864"/>
      <c r="C156" s="1393" t="s">
        <v>635</v>
      </c>
      <c r="D156" s="1394"/>
      <c r="E156" s="935">
        <f>+E143+E148</f>
        <v>954426.24</v>
      </c>
      <c r="F156" s="935">
        <f t="shared" ref="F156:H156" si="14">+F143+F148</f>
        <v>60000</v>
      </c>
      <c r="G156" s="935">
        <f t="shared" si="14"/>
        <v>0</v>
      </c>
      <c r="H156" s="935">
        <f t="shared" si="14"/>
        <v>1014426.24</v>
      </c>
      <c r="I156" s="866"/>
      <c r="K156" s="1004"/>
    </row>
    <row r="157" spans="2:12" s="867" customFormat="1" ht="30" customHeight="1">
      <c r="B157" s="864"/>
      <c r="C157" s="969"/>
      <c r="D157" s="969"/>
      <c r="E157" s="970"/>
      <c r="F157" s="970"/>
      <c r="G157" s="970"/>
      <c r="H157" s="970"/>
      <c r="I157" s="866"/>
      <c r="K157" s="1005"/>
    </row>
    <row r="158" spans="2:12" s="867" customFormat="1" ht="30" customHeight="1" thickBot="1">
      <c r="B158" s="864"/>
      <c r="C158" s="956" t="s">
        <v>633</v>
      </c>
      <c r="D158" s="957"/>
      <c r="E158" s="958">
        <f>+E85-E156</f>
        <v>0</v>
      </c>
      <c r="F158" s="958">
        <f>+F85-F156</f>
        <v>0</v>
      </c>
      <c r="G158" s="958">
        <f>+G85-G156</f>
        <v>0</v>
      </c>
      <c r="H158" s="958">
        <f>+H85-H156</f>
        <v>0</v>
      </c>
      <c r="I158" s="866"/>
      <c r="K158" s="1004"/>
    </row>
    <row r="159" spans="2:12" s="867" customFormat="1" ht="30" customHeight="1" thickTop="1">
      <c r="B159" s="864"/>
      <c r="C159" s="933"/>
      <c r="D159" s="933"/>
      <c r="E159" s="971"/>
      <c r="F159" s="971"/>
      <c r="G159" s="971"/>
      <c r="H159" s="972"/>
      <c r="I159" s="866"/>
      <c r="K159" s="1005"/>
    </row>
    <row r="160" spans="2:12" s="867" customFormat="1" ht="17.399999999999999">
      <c r="B160" s="864"/>
      <c r="C160" s="1403" t="s">
        <v>631</v>
      </c>
      <c r="D160" s="1404"/>
      <c r="E160" s="973">
        <f>E161+E168+E170+E176+E184+E188</f>
        <v>0</v>
      </c>
      <c r="F160" s="973">
        <f>F161+F168+F170+F176+F184+F188</f>
        <v>1.4551915228366852E-11</v>
      </c>
      <c r="G160" s="973">
        <f>G161+G168+G170+G176+G184+G188</f>
        <v>0</v>
      </c>
      <c r="H160" s="973">
        <f>H161+H168+H170+H176+H184+H188</f>
        <v>1.4551915228366852E-11</v>
      </c>
      <c r="I160" s="866"/>
      <c r="K160" s="1004"/>
    </row>
    <row r="161" spans="2:11" s="867" customFormat="1" ht="17.399999999999999" hidden="1">
      <c r="B161" s="864"/>
      <c r="C161" s="974" t="s">
        <v>122</v>
      </c>
      <c r="D161" s="905"/>
      <c r="E161" s="975"/>
      <c r="F161" s="1380">
        <f>SUM(F164:F167)</f>
        <v>16150.97</v>
      </c>
      <c r="G161" s="1380">
        <f>SUM(G164:G167)</f>
        <v>0</v>
      </c>
      <c r="H161" s="1380">
        <f>F161+G161</f>
        <v>16150.97</v>
      </c>
      <c r="I161" s="866"/>
      <c r="K161" s="1004"/>
    </row>
    <row r="162" spans="2:11" s="867" customFormat="1" ht="17.399999999999999" hidden="1">
      <c r="B162" s="864"/>
      <c r="C162" s="976" t="s">
        <v>125</v>
      </c>
      <c r="D162" s="905"/>
      <c r="E162" s="975"/>
      <c r="F162" s="1381"/>
      <c r="G162" s="1381"/>
      <c r="H162" s="1381"/>
      <c r="I162" s="866"/>
      <c r="K162" s="1004"/>
    </row>
    <row r="163" spans="2:11" s="867" customFormat="1" ht="17.399999999999999" hidden="1">
      <c r="B163" s="864"/>
      <c r="C163" s="976" t="s">
        <v>127</v>
      </c>
      <c r="D163" s="905"/>
      <c r="E163" s="975"/>
      <c r="F163" s="1382"/>
      <c r="G163" s="1382"/>
      <c r="H163" s="1382"/>
      <c r="I163" s="866"/>
      <c r="K163" s="1004"/>
    </row>
    <row r="164" spans="2:11" s="867" customFormat="1" ht="17.399999999999999" hidden="1">
      <c r="B164" s="864"/>
      <c r="C164" s="886" t="s">
        <v>47</v>
      </c>
      <c r="D164" s="905" t="s">
        <v>647</v>
      </c>
      <c r="E164" s="889"/>
      <c r="F164" s="918">
        <f>-'FC-7_INF'!G31</f>
        <v>0</v>
      </c>
      <c r="G164" s="993"/>
      <c r="H164" s="890"/>
      <c r="I164" s="866"/>
      <c r="K164" s="1004"/>
    </row>
    <row r="165" spans="2:11" s="867" customFormat="1" ht="17.399999999999999" hidden="1">
      <c r="B165" s="864"/>
      <c r="C165" s="886" t="s">
        <v>47</v>
      </c>
      <c r="D165" s="905" t="s">
        <v>648</v>
      </c>
      <c r="E165" s="889"/>
      <c r="F165" s="918">
        <f>-'FC-7_INF'!I31</f>
        <v>16150.97</v>
      </c>
      <c r="G165" s="993"/>
      <c r="H165" s="890"/>
      <c r="I165" s="866"/>
      <c r="K165" s="1004"/>
    </row>
    <row r="166" spans="2:11" s="867" customFormat="1" ht="17.399999999999999" hidden="1">
      <c r="B166" s="864"/>
      <c r="C166" s="886" t="s">
        <v>47</v>
      </c>
      <c r="D166" s="905" t="s">
        <v>649</v>
      </c>
      <c r="E166" s="889"/>
      <c r="F166" s="918">
        <f>-'FC-7_INF'!J31</f>
        <v>0</v>
      </c>
      <c r="G166" s="993"/>
      <c r="H166" s="890"/>
      <c r="I166" s="866"/>
      <c r="K166" s="1004"/>
    </row>
    <row r="167" spans="2:11" s="867" customFormat="1" ht="17.399999999999999" hidden="1">
      <c r="B167" s="864"/>
      <c r="C167" s="886" t="s">
        <v>47</v>
      </c>
      <c r="D167" s="905" t="s">
        <v>650</v>
      </c>
      <c r="E167" s="889"/>
      <c r="F167" s="918">
        <f>-'FC-7_INF'!L31</f>
        <v>0</v>
      </c>
      <c r="G167" s="993"/>
      <c r="H167" s="890"/>
      <c r="I167" s="866"/>
      <c r="K167" s="1004"/>
    </row>
    <row r="168" spans="2:11" s="867" customFormat="1" ht="17.399999999999999" hidden="1">
      <c r="B168" s="864"/>
      <c r="C168" s="976" t="s">
        <v>50</v>
      </c>
      <c r="D168" s="905"/>
      <c r="E168" s="889"/>
      <c r="F168" s="977">
        <f>F169</f>
        <v>0</v>
      </c>
      <c r="G168" s="977">
        <f>G169</f>
        <v>0</v>
      </c>
      <c r="H168" s="978">
        <f>F168+G168</f>
        <v>0</v>
      </c>
      <c r="I168" s="866"/>
      <c r="K168" s="1004"/>
    </row>
    <row r="169" spans="2:11" s="867" customFormat="1" ht="17.399999999999999" hidden="1">
      <c r="B169" s="864"/>
      <c r="C169" s="886" t="s">
        <v>49</v>
      </c>
      <c r="D169" s="905" t="s">
        <v>208</v>
      </c>
      <c r="E169" s="889"/>
      <c r="F169" s="918">
        <f>-'FC-8_INV_FINANCIERAS'!I25-'FC-8_INV_FINANCIERAS'!I34-'FC-8_INV_FINANCIERAS'!I49-'FC-8_INV_FINANCIERAS'!I58</f>
        <v>0</v>
      </c>
      <c r="G169" s="993"/>
      <c r="H169" s="890"/>
      <c r="I169" s="866"/>
      <c r="K169" s="1004"/>
    </row>
    <row r="170" spans="2:11" s="867" customFormat="1" ht="17.399999999999999" hidden="1">
      <c r="B170" s="864"/>
      <c r="C170" s="976" t="s">
        <v>651</v>
      </c>
      <c r="D170" s="905"/>
      <c r="E170" s="889"/>
      <c r="F170" s="977">
        <f>SUM(F171:F175)</f>
        <v>1516.2500000000146</v>
      </c>
      <c r="G170" s="977">
        <f>SUM(G171:G175)</f>
        <v>0</v>
      </c>
      <c r="H170" s="978">
        <f>F170+G170</f>
        <v>1516.2500000000146</v>
      </c>
      <c r="I170" s="866"/>
      <c r="K170" s="1004"/>
    </row>
    <row r="171" spans="2:11" s="867" customFormat="1" ht="17.399999999999999" hidden="1">
      <c r="B171" s="864"/>
      <c r="C171" s="886" t="s">
        <v>659</v>
      </c>
      <c r="D171" s="905" t="s">
        <v>654</v>
      </c>
      <c r="E171" s="889"/>
      <c r="F171" s="918">
        <f>'FC-4_ACTIVO'!F26-'FC-4_ACTIVO'!G26</f>
        <v>-2000</v>
      </c>
      <c r="G171" s="993"/>
      <c r="H171" s="890"/>
      <c r="I171" s="866"/>
      <c r="K171" s="1004"/>
    </row>
    <row r="172" spans="2:11" s="867" customFormat="1" ht="17.399999999999999" hidden="1">
      <c r="B172" s="864"/>
      <c r="C172" s="886" t="s">
        <v>659</v>
      </c>
      <c r="D172" s="905" t="s">
        <v>740</v>
      </c>
      <c r="E172" s="889"/>
      <c r="F172" s="918">
        <f>'FC-4_ACTIVO'!F27-'FC-4_ACTIVO'!G27</f>
        <v>0</v>
      </c>
      <c r="G172" s="993"/>
      <c r="H172" s="890"/>
      <c r="I172" s="866"/>
      <c r="K172" s="1004"/>
    </row>
    <row r="173" spans="2:11" s="867" customFormat="1" ht="17.399999999999999" hidden="1">
      <c r="B173" s="864"/>
      <c r="C173" s="886" t="s">
        <v>659</v>
      </c>
      <c r="D173" s="905" t="s">
        <v>655</v>
      </c>
      <c r="E173" s="889"/>
      <c r="F173" s="918">
        <f>'FC-4_ACTIVO'!F28-'FC-4_ACTIVO'!G28</f>
        <v>0</v>
      </c>
      <c r="G173" s="993"/>
      <c r="H173" s="890"/>
      <c r="I173" s="866"/>
      <c r="K173" s="1004"/>
    </row>
    <row r="174" spans="2:11" s="867" customFormat="1" ht="17.399999999999999" hidden="1">
      <c r="B174" s="864"/>
      <c r="C174" s="886" t="s">
        <v>659</v>
      </c>
      <c r="D174" s="905" t="s">
        <v>656</v>
      </c>
      <c r="E174" s="889"/>
      <c r="F174" s="918">
        <f>'FC-4_ACTIVO'!F31-'FC-4_ACTIVO'!G31</f>
        <v>0</v>
      </c>
      <c r="G174" s="993"/>
      <c r="H174" s="890"/>
      <c r="I174" s="866"/>
      <c r="K174" s="1004"/>
    </row>
    <row r="175" spans="2:11" s="867" customFormat="1" ht="17.399999999999999" hidden="1">
      <c r="B175" s="864"/>
      <c r="C175" s="886" t="s">
        <v>659</v>
      </c>
      <c r="D175" s="905" t="s">
        <v>657</v>
      </c>
      <c r="E175" s="889"/>
      <c r="F175" s="918">
        <f>'FC-4_ACTIVO'!F32-'FC-4_ACTIVO'!G32</f>
        <v>3516.2500000000146</v>
      </c>
      <c r="G175" s="993"/>
      <c r="H175" s="890"/>
      <c r="I175" s="866"/>
      <c r="K175" s="1004"/>
    </row>
    <row r="176" spans="2:11" s="867" customFormat="1" ht="17.399999999999999" hidden="1">
      <c r="B176" s="864"/>
      <c r="C176" s="976" t="s">
        <v>652</v>
      </c>
      <c r="D176" s="905"/>
      <c r="E176" s="889"/>
      <c r="F176" s="977">
        <f>SUM(F177:F183)</f>
        <v>-12877.29</v>
      </c>
      <c r="G176" s="977">
        <f>SUM(G177:G183)</f>
        <v>0</v>
      </c>
      <c r="H176" s="978">
        <f>F176+G176</f>
        <v>-12877.29</v>
      </c>
      <c r="I176" s="866"/>
      <c r="K176" s="1004"/>
    </row>
    <row r="177" spans="2:11" s="867" customFormat="1" ht="17.399999999999999" hidden="1">
      <c r="B177" s="864"/>
      <c r="C177" s="886" t="s">
        <v>660</v>
      </c>
      <c r="D177" s="905" t="s">
        <v>741</v>
      </c>
      <c r="E177" s="889"/>
      <c r="F177" s="918">
        <f>'FC-4_PASIVO'!G28-'FC-4_PASIVO'!F28</f>
        <v>0</v>
      </c>
      <c r="G177" s="977"/>
      <c r="H177" s="978"/>
      <c r="I177" s="866"/>
      <c r="K177" s="1004"/>
    </row>
    <row r="178" spans="2:11" s="867" customFormat="1" ht="17.399999999999999" hidden="1">
      <c r="B178" s="864"/>
      <c r="C178" s="886" t="s">
        <v>660</v>
      </c>
      <c r="D178" s="905" t="s">
        <v>742</v>
      </c>
      <c r="E178" s="889"/>
      <c r="F178" s="918">
        <f>'FC-4_PASIVO'!G38-'FC-4_PASIVO'!F38</f>
        <v>-15877.29</v>
      </c>
      <c r="G178" s="977"/>
      <c r="H178" s="978"/>
      <c r="I178" s="866"/>
      <c r="K178" s="1004"/>
    </row>
    <row r="179" spans="2:11" s="867" customFormat="1" ht="17.399999999999999" hidden="1">
      <c r="B179" s="864"/>
      <c r="C179" s="886" t="s">
        <v>660</v>
      </c>
      <c r="D179" s="905" t="s">
        <v>658</v>
      </c>
      <c r="E179" s="889"/>
      <c r="F179" s="918">
        <f>'FC-9_TRANS_SUBV'!K33</f>
        <v>0</v>
      </c>
      <c r="G179" s="993"/>
      <c r="H179" s="890"/>
      <c r="I179" s="866"/>
      <c r="K179" s="1004"/>
    </row>
    <row r="180" spans="2:11" s="867" customFormat="1" ht="17.399999999999999" hidden="1">
      <c r="B180" s="864"/>
      <c r="C180" s="886" t="s">
        <v>660</v>
      </c>
      <c r="D180" s="905" t="s">
        <v>661</v>
      </c>
      <c r="E180" s="889"/>
      <c r="F180" s="918">
        <f>'FC-4_PASIVO'!G35-'FC-4_PASIVO'!F35</f>
        <v>0</v>
      </c>
      <c r="G180" s="993"/>
      <c r="H180" s="890"/>
      <c r="I180" s="866"/>
      <c r="K180" s="1004"/>
    </row>
    <row r="181" spans="2:11" s="867" customFormat="1" ht="17.399999999999999" hidden="1">
      <c r="B181" s="864"/>
      <c r="C181" s="886" t="s">
        <v>660</v>
      </c>
      <c r="D181" s="905" t="s">
        <v>743</v>
      </c>
      <c r="E181" s="889"/>
      <c r="F181" s="918">
        <f>'FC-4_PASIVO'!G44-'FC-4_PASIVO'!F44</f>
        <v>0</v>
      </c>
      <c r="G181" s="993"/>
      <c r="H181" s="890"/>
      <c r="I181" s="866"/>
      <c r="K181" s="1004"/>
    </row>
    <row r="182" spans="2:11" s="867" customFormat="1" ht="17.399999999999999" hidden="1">
      <c r="B182" s="864"/>
      <c r="C182" s="886" t="s">
        <v>660</v>
      </c>
      <c r="D182" s="905" t="s">
        <v>662</v>
      </c>
      <c r="E182" s="889"/>
      <c r="F182" s="918">
        <f>'FC-4_PASIVO'!G45-'FC-4_PASIVO'!F45</f>
        <v>3000</v>
      </c>
      <c r="G182" s="993"/>
      <c r="H182" s="890"/>
      <c r="I182" s="866"/>
      <c r="K182" s="1004"/>
    </row>
    <row r="183" spans="2:11" s="867" customFormat="1" ht="17.399999999999999" hidden="1">
      <c r="B183" s="864"/>
      <c r="C183" s="886" t="s">
        <v>660</v>
      </c>
      <c r="D183" s="905" t="s">
        <v>656</v>
      </c>
      <c r="E183" s="889"/>
      <c r="F183" s="918">
        <f>'FC-4_PASIVO'!G48-'FC-4_PASIVO'!F48</f>
        <v>0</v>
      </c>
      <c r="G183" s="993"/>
      <c r="H183" s="890"/>
      <c r="I183" s="866"/>
      <c r="K183" s="1004"/>
    </row>
    <row r="184" spans="2:11" s="867" customFormat="1" ht="17.399999999999999" hidden="1">
      <c r="B184" s="864"/>
      <c r="C184" s="976" t="s">
        <v>653</v>
      </c>
      <c r="D184" s="905"/>
      <c r="E184" s="889"/>
      <c r="F184" s="977">
        <f>F185+F186+F187</f>
        <v>-4789.93</v>
      </c>
      <c r="G184" s="977">
        <f>G185+G186+G187</f>
        <v>0</v>
      </c>
      <c r="H184" s="978">
        <f>F184+G184</f>
        <v>-4789.93</v>
      </c>
      <c r="I184" s="866"/>
      <c r="K184" s="1004"/>
    </row>
    <row r="185" spans="2:11" s="867" customFormat="1" ht="17.399999999999999" hidden="1">
      <c r="B185" s="864"/>
      <c r="C185" s="886" t="s">
        <v>660</v>
      </c>
      <c r="D185" s="905" t="s">
        <v>632</v>
      </c>
      <c r="E185" s="889"/>
      <c r="F185" s="918">
        <f>'FC-9_TRANS_SUBV'!J33</f>
        <v>-4789.93</v>
      </c>
      <c r="G185" s="918">
        <v>0</v>
      </c>
      <c r="H185" s="890"/>
      <c r="I185" s="866"/>
      <c r="K185" s="1004"/>
    </row>
    <row r="186" spans="2:11" s="867" customFormat="1" ht="17.399999999999999" hidden="1">
      <c r="B186" s="864"/>
      <c r="C186" s="886" t="s">
        <v>792</v>
      </c>
      <c r="D186" s="905" t="s">
        <v>793</v>
      </c>
      <c r="E186" s="889"/>
      <c r="F186" s="918">
        <f>'FC-3_CPyG'!G70+'FC-3_CPyG'!G71</f>
        <v>0</v>
      </c>
      <c r="G186" s="918"/>
      <c r="H186" s="1118"/>
      <c r="I186" s="866"/>
      <c r="K186" s="1004"/>
    </row>
    <row r="187" spans="2:11" s="867" customFormat="1" ht="17.399999999999999" hidden="1">
      <c r="B187" s="864"/>
      <c r="C187" s="886"/>
      <c r="D187" s="905"/>
      <c r="E187" s="889"/>
      <c r="F187" s="918"/>
      <c r="G187" s="918"/>
      <c r="H187" s="1118"/>
      <c r="I187" s="866"/>
      <c r="K187" s="1004"/>
    </row>
    <row r="188" spans="2:11" s="867" customFormat="1" ht="17.399999999999999" hidden="1">
      <c r="B188" s="864"/>
      <c r="C188" s="976" t="s">
        <v>684</v>
      </c>
      <c r="D188" s="905"/>
      <c r="E188" s="889"/>
      <c r="F188" s="977">
        <f>SUM(F189:F193)</f>
        <v>0</v>
      </c>
      <c r="G188" s="977">
        <f>SUM(G189:G193)</f>
        <v>0</v>
      </c>
      <c r="H188" s="977">
        <f>SUM(F188:G188)</f>
        <v>0</v>
      </c>
      <c r="I188" s="866"/>
      <c r="K188" s="1004"/>
    </row>
    <row r="189" spans="2:11" s="867" customFormat="1" ht="17.399999999999999" hidden="1">
      <c r="B189" s="864"/>
      <c r="C189" s="999"/>
      <c r="D189" s="1000"/>
      <c r="E189" s="889"/>
      <c r="F189" s="993"/>
      <c r="G189" s="993"/>
      <c r="H189" s="890"/>
      <c r="I189" s="866"/>
      <c r="K189" s="1004"/>
    </row>
    <row r="190" spans="2:11" s="867" customFormat="1" ht="17.399999999999999" hidden="1">
      <c r="B190" s="864"/>
      <c r="C190" s="999"/>
      <c r="D190" s="1000"/>
      <c r="E190" s="889"/>
      <c r="F190" s="993"/>
      <c r="G190" s="993"/>
      <c r="H190" s="890"/>
      <c r="I190" s="866"/>
      <c r="K190" s="1004"/>
    </row>
    <row r="191" spans="2:11" s="867" customFormat="1" ht="17.399999999999999" hidden="1">
      <c r="B191" s="864"/>
      <c r="C191" s="999"/>
      <c r="D191" s="1000"/>
      <c r="E191" s="889"/>
      <c r="F191" s="993"/>
      <c r="G191" s="993"/>
      <c r="H191" s="890"/>
      <c r="I191" s="866"/>
      <c r="K191" s="1004"/>
    </row>
    <row r="192" spans="2:11" s="867" customFormat="1" ht="17.399999999999999" hidden="1">
      <c r="B192" s="864"/>
      <c r="C192" s="1001"/>
      <c r="D192" s="1000"/>
      <c r="E192" s="953"/>
      <c r="F192" s="995"/>
      <c r="G192" s="995"/>
      <c r="H192" s="890"/>
      <c r="I192" s="866"/>
      <c r="K192" s="1004"/>
    </row>
    <row r="193" spans="2:11" s="867" customFormat="1" ht="18" hidden="1" thickBot="1">
      <c r="B193" s="864"/>
      <c r="C193" s="1002"/>
      <c r="D193" s="1003"/>
      <c r="E193" s="979"/>
      <c r="F193" s="998"/>
      <c r="G193" s="998"/>
      <c r="H193" s="980"/>
      <c r="I193" s="866"/>
      <c r="K193" s="1004"/>
    </row>
    <row r="194" spans="2:11" s="867" customFormat="1" ht="15">
      <c r="B194" s="864"/>
      <c r="C194" s="933"/>
      <c r="D194" s="968"/>
      <c r="E194" s="968"/>
      <c r="F194" s="968"/>
      <c r="G194" s="968"/>
      <c r="H194" s="972"/>
      <c r="I194" s="866"/>
    </row>
    <row r="195" spans="2:11" ht="15.6" thickBot="1">
      <c r="B195" s="981"/>
      <c r="C195" s="1392"/>
      <c r="D195" s="1392"/>
      <c r="E195" s="982"/>
      <c r="F195" s="982"/>
      <c r="G195" s="982"/>
      <c r="H195" s="983"/>
      <c r="I195" s="984"/>
      <c r="K195" s="867"/>
    </row>
    <row r="196" spans="2:11" ht="13.2">
      <c r="C196" s="447"/>
      <c r="D196" s="447"/>
      <c r="E196" s="861"/>
      <c r="F196" s="861"/>
      <c r="G196" s="861"/>
      <c r="H196" s="447"/>
    </row>
    <row r="197" spans="2:11" ht="13.2">
      <c r="C197" s="985" t="s">
        <v>70</v>
      </c>
      <c r="D197" s="447"/>
      <c r="E197" s="861"/>
      <c r="F197" s="861"/>
      <c r="G197" s="861"/>
      <c r="H197" s="851" t="s">
        <v>683</v>
      </c>
    </row>
    <row r="198" spans="2:11" ht="13.2">
      <c r="C198" s="986" t="s">
        <v>71</v>
      </c>
      <c r="D198" s="447"/>
      <c r="E198" s="861"/>
      <c r="F198" s="861"/>
      <c r="G198" s="861"/>
      <c r="H198" s="447"/>
    </row>
    <row r="199" spans="2:11" ht="13.2">
      <c r="C199" s="986" t="s">
        <v>72</v>
      </c>
      <c r="D199" s="447"/>
      <c r="E199" s="861"/>
      <c r="F199" s="861"/>
      <c r="G199" s="861"/>
      <c r="H199" s="447"/>
    </row>
    <row r="200" spans="2:11" ht="13.2">
      <c r="C200" s="986" t="s">
        <v>73</v>
      </c>
      <c r="D200" s="447"/>
      <c r="E200" s="861"/>
      <c r="F200" s="861"/>
      <c r="G200" s="861"/>
      <c r="H200" s="447"/>
    </row>
    <row r="201" spans="2:11" ht="13.2">
      <c r="C201" s="986" t="s">
        <v>74</v>
      </c>
      <c r="D201" s="447"/>
      <c r="E201" s="861"/>
      <c r="F201" s="861"/>
      <c r="G201" s="861"/>
      <c r="H201" s="447"/>
    </row>
    <row r="202" spans="2:11" ht="13.2">
      <c r="C202" s="447"/>
      <c r="D202" s="447"/>
      <c r="E202" s="861"/>
      <c r="F202" s="861"/>
      <c r="G202" s="861"/>
      <c r="H202" s="447"/>
    </row>
    <row r="203" spans="2:11" ht="13.2">
      <c r="C203" s="447"/>
      <c r="D203" s="447"/>
      <c r="E203" s="861"/>
      <c r="F203" s="861"/>
      <c r="G203" s="861"/>
      <c r="H203" s="447"/>
    </row>
    <row r="204" spans="2:11" ht="13.2">
      <c r="C204" s="447"/>
      <c r="D204" s="447"/>
      <c r="E204" s="861"/>
      <c r="F204" s="861"/>
      <c r="G204" s="861"/>
      <c r="H204" s="447"/>
    </row>
    <row r="205" spans="2:11" s="899" customFormat="1" ht="21">
      <c r="C205" s="987" t="s">
        <v>665</v>
      </c>
      <c r="D205" s="447"/>
      <c r="E205" s="861"/>
      <c r="F205" s="988"/>
      <c r="G205" s="988"/>
      <c r="H205" s="860"/>
    </row>
    <row r="206" spans="2:11" ht="13.2">
      <c r="C206" s="447"/>
      <c r="D206" s="447"/>
      <c r="E206" s="861"/>
      <c r="H206" s="447"/>
    </row>
    <row r="207" spans="2:11" ht="13.2">
      <c r="C207" s="447"/>
      <c r="D207" s="447"/>
      <c r="E207" s="861"/>
    </row>
    <row r="208" spans="2:11" ht="18" thickBot="1">
      <c r="C208" s="956" t="s">
        <v>633</v>
      </c>
      <c r="D208" s="957"/>
      <c r="E208" s="958"/>
    </row>
    <row r="209" spans="3:6" ht="22.95" customHeight="1" thickTop="1">
      <c r="C209" s="447"/>
      <c r="D209" s="447" t="s">
        <v>666</v>
      </c>
      <c r="E209" s="861">
        <f>+E158</f>
        <v>0</v>
      </c>
    </row>
    <row r="210" spans="3:6" ht="22.95" customHeight="1">
      <c r="D210" s="439" t="s">
        <v>667</v>
      </c>
      <c r="E210" s="853">
        <f>'FC-3_CPyG'!G50</f>
        <v>0</v>
      </c>
    </row>
    <row r="211" spans="3:6" ht="22.95" customHeight="1">
      <c r="E211" s="989" t="str">
        <f>IF(ROUND(E209-E210,2)=0,"OK","Mal, revísalo")</f>
        <v>OK</v>
      </c>
    </row>
    <row r="213" spans="3:6" ht="22.95" customHeight="1">
      <c r="D213" s="439" t="s">
        <v>668</v>
      </c>
      <c r="E213" s="853">
        <f>+H158</f>
        <v>0</v>
      </c>
    </row>
    <row r="214" spans="3:6" ht="22.95" customHeight="1">
      <c r="D214" s="439" t="s">
        <v>669</v>
      </c>
      <c r="E214" s="853">
        <f>+H160</f>
        <v>1.4551915228366852E-11</v>
      </c>
      <c r="F214" s="853">
        <f>+E214+E213</f>
        <v>1.4551915228366852E-11</v>
      </c>
    </row>
    <row r="215" spans="3:6" ht="22.95" customHeight="1">
      <c r="E215" s="989" t="str">
        <f>IF(ROUND(E213+E214,2)=0,"OK","Revísalo")</f>
        <v>OK</v>
      </c>
    </row>
  </sheetData>
  <sheetProtection password="C494" sheet="1" objects="1" scenarios="1" selectLockedCells="1" selectUnlockedCells="1"/>
  <mergeCells count="22">
    <mergeCell ref="C195:D195"/>
    <mergeCell ref="C156:D156"/>
    <mergeCell ref="C71:D71"/>
    <mergeCell ref="C73:D73"/>
    <mergeCell ref="C75:D75"/>
    <mergeCell ref="C85:D85"/>
    <mergeCell ref="C88:D88"/>
    <mergeCell ref="C112:D112"/>
    <mergeCell ref="C123:D123"/>
    <mergeCell ref="C141:D141"/>
    <mergeCell ref="C143:D143"/>
    <mergeCell ref="C148:D148"/>
    <mergeCell ref="C160:D160"/>
    <mergeCell ref="F161:F163"/>
    <mergeCell ref="H161:H163"/>
    <mergeCell ref="G161:G163"/>
    <mergeCell ref="C53:D53"/>
    <mergeCell ref="H6:H7"/>
    <mergeCell ref="D9:H9"/>
    <mergeCell ref="C12:D12"/>
    <mergeCell ref="C14:D14"/>
    <mergeCell ref="C42:D42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55"/>
  <sheetViews>
    <sheetView workbookViewId="0">
      <selection activeCell="D18" sqref="D18"/>
    </sheetView>
  </sheetViews>
  <sheetFormatPr baseColWidth="10" defaultColWidth="10.7265625" defaultRowHeight="22.95" customHeight="1"/>
  <cols>
    <col min="1" max="1" width="4.7265625" style="2" bestFit="1" customWidth="1"/>
    <col min="2" max="2" width="3.26953125" style="2" customWidth="1"/>
    <col min="3" max="3" width="12.26953125" style="2" customWidth="1"/>
    <col min="4" max="4" width="7.54296875" style="2" customWidth="1"/>
    <col min="5" max="5" width="15.26953125" style="2" customWidth="1"/>
    <col min="6" max="7" width="18.26953125" style="2" customWidth="1"/>
    <col min="8" max="8" width="13" style="2" customWidth="1"/>
    <col min="9" max="9" width="3.54296875" style="2" customWidth="1"/>
    <col min="10" max="16384" width="10.7265625" style="2"/>
  </cols>
  <sheetData>
    <row r="1" spans="1:24" ht="22.95" customHeight="1">
      <c r="E1" s="3"/>
    </row>
    <row r="2" spans="1:24" ht="22.95" customHeight="1">
      <c r="D2" s="47" t="s">
        <v>31</v>
      </c>
    </row>
    <row r="3" spans="1:24" ht="22.95" customHeight="1">
      <c r="D3" s="47" t="s">
        <v>32</v>
      </c>
    </row>
    <row r="4" spans="1:24" ht="22.95" customHeight="1" thickBot="1">
      <c r="A4" s="786" t="s">
        <v>671</v>
      </c>
    </row>
    <row r="5" spans="1:24" ht="9" customHeight="1">
      <c r="B5" s="5"/>
      <c r="C5" s="6"/>
      <c r="D5" s="6"/>
      <c r="E5" s="6"/>
      <c r="F5" s="6"/>
      <c r="G5" s="6"/>
      <c r="H5" s="6"/>
      <c r="I5" s="7"/>
      <c r="K5" s="265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7"/>
    </row>
    <row r="6" spans="1:24" ht="30" customHeight="1">
      <c r="B6" s="8"/>
      <c r="C6" s="1" t="s">
        <v>0</v>
      </c>
      <c r="D6" s="23"/>
      <c r="E6" s="23"/>
      <c r="F6" s="23"/>
      <c r="G6" s="3"/>
      <c r="H6" s="1241">
        <f>ejercicio</f>
        <v>2019</v>
      </c>
      <c r="I6" s="9"/>
      <c r="K6" s="268"/>
      <c r="L6" s="269" t="s">
        <v>474</v>
      </c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1"/>
    </row>
    <row r="7" spans="1:24" ht="30" customHeight="1">
      <c r="B7" s="8"/>
      <c r="C7" s="1" t="s">
        <v>1</v>
      </c>
      <c r="D7" s="3"/>
      <c r="E7" s="3"/>
      <c r="F7" s="3"/>
      <c r="G7" s="3"/>
      <c r="H7" s="1241">
        <v>2018</v>
      </c>
      <c r="I7" s="9"/>
      <c r="K7" s="268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1"/>
    </row>
    <row r="8" spans="1:24" ht="30" customHeight="1">
      <c r="B8" s="8"/>
      <c r="C8" s="3"/>
      <c r="D8" s="3"/>
      <c r="E8" s="3"/>
      <c r="F8" s="3"/>
      <c r="G8" s="3"/>
      <c r="H8" s="16"/>
      <c r="I8" s="9"/>
      <c r="K8" s="268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1"/>
    </row>
    <row r="9" spans="1:24" ht="30" customHeight="1">
      <c r="B9" s="8"/>
      <c r="C9" s="39" t="s">
        <v>2</v>
      </c>
      <c r="D9" s="1246" t="str">
        <f>Entidad</f>
        <v>FUNDACIÓN CANARIA TENERIFE RURAL</v>
      </c>
      <c r="E9" s="1246"/>
      <c r="F9" s="1246"/>
      <c r="G9" s="1246"/>
      <c r="H9" s="1246"/>
      <c r="I9" s="9"/>
      <c r="K9" s="272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4"/>
    </row>
    <row r="10" spans="1:24" ht="7.2" customHeight="1">
      <c r="B10" s="8"/>
      <c r="C10" s="3"/>
      <c r="D10" s="3"/>
      <c r="E10" s="3"/>
      <c r="F10" s="3"/>
      <c r="G10" s="3"/>
      <c r="H10" s="10"/>
      <c r="I10" s="9"/>
      <c r="K10" s="268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1"/>
    </row>
    <row r="11" spans="1:24" s="12" customFormat="1" ht="30" customHeight="1">
      <c r="B11" s="24"/>
      <c r="C11" s="11" t="s">
        <v>69</v>
      </c>
      <c r="D11" s="11"/>
      <c r="E11" s="11"/>
      <c r="F11" s="11"/>
      <c r="G11" s="11"/>
      <c r="H11" s="11"/>
      <c r="I11" s="25"/>
      <c r="K11" s="275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7"/>
    </row>
    <row r="12" spans="1:24" ht="22.95" customHeight="1">
      <c r="B12" s="8"/>
      <c r="C12" s="3"/>
      <c r="D12" s="3"/>
      <c r="E12" s="3"/>
      <c r="F12" s="3"/>
      <c r="G12" s="3"/>
      <c r="H12" s="3"/>
      <c r="I12" s="9"/>
      <c r="K12" s="275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7"/>
    </row>
    <row r="13" spans="1:24" ht="22.95" customHeight="1">
      <c r="B13" s="8"/>
      <c r="C13" s="13" t="s">
        <v>454</v>
      </c>
      <c r="D13" s="13"/>
      <c r="E13" s="13"/>
      <c r="F13" s="13"/>
      <c r="G13" s="13"/>
      <c r="H13" s="378">
        <f>+H15+H19</f>
        <v>9</v>
      </c>
      <c r="I13" s="9"/>
      <c r="K13" s="268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1"/>
    </row>
    <row r="14" spans="1:24" ht="22.95" customHeight="1">
      <c r="B14" s="8"/>
      <c r="C14" s="3"/>
      <c r="D14" s="3"/>
      <c r="E14" s="3"/>
      <c r="F14" s="3"/>
      <c r="G14" s="3"/>
      <c r="H14" s="3"/>
      <c r="I14" s="9"/>
      <c r="K14" s="268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1"/>
    </row>
    <row r="15" spans="1:24" ht="22.95" customHeight="1">
      <c r="B15" s="8"/>
      <c r="C15" s="3"/>
      <c r="D15" s="379" t="s">
        <v>455</v>
      </c>
      <c r="E15" s="379"/>
      <c r="F15" s="379"/>
      <c r="G15" s="379"/>
      <c r="H15" s="380">
        <f>H16+H17</f>
        <v>4</v>
      </c>
      <c r="I15" s="9"/>
      <c r="K15" s="268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1"/>
    </row>
    <row r="16" spans="1:24" ht="22.95" customHeight="1">
      <c r="B16" s="8"/>
      <c r="C16" s="3"/>
      <c r="D16" s="3"/>
      <c r="E16" s="26" t="s">
        <v>3</v>
      </c>
      <c r="F16" s="26"/>
      <c r="G16" s="26"/>
      <c r="H16" s="297">
        <v>4</v>
      </c>
      <c r="I16" s="9"/>
      <c r="K16" s="268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1"/>
    </row>
    <row r="17" spans="2:24" ht="22.95" customHeight="1">
      <c r="B17" s="8"/>
      <c r="C17" s="3"/>
      <c r="D17" s="3"/>
      <c r="E17" s="26" t="s">
        <v>4</v>
      </c>
      <c r="F17" s="26"/>
      <c r="G17" s="26"/>
      <c r="H17" s="297"/>
      <c r="I17" s="9"/>
      <c r="K17" s="268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1"/>
    </row>
    <row r="18" spans="2:24" ht="22.95" customHeight="1">
      <c r="B18" s="8"/>
      <c r="C18" s="3"/>
      <c r="D18" s="3"/>
      <c r="E18" s="3"/>
      <c r="F18" s="3"/>
      <c r="G18" s="3"/>
      <c r="H18" s="3"/>
      <c r="I18" s="9"/>
      <c r="K18" s="268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1"/>
    </row>
    <row r="19" spans="2:24" ht="22.95" customHeight="1">
      <c r="B19" s="8"/>
      <c r="C19" s="3"/>
      <c r="D19" s="379" t="s">
        <v>456</v>
      </c>
      <c r="E19" s="379"/>
      <c r="F19" s="379"/>
      <c r="G19" s="379"/>
      <c r="H19" s="381">
        <v>5</v>
      </c>
      <c r="I19" s="9"/>
      <c r="K19" s="268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1"/>
    </row>
    <row r="20" spans="2:24" ht="22.95" customHeight="1">
      <c r="B20" s="8"/>
      <c r="C20" s="3"/>
      <c r="D20" s="3"/>
      <c r="E20" s="3"/>
      <c r="F20" s="3"/>
      <c r="G20" s="3"/>
      <c r="H20" s="3"/>
      <c r="I20" s="9"/>
      <c r="K20" s="268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1"/>
    </row>
    <row r="21" spans="2:24" ht="22.95" customHeight="1">
      <c r="B21" s="8"/>
      <c r="C21" s="3"/>
      <c r="D21" s="3"/>
      <c r="E21" s="3"/>
      <c r="F21" s="3"/>
      <c r="G21" s="3"/>
      <c r="H21" s="3"/>
      <c r="I21" s="9"/>
      <c r="K21" s="268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1"/>
    </row>
    <row r="22" spans="2:24" ht="31.2" customHeight="1">
      <c r="B22" s="8"/>
      <c r="C22" s="27" t="s">
        <v>6</v>
      </c>
      <c r="D22" s="27" t="s">
        <v>5</v>
      </c>
      <c r="E22" s="27"/>
      <c r="F22" s="27"/>
      <c r="G22" s="27"/>
      <c r="H22" s="28" t="s">
        <v>7</v>
      </c>
      <c r="I22" s="9"/>
      <c r="K22" s="268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1"/>
    </row>
    <row r="23" spans="2:24" ht="22.95" customHeight="1">
      <c r="B23" s="8"/>
      <c r="C23" s="29" t="s">
        <v>457</v>
      </c>
      <c r="D23" s="382"/>
      <c r="E23" s="382" t="s">
        <v>820</v>
      </c>
      <c r="F23" s="382"/>
      <c r="G23" s="382"/>
      <c r="H23" s="298">
        <v>42321</v>
      </c>
      <c r="I23" s="9"/>
      <c r="K23" s="268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1"/>
    </row>
    <row r="24" spans="2:24" ht="22.95" customHeight="1">
      <c r="B24" s="8"/>
      <c r="C24" s="30" t="s">
        <v>458</v>
      </c>
      <c r="D24" s="383"/>
      <c r="E24" s="383" t="s">
        <v>821</v>
      </c>
      <c r="F24" s="383"/>
      <c r="G24" s="383"/>
      <c r="H24" s="298">
        <v>42321</v>
      </c>
      <c r="I24" s="9"/>
      <c r="K24" s="268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1"/>
    </row>
    <row r="25" spans="2:24" ht="22.95" customHeight="1">
      <c r="B25" s="8"/>
      <c r="C25" s="30" t="s">
        <v>459</v>
      </c>
      <c r="D25" s="383"/>
      <c r="E25" s="383" t="s">
        <v>845</v>
      </c>
      <c r="F25" s="383"/>
      <c r="G25" s="383"/>
      <c r="H25" s="298">
        <v>43396</v>
      </c>
      <c r="I25" s="9"/>
      <c r="K25" s="268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1"/>
    </row>
    <row r="26" spans="2:24" ht="22.95" customHeight="1">
      <c r="B26" s="8"/>
      <c r="C26" s="30" t="s">
        <v>460</v>
      </c>
      <c r="D26" s="383"/>
      <c r="E26" s="383"/>
      <c r="F26" s="383"/>
      <c r="G26" s="383"/>
      <c r="H26" s="299"/>
      <c r="I26" s="9"/>
      <c r="K26" s="268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1"/>
    </row>
    <row r="27" spans="2:24" ht="22.95" customHeight="1">
      <c r="B27" s="8"/>
      <c r="C27" s="30" t="s">
        <v>8</v>
      </c>
      <c r="D27" s="383"/>
      <c r="E27" s="383" t="s">
        <v>822</v>
      </c>
      <c r="F27" s="383"/>
      <c r="G27" s="383"/>
      <c r="H27" s="298">
        <v>42809</v>
      </c>
      <c r="I27" s="9"/>
      <c r="K27" s="268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1"/>
    </row>
    <row r="28" spans="2:24" ht="22.95" customHeight="1">
      <c r="B28" s="8"/>
      <c r="C28" s="30" t="s">
        <v>9</v>
      </c>
      <c r="D28" s="383"/>
      <c r="E28" s="383" t="s">
        <v>823</v>
      </c>
      <c r="F28" s="383"/>
      <c r="G28" s="383"/>
      <c r="H28" s="298">
        <v>42321</v>
      </c>
      <c r="I28" s="9"/>
      <c r="K28" s="268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1"/>
    </row>
    <row r="29" spans="2:24" ht="22.95" customHeight="1">
      <c r="B29" s="8"/>
      <c r="C29" s="30" t="s">
        <v>10</v>
      </c>
      <c r="D29" s="383"/>
      <c r="E29" s="383" t="s">
        <v>824</v>
      </c>
      <c r="F29" s="383"/>
      <c r="G29" s="383"/>
      <c r="H29" s="298">
        <v>42321</v>
      </c>
      <c r="I29" s="9"/>
      <c r="K29" s="268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0"/>
      <c r="X29" s="271"/>
    </row>
    <row r="30" spans="2:24" ht="22.95" customHeight="1">
      <c r="B30" s="8"/>
      <c r="C30" s="30" t="s">
        <v>11</v>
      </c>
      <c r="D30" s="383"/>
      <c r="E30" s="383" t="s">
        <v>825</v>
      </c>
      <c r="F30" s="383"/>
      <c r="G30" s="383"/>
      <c r="H30" s="298">
        <v>42321</v>
      </c>
      <c r="I30" s="9"/>
      <c r="K30" s="278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80"/>
    </row>
    <row r="31" spans="2:24" ht="22.95" customHeight="1">
      <c r="B31" s="8"/>
      <c r="C31" s="30" t="s">
        <v>12</v>
      </c>
      <c r="D31" s="383"/>
      <c r="E31" s="383" t="s">
        <v>826</v>
      </c>
      <c r="F31" s="383"/>
      <c r="G31" s="383"/>
      <c r="H31" s="298">
        <v>42321</v>
      </c>
      <c r="I31" s="9"/>
      <c r="K31" s="278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80"/>
    </row>
    <row r="32" spans="2:24" ht="22.95" customHeight="1">
      <c r="B32" s="8"/>
      <c r="C32" s="30" t="s">
        <v>13</v>
      </c>
      <c r="D32" s="383"/>
      <c r="E32" s="383" t="s">
        <v>827</v>
      </c>
      <c r="F32" s="383"/>
      <c r="G32" s="383"/>
      <c r="H32" s="298">
        <v>42321</v>
      </c>
      <c r="I32" s="9"/>
      <c r="K32" s="268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0"/>
      <c r="X32" s="271"/>
    </row>
    <row r="33" spans="2:25" ht="22.95" customHeight="1">
      <c r="B33" s="8"/>
      <c r="C33" s="30" t="s">
        <v>14</v>
      </c>
      <c r="D33" s="383"/>
      <c r="E33" s="383" t="s">
        <v>864</v>
      </c>
      <c r="F33" s="383"/>
      <c r="G33" s="383"/>
      <c r="H33" s="298">
        <v>42809</v>
      </c>
      <c r="I33" s="9"/>
      <c r="K33" s="268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1"/>
    </row>
    <row r="34" spans="2:25" ht="22.95" customHeight="1">
      <c r="B34" s="8"/>
      <c r="C34" s="30" t="s">
        <v>15</v>
      </c>
      <c r="D34" s="383"/>
      <c r="E34" s="383"/>
      <c r="F34" s="383"/>
      <c r="G34" s="383"/>
      <c r="H34" s="299"/>
      <c r="I34" s="9"/>
      <c r="K34" s="268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1"/>
    </row>
    <row r="35" spans="2:25" ht="22.95" customHeight="1">
      <c r="B35" s="8"/>
      <c r="C35" s="30" t="s">
        <v>16</v>
      </c>
      <c r="D35" s="383"/>
      <c r="E35" s="383"/>
      <c r="F35" s="383"/>
      <c r="G35" s="383"/>
      <c r="H35" s="299"/>
      <c r="I35" s="9"/>
      <c r="K35" s="268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1"/>
    </row>
    <row r="36" spans="2:25" ht="22.95" customHeight="1">
      <c r="B36" s="8"/>
      <c r="C36" s="30" t="s">
        <v>17</v>
      </c>
      <c r="D36" s="383"/>
      <c r="E36" s="383"/>
      <c r="F36" s="383"/>
      <c r="G36" s="383"/>
      <c r="H36" s="299"/>
      <c r="I36" s="9"/>
      <c r="K36" s="281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3"/>
    </row>
    <row r="37" spans="2:25" ht="22.95" customHeight="1">
      <c r="B37" s="8"/>
      <c r="C37" s="30" t="s">
        <v>18</v>
      </c>
      <c r="D37" s="383"/>
      <c r="E37" s="383"/>
      <c r="F37" s="383"/>
      <c r="G37" s="383"/>
      <c r="H37" s="299"/>
      <c r="I37" s="9"/>
      <c r="K37" s="281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3"/>
    </row>
    <row r="38" spans="2:25" ht="22.95" customHeight="1">
      <c r="B38" s="8"/>
      <c r="C38" s="30" t="s">
        <v>19</v>
      </c>
      <c r="D38" s="383"/>
      <c r="E38" s="383"/>
      <c r="F38" s="383"/>
      <c r="G38" s="383"/>
      <c r="H38" s="299"/>
      <c r="I38" s="9"/>
      <c r="K38" s="281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3"/>
    </row>
    <row r="39" spans="2:25" ht="22.95" customHeight="1">
      <c r="B39" s="8"/>
      <c r="C39" s="31"/>
      <c r="D39" s="32"/>
      <c r="E39" s="32"/>
      <c r="F39" s="32"/>
      <c r="G39" s="32"/>
      <c r="H39" s="33"/>
      <c r="I39" s="9"/>
      <c r="K39" s="281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3"/>
    </row>
    <row r="40" spans="2:25" ht="22.95" customHeight="1">
      <c r="B40" s="8"/>
      <c r="C40" s="34" t="s">
        <v>461</v>
      </c>
      <c r="D40" s="384"/>
      <c r="E40" s="384" t="s">
        <v>862</v>
      </c>
      <c r="F40" s="384"/>
      <c r="G40" s="384"/>
      <c r="H40" s="300"/>
      <c r="I40" s="9"/>
      <c r="K40" s="268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1"/>
    </row>
    <row r="41" spans="2:25" ht="22.95" customHeight="1">
      <c r="B41" s="8"/>
      <c r="C41" s="34" t="s">
        <v>36</v>
      </c>
      <c r="D41" s="383"/>
      <c r="E41" s="383" t="s">
        <v>863</v>
      </c>
      <c r="F41" s="383"/>
      <c r="G41" s="383"/>
      <c r="H41" s="300"/>
      <c r="I41" s="9"/>
      <c r="K41" s="268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1"/>
    </row>
    <row r="42" spans="2:25" ht="22.95" customHeight="1" thickBot="1">
      <c r="B42" s="18"/>
      <c r="C42" s="19"/>
      <c r="D42" s="19"/>
      <c r="E42" s="19"/>
      <c r="F42" s="19"/>
      <c r="G42" s="35"/>
      <c r="H42" s="19"/>
      <c r="I42" s="20"/>
      <c r="K42" s="284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5"/>
      <c r="W42" s="285"/>
      <c r="X42" s="286"/>
    </row>
    <row r="43" spans="2:25" ht="22.95" customHeight="1">
      <c r="G43" s="36"/>
      <c r="J43" s="786" t="s">
        <v>672</v>
      </c>
    </row>
    <row r="44" spans="2:25" s="42" customFormat="1" ht="15">
      <c r="C44" s="37" t="s">
        <v>70</v>
      </c>
      <c r="G44" s="43"/>
      <c r="H44" s="41" t="s">
        <v>37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s="42" customFormat="1" ht="15">
      <c r="C45" s="38" t="s">
        <v>71</v>
      </c>
      <c r="G45" s="4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2:25" s="42" customFormat="1" ht="15">
      <c r="C46" s="38" t="s">
        <v>72</v>
      </c>
      <c r="G46" s="4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2:25" s="42" customFormat="1" ht="15">
      <c r="C47" s="38" t="s">
        <v>73</v>
      </c>
      <c r="G47" s="43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2:25" s="42" customFormat="1" ht="15">
      <c r="C48" s="38" t="s">
        <v>74</v>
      </c>
      <c r="G48" s="43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7:7" ht="22.95" customHeight="1">
      <c r="G49" s="36"/>
    </row>
    <row r="50" spans="7:7" ht="22.95" customHeight="1">
      <c r="G50" s="36"/>
    </row>
    <row r="51" spans="7:7" ht="22.95" customHeight="1">
      <c r="G51" s="36"/>
    </row>
    <row r="52" spans="7:7" ht="22.95" customHeight="1">
      <c r="G52" s="36"/>
    </row>
    <row r="53" spans="7:7" ht="22.95" customHeight="1">
      <c r="G53" s="36"/>
    </row>
    <row r="54" spans="7:7" ht="22.95" customHeight="1">
      <c r="G54" s="36"/>
    </row>
    <row r="55" spans="7:7" ht="22.95" customHeight="1">
      <c r="G55" s="36"/>
    </row>
  </sheetData>
  <sheetProtection password="C494" sheet="1" objects="1" scenarios="1"/>
  <mergeCells count="2">
    <mergeCell ref="H6:H7"/>
    <mergeCell ref="D9:H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7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66"/>
  <sheetViews>
    <sheetView workbookViewId="0"/>
  </sheetViews>
  <sheetFormatPr baseColWidth="10" defaultColWidth="10.7265625" defaultRowHeight="22.95" customHeight="1"/>
  <cols>
    <col min="1" max="1" width="4.26953125" style="543" bestFit="1" customWidth="1"/>
    <col min="2" max="2" width="3.26953125" style="543" customWidth="1"/>
    <col min="3" max="3" width="13.54296875" style="543" customWidth="1"/>
    <col min="4" max="4" width="16.26953125" style="543" customWidth="1"/>
    <col min="5" max="5" width="14" style="543" customWidth="1"/>
    <col min="6" max="7" width="16.26953125" style="543" customWidth="1"/>
    <col min="8" max="8" width="10.26953125" style="543" customWidth="1"/>
    <col min="9" max="9" width="13" style="543" customWidth="1"/>
    <col min="10" max="10" width="10.7265625" style="543"/>
    <col min="11" max="11" width="2" style="543" customWidth="1"/>
    <col min="12" max="12" width="12.7265625" style="543" customWidth="1"/>
    <col min="13" max="15" width="10.7265625" style="543"/>
    <col min="16" max="16" width="30.453125" style="543" customWidth="1"/>
    <col min="17" max="17" width="3.26953125" style="543" customWidth="1"/>
    <col min="18" max="16384" width="10.7265625" style="543"/>
  </cols>
  <sheetData>
    <row r="1" spans="1:32" ht="22.95" customHeight="1">
      <c r="D1" s="544"/>
    </row>
    <row r="2" spans="1:32" ht="22.95" customHeight="1">
      <c r="D2" s="545" t="s">
        <v>31</v>
      </c>
    </row>
    <row r="3" spans="1:32" ht="22.95" customHeight="1">
      <c r="D3" s="545" t="s">
        <v>32</v>
      </c>
    </row>
    <row r="4" spans="1:32" ht="22.95" customHeight="1" thickBot="1">
      <c r="A4" s="543" t="s">
        <v>671</v>
      </c>
    </row>
    <row r="5" spans="1:32" ht="9" customHeight="1">
      <c r="B5" s="546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8"/>
      <c r="S5" s="265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7"/>
    </row>
    <row r="6" spans="1:32" ht="30" customHeight="1">
      <c r="B6" s="549"/>
      <c r="C6" s="550" t="s">
        <v>0</v>
      </c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P6" s="1247">
        <f>ejercicio</f>
        <v>2019</v>
      </c>
      <c r="Q6" s="551"/>
      <c r="S6" s="268"/>
      <c r="T6" s="269" t="s">
        <v>474</v>
      </c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1"/>
    </row>
    <row r="7" spans="1:32" ht="30" customHeight="1">
      <c r="B7" s="549"/>
      <c r="C7" s="550" t="s">
        <v>1</v>
      </c>
      <c r="D7" s="544"/>
      <c r="E7" s="544"/>
      <c r="F7" s="544"/>
      <c r="G7" s="544"/>
      <c r="H7" s="544"/>
      <c r="I7" s="544"/>
      <c r="J7" s="544"/>
      <c r="K7" s="544"/>
      <c r="L7" s="544"/>
      <c r="M7" s="552"/>
      <c r="N7" s="544"/>
      <c r="P7" s="1247"/>
      <c r="Q7" s="551"/>
      <c r="S7" s="268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1"/>
    </row>
    <row r="8" spans="1:32" ht="30" customHeight="1">
      <c r="B8" s="549"/>
      <c r="C8" s="553"/>
      <c r="D8" s="544"/>
      <c r="E8" s="544"/>
      <c r="F8" s="544"/>
      <c r="G8" s="544"/>
      <c r="H8" s="544"/>
      <c r="I8" s="544"/>
      <c r="J8" s="544"/>
      <c r="K8" s="544"/>
      <c r="L8" s="544"/>
      <c r="M8" s="552"/>
      <c r="N8" s="544"/>
      <c r="O8" s="554"/>
      <c r="P8" s="554"/>
      <c r="Q8" s="551"/>
      <c r="S8" s="268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1"/>
    </row>
    <row r="9" spans="1:32" s="558" customFormat="1" ht="30" customHeight="1">
      <c r="B9" s="555"/>
      <c r="C9" s="556" t="s">
        <v>2</v>
      </c>
      <c r="D9" s="1249" t="str">
        <f>Entidad</f>
        <v>FUNDACIÓN CANARIA TENERIFE RURAL</v>
      </c>
      <c r="E9" s="1249"/>
      <c r="F9" s="1249"/>
      <c r="G9" s="1249"/>
      <c r="H9" s="1249"/>
      <c r="I9" s="1249"/>
      <c r="J9" s="1249"/>
      <c r="K9" s="1249"/>
      <c r="L9" s="1249"/>
      <c r="M9" s="1249"/>
      <c r="N9" s="1249"/>
      <c r="O9" s="1249"/>
      <c r="P9" s="535"/>
      <c r="Q9" s="557"/>
      <c r="S9" s="272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4"/>
    </row>
    <row r="10" spans="1:32" ht="7.2" customHeight="1">
      <c r="B10" s="549"/>
      <c r="C10" s="544"/>
      <c r="D10" s="544"/>
      <c r="E10" s="544"/>
      <c r="F10" s="544"/>
      <c r="G10" s="544"/>
      <c r="H10" s="544"/>
      <c r="I10" s="552"/>
      <c r="J10" s="544"/>
      <c r="K10" s="544"/>
      <c r="L10" s="544"/>
      <c r="M10" s="544"/>
      <c r="N10" s="544"/>
      <c r="O10" s="544"/>
      <c r="P10" s="544"/>
      <c r="Q10" s="551"/>
      <c r="S10" s="268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1"/>
    </row>
    <row r="11" spans="1:32" s="562" customFormat="1" ht="30" customHeight="1">
      <c r="B11" s="559"/>
      <c r="C11" s="560" t="s">
        <v>76</v>
      </c>
      <c r="D11" s="560"/>
      <c r="E11" s="560"/>
      <c r="F11" s="560"/>
      <c r="G11" s="560"/>
      <c r="H11" s="560"/>
      <c r="I11" s="560"/>
      <c r="J11" s="560"/>
      <c r="K11" s="560"/>
      <c r="L11" s="560"/>
      <c r="M11" s="560"/>
      <c r="N11" s="560"/>
      <c r="O11" s="560"/>
      <c r="P11" s="560"/>
      <c r="Q11" s="561"/>
      <c r="S11" s="275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7"/>
    </row>
    <row r="12" spans="1:32" ht="22.95" customHeight="1">
      <c r="B12" s="549"/>
      <c r="C12" s="544"/>
      <c r="D12" s="544"/>
      <c r="E12" s="544"/>
      <c r="F12" s="544"/>
      <c r="G12" s="544"/>
      <c r="H12" s="544"/>
      <c r="I12" s="544"/>
      <c r="J12" s="544"/>
      <c r="K12" s="544"/>
      <c r="L12" s="544"/>
      <c r="M12" s="544"/>
      <c r="N12" s="544"/>
      <c r="O12" s="544"/>
      <c r="P12" s="544"/>
      <c r="Q12" s="551"/>
      <c r="S12" s="275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7"/>
    </row>
    <row r="13" spans="1:32" ht="22.95" customHeight="1">
      <c r="B13" s="549"/>
      <c r="C13" s="563" t="s">
        <v>673</v>
      </c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51"/>
      <c r="S13" s="268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1"/>
    </row>
    <row r="14" spans="1:32" ht="22.95" customHeight="1">
      <c r="B14" s="549"/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3"/>
      <c r="N14" s="553"/>
      <c r="O14" s="553"/>
      <c r="P14" s="553"/>
      <c r="Q14" s="551"/>
      <c r="S14" s="268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1"/>
    </row>
    <row r="15" spans="1:32" ht="22.95" customHeight="1">
      <c r="B15" s="549"/>
      <c r="C15" s="544"/>
      <c r="D15" s="544"/>
      <c r="E15" s="544"/>
      <c r="F15" s="1252" t="s">
        <v>503</v>
      </c>
      <c r="G15" s="1252"/>
      <c r="H15" s="1252"/>
      <c r="I15" s="564">
        <f>ejercicio-2</f>
        <v>2017</v>
      </c>
      <c r="J15" s="565"/>
      <c r="K15" s="544"/>
      <c r="L15" s="1252" t="s">
        <v>502</v>
      </c>
      <c r="M15" s="1252"/>
      <c r="N15" s="1252"/>
      <c r="O15" s="566">
        <f>ejercicio-1</f>
        <v>2018</v>
      </c>
      <c r="P15" s="567"/>
      <c r="Q15" s="551"/>
      <c r="S15" s="268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1"/>
    </row>
    <row r="16" spans="1:32" s="575" customFormat="1" ht="51" customHeight="1">
      <c r="B16" s="568"/>
      <c r="C16" s="569" t="s">
        <v>20</v>
      </c>
      <c r="D16" s="569"/>
      <c r="E16" s="570" t="s">
        <v>21</v>
      </c>
      <c r="F16" s="570" t="s">
        <v>22</v>
      </c>
      <c r="G16" s="570" t="s">
        <v>500</v>
      </c>
      <c r="H16" s="571" t="s">
        <v>499</v>
      </c>
      <c r="I16" s="570" t="s">
        <v>676</v>
      </c>
      <c r="J16" s="570" t="s">
        <v>677</v>
      </c>
      <c r="K16" s="570"/>
      <c r="L16" s="572" t="s">
        <v>504</v>
      </c>
      <c r="M16" s="572" t="s">
        <v>24</v>
      </c>
      <c r="N16" s="572" t="s">
        <v>505</v>
      </c>
      <c r="O16" s="572" t="s">
        <v>26</v>
      </c>
      <c r="P16" s="573" t="s">
        <v>363</v>
      </c>
      <c r="Q16" s="574"/>
      <c r="S16" s="268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1"/>
    </row>
    <row r="17" spans="2:32" ht="22.95" customHeight="1">
      <c r="B17" s="549"/>
      <c r="C17" s="301" t="s">
        <v>800</v>
      </c>
      <c r="D17" s="301"/>
      <c r="E17" s="586"/>
      <c r="F17" s="302">
        <v>0.56061399999999995</v>
      </c>
      <c r="G17" s="584"/>
      <c r="H17" s="584"/>
      <c r="I17" s="304">
        <v>92020</v>
      </c>
      <c r="J17" s="304">
        <v>55201.49</v>
      </c>
      <c r="K17" s="304"/>
      <c r="L17" s="304"/>
      <c r="M17" s="304"/>
      <c r="N17" s="304"/>
      <c r="O17" s="304"/>
      <c r="P17" s="304"/>
      <c r="Q17" s="551"/>
      <c r="S17" s="268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1"/>
    </row>
    <row r="18" spans="2:32" ht="22.95" customHeight="1">
      <c r="B18" s="549"/>
      <c r="C18" s="305" t="s">
        <v>801</v>
      </c>
      <c r="D18" s="305"/>
      <c r="E18" s="587"/>
      <c r="F18" s="306">
        <v>7.3230900000000002E-2</v>
      </c>
      <c r="G18" s="585"/>
      <c r="H18" s="585"/>
      <c r="I18" s="308">
        <v>12020.24</v>
      </c>
      <c r="J18" s="304">
        <v>7210.76</v>
      </c>
      <c r="K18" s="308"/>
      <c r="L18" s="308"/>
      <c r="M18" s="308"/>
      <c r="N18" s="308"/>
      <c r="O18" s="308"/>
      <c r="P18" s="308"/>
      <c r="Q18" s="551"/>
      <c r="S18" s="268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1"/>
    </row>
    <row r="19" spans="2:32" ht="22.95" customHeight="1">
      <c r="B19" s="549"/>
      <c r="C19" s="305" t="s">
        <v>802</v>
      </c>
      <c r="D19" s="305"/>
      <c r="E19" s="587"/>
      <c r="F19" s="306">
        <v>7.3230900000000002E-2</v>
      </c>
      <c r="G19" s="585"/>
      <c r="H19" s="585"/>
      <c r="I19" s="308">
        <v>12020.24</v>
      </c>
      <c r="J19" s="304">
        <v>7210.76</v>
      </c>
      <c r="K19" s="308"/>
      <c r="L19" s="308"/>
      <c r="M19" s="308"/>
      <c r="N19" s="308"/>
      <c r="O19" s="308"/>
      <c r="P19" s="308"/>
      <c r="Q19" s="551"/>
      <c r="S19" s="268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1"/>
    </row>
    <row r="20" spans="2:32" ht="22.95" customHeight="1">
      <c r="B20" s="549"/>
      <c r="C20" s="305" t="s">
        <v>803</v>
      </c>
      <c r="D20" s="305"/>
      <c r="E20" s="587"/>
      <c r="F20" s="306">
        <v>7.3230900000000002E-2</v>
      </c>
      <c r="G20" s="585"/>
      <c r="H20" s="585"/>
      <c r="I20" s="308">
        <v>12020.24</v>
      </c>
      <c r="J20" s="304">
        <v>7210.76</v>
      </c>
      <c r="K20" s="308"/>
      <c r="L20" s="308"/>
      <c r="M20" s="308"/>
      <c r="N20" s="308"/>
      <c r="O20" s="308"/>
      <c r="P20" s="308"/>
      <c r="Q20" s="551"/>
      <c r="S20" s="268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1"/>
    </row>
    <row r="21" spans="2:32" ht="22.95" customHeight="1">
      <c r="B21" s="549"/>
      <c r="C21" s="305" t="s">
        <v>804</v>
      </c>
      <c r="D21" s="305"/>
      <c r="E21" s="587"/>
      <c r="F21" s="306">
        <v>7.3230900000000002E-2</v>
      </c>
      <c r="G21" s="585"/>
      <c r="H21" s="585"/>
      <c r="I21" s="308">
        <v>12020.24</v>
      </c>
      <c r="J21" s="304">
        <v>7210.76</v>
      </c>
      <c r="K21" s="308"/>
      <c r="L21" s="308"/>
      <c r="M21" s="308"/>
      <c r="N21" s="308"/>
      <c r="O21" s="308"/>
      <c r="P21" s="308"/>
      <c r="Q21" s="551"/>
      <c r="S21" s="268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1"/>
    </row>
    <row r="22" spans="2:32" ht="22.95" customHeight="1">
      <c r="B22" s="549"/>
      <c r="C22" s="305" t="s">
        <v>805</v>
      </c>
      <c r="D22" s="305"/>
      <c r="E22" s="587"/>
      <c r="F22" s="306">
        <v>7.3230900000000002E-2</v>
      </c>
      <c r="G22" s="585"/>
      <c r="H22" s="585"/>
      <c r="I22" s="308">
        <v>12020.24</v>
      </c>
      <c r="J22" s="304">
        <v>7210.76</v>
      </c>
      <c r="K22" s="308"/>
      <c r="L22" s="308"/>
      <c r="M22" s="308"/>
      <c r="N22" s="308"/>
      <c r="O22" s="308"/>
      <c r="P22" s="308"/>
      <c r="Q22" s="551"/>
      <c r="S22" s="268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1"/>
    </row>
    <row r="23" spans="2:32" ht="22.95" customHeight="1">
      <c r="B23" s="549"/>
      <c r="C23" s="305" t="s">
        <v>806</v>
      </c>
      <c r="D23" s="305"/>
      <c r="E23" s="587"/>
      <c r="F23" s="306">
        <v>7.3230900000000002E-2</v>
      </c>
      <c r="G23" s="585"/>
      <c r="H23" s="585"/>
      <c r="I23" s="308">
        <v>12020.24</v>
      </c>
      <c r="J23" s="304">
        <v>7210.76</v>
      </c>
      <c r="K23" s="308"/>
      <c r="L23" s="308"/>
      <c r="M23" s="308"/>
      <c r="N23" s="308"/>
      <c r="O23" s="308"/>
      <c r="P23" s="308"/>
      <c r="Q23" s="551"/>
      <c r="S23" s="268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1"/>
    </row>
    <row r="24" spans="2:32" ht="22.95" customHeight="1">
      <c r="B24" s="549"/>
      <c r="C24" s="305"/>
      <c r="D24" s="305"/>
      <c r="E24" s="587"/>
      <c r="F24" s="306"/>
      <c r="G24" s="585"/>
      <c r="H24" s="585"/>
      <c r="I24" s="308"/>
      <c r="J24" s="308"/>
      <c r="K24" s="308"/>
      <c r="L24" s="308"/>
      <c r="M24" s="308"/>
      <c r="N24" s="308"/>
      <c r="O24" s="308"/>
      <c r="P24" s="308"/>
      <c r="Q24" s="551"/>
      <c r="S24" s="268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1"/>
    </row>
    <row r="25" spans="2:32" ht="22.95" customHeight="1">
      <c r="B25" s="549"/>
      <c r="C25" s="305"/>
      <c r="D25" s="305"/>
      <c r="E25" s="587"/>
      <c r="F25" s="306"/>
      <c r="G25" s="585"/>
      <c r="H25" s="585"/>
      <c r="I25" s="308"/>
      <c r="J25" s="308"/>
      <c r="K25" s="308"/>
      <c r="L25" s="308"/>
      <c r="M25" s="308"/>
      <c r="N25" s="308"/>
      <c r="O25" s="308"/>
      <c r="P25" s="308"/>
      <c r="Q25" s="551"/>
      <c r="S25" s="268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1"/>
    </row>
    <row r="26" spans="2:32" ht="22.95" customHeight="1">
      <c r="B26" s="549"/>
      <c r="C26" s="305"/>
      <c r="D26" s="305"/>
      <c r="E26" s="587"/>
      <c r="F26" s="306"/>
      <c r="G26" s="585"/>
      <c r="H26" s="585"/>
      <c r="I26" s="308"/>
      <c r="J26" s="308"/>
      <c r="K26" s="308"/>
      <c r="L26" s="308"/>
      <c r="M26" s="308"/>
      <c r="N26" s="308"/>
      <c r="O26" s="308"/>
      <c r="P26" s="308"/>
      <c r="Q26" s="551"/>
      <c r="S26" s="268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1"/>
    </row>
    <row r="27" spans="2:32" ht="22.95" customHeight="1">
      <c r="B27" s="549"/>
      <c r="C27" s="305"/>
      <c r="D27" s="305"/>
      <c r="E27" s="587"/>
      <c r="F27" s="306"/>
      <c r="G27" s="585"/>
      <c r="H27" s="585"/>
      <c r="I27" s="308"/>
      <c r="J27" s="308"/>
      <c r="K27" s="308"/>
      <c r="L27" s="308"/>
      <c r="M27" s="308"/>
      <c r="N27" s="308"/>
      <c r="O27" s="308"/>
      <c r="P27" s="308"/>
      <c r="Q27" s="551"/>
      <c r="S27" s="268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1"/>
    </row>
    <row r="28" spans="2:32" ht="22.95" customHeight="1">
      <c r="B28" s="549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51"/>
      <c r="S28" s="268"/>
      <c r="T28" s="270"/>
      <c r="U28" s="270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1"/>
    </row>
    <row r="29" spans="2:32" ht="22.95" customHeight="1">
      <c r="B29" s="549"/>
      <c r="C29" s="563" t="s">
        <v>27</v>
      </c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51"/>
      <c r="S29" s="268"/>
      <c r="T29" s="270"/>
      <c r="U29" s="270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1"/>
    </row>
    <row r="30" spans="2:32" ht="22.95" customHeight="1">
      <c r="B30" s="549"/>
      <c r="C30" s="553"/>
      <c r="D30" s="553"/>
      <c r="E30" s="553"/>
      <c r="F30" s="553"/>
      <c r="G30" s="553"/>
      <c r="H30" s="553"/>
      <c r="I30" s="553"/>
      <c r="J30" s="553"/>
      <c r="K30" s="553"/>
      <c r="L30" s="553"/>
      <c r="M30" s="553"/>
      <c r="N30" s="553"/>
      <c r="O30" s="553"/>
      <c r="P30" s="553"/>
      <c r="Q30" s="551"/>
      <c r="S30" s="278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80"/>
    </row>
    <row r="31" spans="2:32" ht="22.95" customHeight="1">
      <c r="B31" s="549"/>
      <c r="C31" s="544"/>
      <c r="D31" s="544"/>
      <c r="E31" s="544"/>
      <c r="F31" s="1252" t="s">
        <v>503</v>
      </c>
      <c r="G31" s="1252"/>
      <c r="H31" s="1252"/>
      <c r="I31" s="564">
        <f>ejercicio-2</f>
        <v>2017</v>
      </c>
      <c r="J31" s="565"/>
      <c r="K31" s="544"/>
      <c r="L31" s="1253" t="s">
        <v>502</v>
      </c>
      <c r="M31" s="1253"/>
      <c r="N31" s="1253"/>
      <c r="O31" s="576">
        <f>ejercicio-1</f>
        <v>2018</v>
      </c>
      <c r="Q31" s="551"/>
      <c r="S31" s="278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80"/>
    </row>
    <row r="32" spans="2:32" ht="43.95" customHeight="1">
      <c r="B32" s="549"/>
      <c r="C32" s="569" t="s">
        <v>20</v>
      </c>
      <c r="D32" s="569"/>
      <c r="E32" s="570" t="s">
        <v>21</v>
      </c>
      <c r="F32" s="570" t="s">
        <v>22</v>
      </c>
      <c r="G32" s="570" t="s">
        <v>500</v>
      </c>
      <c r="H32" s="571" t="s">
        <v>499</v>
      </c>
      <c r="I32" s="570" t="s">
        <v>676</v>
      </c>
      <c r="J32" s="570" t="s">
        <v>28</v>
      </c>
      <c r="K32" s="570"/>
      <c r="L32" s="570" t="s">
        <v>23</v>
      </c>
      <c r="M32" s="570" t="s">
        <v>24</v>
      </c>
      <c r="N32" s="570" t="s">
        <v>25</v>
      </c>
      <c r="O32" s="570" t="s">
        <v>26</v>
      </c>
      <c r="P32" s="573" t="s">
        <v>363</v>
      </c>
      <c r="Q32" s="551"/>
      <c r="S32" s="268"/>
      <c r="T32" s="270"/>
      <c r="U32" s="270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1"/>
    </row>
    <row r="33" spans="2:32" ht="22.95" customHeight="1">
      <c r="B33" s="549"/>
      <c r="C33" s="301"/>
      <c r="D33" s="301"/>
      <c r="E33" s="586"/>
      <c r="F33" s="385"/>
      <c r="G33" s="584"/>
      <c r="H33" s="303"/>
      <c r="I33" s="304"/>
      <c r="J33" s="304"/>
      <c r="K33" s="304"/>
      <c r="L33" s="304"/>
      <c r="M33" s="304"/>
      <c r="N33" s="304"/>
      <c r="O33" s="304"/>
      <c r="P33" s="304"/>
      <c r="Q33" s="551"/>
      <c r="S33" s="268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1"/>
    </row>
    <row r="34" spans="2:32" ht="22.95" customHeight="1">
      <c r="B34" s="549"/>
      <c r="C34" s="305"/>
      <c r="D34" s="305"/>
      <c r="E34" s="587"/>
      <c r="F34" s="386"/>
      <c r="G34" s="585"/>
      <c r="H34" s="307"/>
      <c r="I34" s="308"/>
      <c r="J34" s="308"/>
      <c r="K34" s="308"/>
      <c r="L34" s="308"/>
      <c r="M34" s="308"/>
      <c r="N34" s="308"/>
      <c r="O34" s="308"/>
      <c r="P34" s="308"/>
      <c r="Q34" s="551"/>
      <c r="S34" s="268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1"/>
    </row>
    <row r="35" spans="2:32" ht="22.95" customHeight="1">
      <c r="B35" s="549"/>
      <c r="C35" s="305"/>
      <c r="D35" s="305"/>
      <c r="E35" s="587"/>
      <c r="F35" s="386"/>
      <c r="G35" s="585"/>
      <c r="H35" s="307"/>
      <c r="I35" s="308"/>
      <c r="J35" s="308"/>
      <c r="K35" s="308"/>
      <c r="L35" s="308"/>
      <c r="M35" s="308"/>
      <c r="N35" s="308"/>
      <c r="O35" s="308"/>
      <c r="P35" s="308"/>
      <c r="Q35" s="551"/>
      <c r="S35" s="268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1"/>
    </row>
    <row r="36" spans="2:32" ht="22.95" customHeight="1">
      <c r="B36" s="549"/>
      <c r="C36" s="305"/>
      <c r="D36" s="305"/>
      <c r="E36" s="587"/>
      <c r="F36" s="386"/>
      <c r="G36" s="585"/>
      <c r="H36" s="307"/>
      <c r="I36" s="308"/>
      <c r="J36" s="308"/>
      <c r="K36" s="308"/>
      <c r="L36" s="308"/>
      <c r="M36" s="308"/>
      <c r="N36" s="308"/>
      <c r="O36" s="308"/>
      <c r="P36" s="308"/>
      <c r="Q36" s="551"/>
      <c r="S36" s="281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3"/>
    </row>
    <row r="37" spans="2:32" ht="22.95" customHeight="1">
      <c r="B37" s="549"/>
      <c r="C37" s="305"/>
      <c r="D37" s="305"/>
      <c r="E37" s="587"/>
      <c r="F37" s="386"/>
      <c r="G37" s="585"/>
      <c r="H37" s="307"/>
      <c r="I37" s="308"/>
      <c r="J37" s="308"/>
      <c r="K37" s="308"/>
      <c r="L37" s="308"/>
      <c r="M37" s="308"/>
      <c r="N37" s="308"/>
      <c r="O37" s="308"/>
      <c r="P37" s="308"/>
      <c r="Q37" s="551"/>
      <c r="S37" s="281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3"/>
    </row>
    <row r="38" spans="2:32" ht="22.95" customHeight="1">
      <c r="B38" s="549"/>
      <c r="C38" s="305"/>
      <c r="D38" s="305"/>
      <c r="E38" s="587"/>
      <c r="F38" s="386"/>
      <c r="G38" s="585"/>
      <c r="H38" s="307"/>
      <c r="I38" s="308"/>
      <c r="J38" s="308"/>
      <c r="K38" s="308"/>
      <c r="L38" s="308"/>
      <c r="M38" s="308"/>
      <c r="N38" s="308"/>
      <c r="O38" s="308"/>
      <c r="P38" s="308"/>
      <c r="Q38" s="551"/>
      <c r="S38" s="281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3"/>
    </row>
    <row r="39" spans="2:32" ht="22.95" customHeight="1">
      <c r="B39" s="549"/>
      <c r="C39" s="305"/>
      <c r="D39" s="305"/>
      <c r="E39" s="587"/>
      <c r="F39" s="386"/>
      <c r="G39" s="585"/>
      <c r="H39" s="307"/>
      <c r="I39" s="308"/>
      <c r="J39" s="308"/>
      <c r="K39" s="308"/>
      <c r="L39" s="308"/>
      <c r="M39" s="308"/>
      <c r="N39" s="308"/>
      <c r="O39" s="308"/>
      <c r="P39" s="308"/>
      <c r="Q39" s="551"/>
      <c r="S39" s="281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3"/>
    </row>
    <row r="40" spans="2:32" ht="22.95" customHeight="1">
      <c r="B40" s="549"/>
      <c r="C40" s="305"/>
      <c r="D40" s="305"/>
      <c r="E40" s="587"/>
      <c r="F40" s="386"/>
      <c r="G40" s="585"/>
      <c r="H40" s="307"/>
      <c r="I40" s="308"/>
      <c r="J40" s="308"/>
      <c r="K40" s="308"/>
      <c r="L40" s="308"/>
      <c r="M40" s="308"/>
      <c r="N40" s="308"/>
      <c r="O40" s="308"/>
      <c r="P40" s="308"/>
      <c r="Q40" s="551"/>
      <c r="S40" s="281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3"/>
    </row>
    <row r="41" spans="2:32" ht="22.95" customHeight="1">
      <c r="B41" s="549"/>
      <c r="C41" s="305"/>
      <c r="D41" s="305"/>
      <c r="E41" s="587"/>
      <c r="F41" s="386"/>
      <c r="G41" s="585"/>
      <c r="H41" s="307"/>
      <c r="I41" s="308"/>
      <c r="J41" s="308"/>
      <c r="K41" s="308"/>
      <c r="L41" s="308"/>
      <c r="M41" s="308"/>
      <c r="N41" s="308"/>
      <c r="O41" s="308"/>
      <c r="P41" s="308"/>
      <c r="Q41" s="551"/>
      <c r="S41" s="281"/>
      <c r="T41" s="282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3"/>
    </row>
    <row r="42" spans="2:32" ht="22.95" customHeight="1">
      <c r="B42" s="549"/>
      <c r="C42" s="305"/>
      <c r="D42" s="305"/>
      <c r="E42" s="587"/>
      <c r="F42" s="386"/>
      <c r="G42" s="585"/>
      <c r="H42" s="307"/>
      <c r="I42" s="308"/>
      <c r="J42" s="308"/>
      <c r="K42" s="308"/>
      <c r="L42" s="308"/>
      <c r="M42" s="308"/>
      <c r="N42" s="308"/>
      <c r="O42" s="308"/>
      <c r="P42" s="308"/>
      <c r="Q42" s="551"/>
      <c r="S42" s="281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3"/>
    </row>
    <row r="43" spans="2:32" ht="22.95" customHeight="1">
      <c r="B43" s="549"/>
      <c r="C43" s="305"/>
      <c r="D43" s="305"/>
      <c r="E43" s="587"/>
      <c r="F43" s="386"/>
      <c r="G43" s="585"/>
      <c r="H43" s="307"/>
      <c r="I43" s="308"/>
      <c r="J43" s="308"/>
      <c r="K43" s="308"/>
      <c r="L43" s="308"/>
      <c r="M43" s="308"/>
      <c r="N43" s="308"/>
      <c r="O43" s="308"/>
      <c r="P43" s="308"/>
      <c r="Q43" s="551"/>
      <c r="S43" s="281"/>
      <c r="T43" s="282"/>
      <c r="U43" s="282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3"/>
    </row>
    <row r="44" spans="2:32" ht="22.95" customHeight="1">
      <c r="B44" s="549"/>
      <c r="C44" s="544"/>
      <c r="D44" s="544"/>
      <c r="E44" s="544"/>
      <c r="F44" s="544"/>
      <c r="G44" s="544"/>
      <c r="H44" s="544"/>
      <c r="I44" s="544"/>
      <c r="J44" s="544"/>
      <c r="K44" s="544"/>
      <c r="L44" s="544"/>
      <c r="M44" s="544"/>
      <c r="N44" s="544"/>
      <c r="O44" s="544"/>
      <c r="P44" s="544"/>
      <c r="Q44" s="551"/>
      <c r="S44" s="281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3"/>
    </row>
    <row r="45" spans="2:32" ht="22.95" customHeight="1">
      <c r="B45" s="549"/>
      <c r="C45" s="563" t="s">
        <v>29</v>
      </c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50"/>
      <c r="Q45" s="551"/>
      <c r="S45" s="281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3"/>
    </row>
    <row r="46" spans="2:32" ht="22.95" customHeight="1">
      <c r="B46" s="549"/>
      <c r="C46" s="550"/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1"/>
      <c r="S46" s="281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3"/>
    </row>
    <row r="47" spans="2:32" ht="22.95" customHeight="1">
      <c r="B47" s="549"/>
      <c r="C47" s="1250" t="s">
        <v>30</v>
      </c>
      <c r="D47" s="1250"/>
      <c r="E47" s="569"/>
      <c r="F47" s="570"/>
      <c r="G47" s="577"/>
      <c r="H47" s="577"/>
      <c r="I47" s="577"/>
      <c r="J47" s="577"/>
      <c r="K47" s="577"/>
      <c r="L47" s="577"/>
      <c r="M47" s="577"/>
      <c r="N47" s="577"/>
      <c r="O47" s="577"/>
      <c r="P47" s="577"/>
      <c r="Q47" s="551"/>
      <c r="S47" s="281"/>
      <c r="T47" s="282"/>
      <c r="U47" s="282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3"/>
    </row>
    <row r="48" spans="2:32" ht="22.95" customHeight="1">
      <c r="B48" s="549"/>
      <c r="C48" s="1251" t="s">
        <v>807</v>
      </c>
      <c r="D48" s="1251"/>
      <c r="E48" s="1251"/>
      <c r="F48" s="1251"/>
      <c r="G48" s="544"/>
      <c r="H48" s="544"/>
      <c r="I48" s="544"/>
      <c r="J48" s="544"/>
      <c r="K48" s="544"/>
      <c r="L48" s="544"/>
      <c r="M48" s="544"/>
      <c r="N48" s="544"/>
      <c r="O48" s="544"/>
      <c r="P48" s="544"/>
      <c r="Q48" s="551"/>
      <c r="S48" s="281"/>
      <c r="T48" s="282"/>
      <c r="U48" s="282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3"/>
    </row>
    <row r="49" spans="2:32" ht="22.95" customHeight="1">
      <c r="B49" s="549"/>
      <c r="C49" s="446"/>
      <c r="D49" s="446"/>
      <c r="E49" s="446"/>
      <c r="F49" s="446"/>
      <c r="G49" s="544"/>
      <c r="H49" s="544"/>
      <c r="I49" s="544"/>
      <c r="J49" s="544"/>
      <c r="K49" s="544"/>
      <c r="L49" s="544"/>
      <c r="M49" s="544"/>
      <c r="N49" s="544"/>
      <c r="O49" s="544"/>
      <c r="P49" s="544"/>
      <c r="Q49" s="551"/>
      <c r="S49" s="281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3"/>
    </row>
    <row r="50" spans="2:32" ht="22.95" customHeight="1">
      <c r="B50" s="549"/>
      <c r="C50" s="446"/>
      <c r="D50" s="446"/>
      <c r="E50" s="446"/>
      <c r="F50" s="446"/>
      <c r="G50" s="544"/>
      <c r="H50" s="544"/>
      <c r="I50" s="544"/>
      <c r="J50" s="544"/>
      <c r="K50" s="544"/>
      <c r="L50" s="544"/>
      <c r="M50" s="544"/>
      <c r="N50" s="544"/>
      <c r="O50" s="544"/>
      <c r="P50" s="544"/>
      <c r="Q50" s="551"/>
      <c r="S50" s="281"/>
      <c r="T50" s="282"/>
      <c r="U50" s="282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3"/>
    </row>
    <row r="51" spans="2:32" ht="22.95" customHeight="1">
      <c r="B51" s="549"/>
      <c r="C51" s="516" t="s">
        <v>197</v>
      </c>
      <c r="D51" s="446"/>
      <c r="E51" s="446"/>
      <c r="F51" s="446"/>
      <c r="G51" s="544"/>
      <c r="H51" s="544"/>
      <c r="I51" s="544"/>
      <c r="J51" s="544"/>
      <c r="K51" s="544"/>
      <c r="L51" s="544"/>
      <c r="M51" s="544"/>
      <c r="N51" s="544"/>
      <c r="O51" s="544"/>
      <c r="P51" s="544"/>
      <c r="Q51" s="551"/>
      <c r="S51" s="281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3"/>
    </row>
    <row r="52" spans="2:32" ht="22.95" customHeight="1">
      <c r="B52" s="549"/>
      <c r="C52" s="517"/>
      <c r="D52" s="446"/>
      <c r="E52" s="446"/>
      <c r="F52" s="446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51"/>
      <c r="S52" s="281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3"/>
    </row>
    <row r="53" spans="2:32" ht="22.95" customHeight="1">
      <c r="B53" s="549"/>
      <c r="C53" s="578" t="s">
        <v>674</v>
      </c>
      <c r="D53" s="446"/>
      <c r="E53" s="446"/>
      <c r="F53" s="446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51"/>
      <c r="S53" s="281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3"/>
    </row>
    <row r="54" spans="2:32" ht="22.95" customHeight="1">
      <c r="B54" s="549"/>
      <c r="C54" s="578" t="s">
        <v>675</v>
      </c>
      <c r="D54" s="446"/>
      <c r="E54" s="446"/>
      <c r="F54" s="446"/>
      <c r="G54" s="544"/>
      <c r="H54" s="544"/>
      <c r="I54" s="544"/>
      <c r="J54" s="544"/>
      <c r="K54" s="544"/>
      <c r="L54" s="544"/>
      <c r="M54" s="544"/>
      <c r="N54" s="544"/>
      <c r="O54" s="544"/>
      <c r="P54" s="544"/>
      <c r="Q54" s="551"/>
      <c r="S54" s="281"/>
      <c r="T54" s="282"/>
      <c r="U54" s="282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3"/>
    </row>
    <row r="55" spans="2:32" ht="22.95" customHeight="1" thickBot="1">
      <c r="B55" s="579"/>
      <c r="C55" s="1248"/>
      <c r="D55" s="1248"/>
      <c r="E55" s="1248"/>
      <c r="F55" s="1248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1"/>
      <c r="S55" s="284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6"/>
    </row>
    <row r="56" spans="2:32" ht="22.95" customHeight="1">
      <c r="C56" s="544"/>
      <c r="D56" s="544"/>
      <c r="E56" s="544"/>
      <c r="F56" s="544"/>
      <c r="G56" s="544"/>
      <c r="H56" s="544"/>
      <c r="I56" s="544"/>
      <c r="J56" s="544"/>
      <c r="K56" s="544"/>
      <c r="L56" s="544"/>
      <c r="M56" s="544"/>
      <c r="N56" s="544"/>
      <c r="O56" s="544"/>
      <c r="P56" s="544"/>
      <c r="R56" s="543" t="s">
        <v>672</v>
      </c>
    </row>
    <row r="57" spans="2:32" ht="13.2">
      <c r="C57" s="582" t="s">
        <v>70</v>
      </c>
      <c r="D57" s="544"/>
      <c r="E57" s="544"/>
      <c r="F57" s="544"/>
      <c r="G57" s="544"/>
      <c r="H57" s="544"/>
      <c r="I57" s="544"/>
      <c r="J57" s="544"/>
      <c r="K57" s="544"/>
      <c r="L57" s="544"/>
      <c r="M57" s="544"/>
      <c r="N57" s="544"/>
      <c r="P57" s="523" t="s">
        <v>77</v>
      </c>
    </row>
    <row r="58" spans="2:32" ht="13.2">
      <c r="C58" s="583" t="s">
        <v>71</v>
      </c>
      <c r="D58" s="544"/>
      <c r="E58" s="544"/>
      <c r="F58" s="544"/>
      <c r="G58" s="544"/>
      <c r="H58" s="544"/>
      <c r="I58" s="544"/>
      <c r="J58" s="544"/>
      <c r="K58" s="544"/>
      <c r="L58" s="544"/>
      <c r="M58" s="544"/>
      <c r="N58" s="544"/>
      <c r="O58" s="544"/>
      <c r="P58" s="544"/>
    </row>
    <row r="59" spans="2:32" ht="13.2">
      <c r="C59" s="583" t="s">
        <v>72</v>
      </c>
      <c r="D59" s="544"/>
      <c r="E59" s="544"/>
      <c r="F59" s="544"/>
      <c r="G59" s="544"/>
      <c r="H59" s="544"/>
      <c r="I59" s="544"/>
      <c r="J59" s="544"/>
      <c r="K59" s="544"/>
      <c r="L59" s="544"/>
      <c r="M59" s="544"/>
      <c r="N59" s="544"/>
      <c r="O59" s="544"/>
      <c r="P59" s="544"/>
    </row>
    <row r="60" spans="2:32" ht="13.2">
      <c r="C60" s="583" t="s">
        <v>73</v>
      </c>
      <c r="D60" s="544"/>
      <c r="E60" s="544"/>
      <c r="F60" s="544"/>
      <c r="G60" s="544"/>
      <c r="H60" s="544"/>
      <c r="I60" s="544"/>
      <c r="J60" s="544"/>
      <c r="K60" s="544"/>
      <c r="L60" s="544"/>
      <c r="M60" s="544"/>
      <c r="N60" s="544"/>
      <c r="O60" s="544"/>
      <c r="P60" s="544"/>
    </row>
    <row r="61" spans="2:32" ht="13.2">
      <c r="C61" s="583" t="s">
        <v>74</v>
      </c>
      <c r="D61" s="544"/>
      <c r="E61" s="544"/>
      <c r="F61" s="544"/>
      <c r="G61" s="544"/>
      <c r="H61" s="544"/>
      <c r="I61" s="544"/>
      <c r="J61" s="544"/>
      <c r="K61" s="544"/>
      <c r="L61" s="544"/>
      <c r="M61" s="544"/>
      <c r="N61" s="544"/>
      <c r="O61" s="544"/>
      <c r="P61" s="544"/>
    </row>
    <row r="62" spans="2:32" ht="22.95" customHeight="1">
      <c r="C62" s="544"/>
      <c r="D62" s="544"/>
      <c r="E62" s="544"/>
      <c r="F62" s="544"/>
      <c r="G62" s="544"/>
      <c r="H62" s="544"/>
      <c r="I62" s="544"/>
      <c r="J62" s="544"/>
      <c r="K62" s="544"/>
      <c r="L62" s="544"/>
      <c r="M62" s="544"/>
      <c r="N62" s="544"/>
      <c r="O62" s="544"/>
      <c r="P62" s="544"/>
    </row>
    <row r="63" spans="2:32" ht="22.95" customHeight="1">
      <c r="C63" s="544"/>
      <c r="D63" s="544"/>
      <c r="E63" s="544"/>
      <c r="F63" s="544"/>
      <c r="G63" s="544"/>
      <c r="H63" s="544"/>
      <c r="I63" s="544"/>
      <c r="J63" s="544"/>
      <c r="K63" s="544"/>
      <c r="L63" s="544"/>
      <c r="M63" s="544"/>
      <c r="N63" s="544"/>
      <c r="O63" s="544"/>
      <c r="P63" s="544"/>
    </row>
    <row r="64" spans="2:32" ht="22.95" customHeight="1">
      <c r="C64" s="544"/>
      <c r="D64" s="544"/>
      <c r="E64" s="544"/>
      <c r="F64" s="544"/>
      <c r="G64" s="544"/>
      <c r="H64" s="544"/>
      <c r="I64" s="544"/>
      <c r="J64" s="544"/>
      <c r="K64" s="544"/>
      <c r="L64" s="544"/>
      <c r="M64" s="544"/>
      <c r="N64" s="544"/>
      <c r="O64" s="544"/>
      <c r="P64" s="544"/>
    </row>
    <row r="65" spans="3:16" ht="22.95" customHeight="1">
      <c r="C65" s="544"/>
      <c r="D65" s="544"/>
      <c r="E65" s="544"/>
      <c r="F65" s="544"/>
      <c r="G65" s="544"/>
      <c r="H65" s="544"/>
      <c r="I65" s="544"/>
      <c r="J65" s="544"/>
      <c r="K65" s="544"/>
      <c r="L65" s="544"/>
      <c r="M65" s="544"/>
      <c r="N65" s="544"/>
      <c r="O65" s="544"/>
      <c r="P65" s="544"/>
    </row>
    <row r="66" spans="3:16" ht="22.95" customHeight="1"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4"/>
    </row>
  </sheetData>
  <sheetProtection password="C494" sheet="1" objects="1" scenarios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87"/>
  <sheetViews>
    <sheetView topLeftCell="A46" workbookViewId="0">
      <selection activeCell="G33" sqref="G33"/>
    </sheetView>
  </sheetViews>
  <sheetFormatPr baseColWidth="10" defaultColWidth="10.7265625" defaultRowHeight="22.95" customHeight="1"/>
  <cols>
    <col min="1" max="1" width="4.26953125" style="543" bestFit="1" customWidth="1"/>
    <col min="2" max="2" width="3.26953125" style="543" customWidth="1"/>
    <col min="3" max="3" width="13.54296875" style="543" customWidth="1"/>
    <col min="4" max="4" width="76.7265625" style="543" customWidth="1"/>
    <col min="5" max="7" width="18.26953125" style="543" customWidth="1"/>
    <col min="8" max="8" width="3.26953125" style="543" customWidth="1"/>
    <col min="9" max="16384" width="10.7265625" style="543"/>
  </cols>
  <sheetData>
    <row r="1" spans="1:23" ht="22.95" customHeight="1">
      <c r="D1" s="544"/>
    </row>
    <row r="2" spans="1:23" ht="22.95" customHeight="1">
      <c r="D2" s="545" t="s">
        <v>31</v>
      </c>
    </row>
    <row r="3" spans="1:23" ht="22.95" customHeight="1">
      <c r="D3" s="545" t="s">
        <v>32</v>
      </c>
    </row>
    <row r="4" spans="1:23" ht="22.95" customHeight="1" thickBot="1">
      <c r="A4" s="543" t="s">
        <v>671</v>
      </c>
    </row>
    <row r="5" spans="1:23" ht="9" customHeight="1">
      <c r="B5" s="546"/>
      <c r="C5" s="547"/>
      <c r="D5" s="547"/>
      <c r="E5" s="547"/>
      <c r="F5" s="547"/>
      <c r="G5" s="547"/>
      <c r="H5" s="548"/>
      <c r="J5" s="265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7"/>
    </row>
    <row r="6" spans="1:23" ht="30" customHeight="1">
      <c r="B6" s="549"/>
      <c r="C6" s="550" t="s">
        <v>0</v>
      </c>
      <c r="D6" s="544"/>
      <c r="E6" s="544"/>
      <c r="F6" s="544"/>
      <c r="G6" s="1247">
        <f>ejercicio</f>
        <v>2019</v>
      </c>
      <c r="H6" s="551"/>
      <c r="J6" s="268"/>
      <c r="K6" s="269" t="s">
        <v>474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1"/>
    </row>
    <row r="7" spans="1:23" ht="30" customHeight="1">
      <c r="B7" s="549"/>
      <c r="C7" s="550" t="s">
        <v>1</v>
      </c>
      <c r="D7" s="544"/>
      <c r="E7" s="544"/>
      <c r="F7" s="544"/>
      <c r="G7" s="1247"/>
      <c r="H7" s="551"/>
      <c r="J7" s="268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1"/>
    </row>
    <row r="8" spans="1:23" ht="30" customHeight="1">
      <c r="B8" s="549"/>
      <c r="C8" s="553"/>
      <c r="D8" s="544"/>
      <c r="E8" s="544"/>
      <c r="F8" s="544"/>
      <c r="G8" s="554"/>
      <c r="H8" s="551"/>
      <c r="J8" s="268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1"/>
    </row>
    <row r="9" spans="1:23" s="558" customFormat="1" ht="30" customHeight="1">
      <c r="B9" s="555"/>
      <c r="C9" s="556" t="s">
        <v>2</v>
      </c>
      <c r="D9" s="1249" t="str">
        <f>Entidad</f>
        <v>FUNDACIÓN CANARIA TENERIFE RURAL</v>
      </c>
      <c r="E9" s="1249"/>
      <c r="F9" s="1249"/>
      <c r="G9" s="1249"/>
      <c r="H9" s="557"/>
      <c r="J9" s="272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4"/>
    </row>
    <row r="10" spans="1:23" ht="7.2" customHeight="1">
      <c r="B10" s="549"/>
      <c r="C10" s="544"/>
      <c r="D10" s="544"/>
      <c r="E10" s="544"/>
      <c r="F10" s="544"/>
      <c r="G10" s="544"/>
      <c r="H10" s="551"/>
      <c r="J10" s="268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1"/>
    </row>
    <row r="11" spans="1:23" s="562" customFormat="1" ht="30" customHeight="1">
      <c r="B11" s="559"/>
      <c r="C11" s="560" t="s">
        <v>795</v>
      </c>
      <c r="D11" s="560"/>
      <c r="E11" s="560"/>
      <c r="F11" s="560"/>
      <c r="G11" s="560"/>
      <c r="H11" s="561"/>
      <c r="J11" s="275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7"/>
    </row>
    <row r="12" spans="1:23" s="562" customFormat="1" ht="30" customHeight="1">
      <c r="B12" s="559"/>
      <c r="C12" s="817"/>
      <c r="D12" s="817"/>
      <c r="E12" s="817"/>
      <c r="F12" s="817"/>
      <c r="G12" s="817"/>
      <c r="H12" s="561"/>
      <c r="J12" s="275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7"/>
    </row>
    <row r="13" spans="1:23" ht="22.95" customHeight="1">
      <c r="B13" s="549"/>
      <c r="C13" s="1034"/>
      <c r="D13" s="1035"/>
      <c r="E13" s="1036" t="s">
        <v>116</v>
      </c>
      <c r="F13" s="1037" t="s">
        <v>117</v>
      </c>
      <c r="G13" s="1038" t="s">
        <v>118</v>
      </c>
      <c r="H13" s="551"/>
      <c r="J13" s="268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1"/>
    </row>
    <row r="14" spans="1:23" ht="22.95" customHeight="1">
      <c r="B14" s="549"/>
      <c r="C14" s="1039"/>
      <c r="D14" s="1040"/>
      <c r="E14" s="1041">
        <f>ejercicio-2</f>
        <v>2017</v>
      </c>
      <c r="F14" s="1042">
        <f>ejercicio-1</f>
        <v>2018</v>
      </c>
      <c r="G14" s="1043">
        <f>ejercicio</f>
        <v>2019</v>
      </c>
      <c r="H14" s="551"/>
      <c r="J14" s="268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1"/>
    </row>
    <row r="15" spans="1:23" ht="22.95" customHeight="1">
      <c r="B15" s="549"/>
      <c r="C15" s="1011" t="s">
        <v>78</v>
      </c>
      <c r="D15" s="1012" t="s">
        <v>685</v>
      </c>
      <c r="E15" s="1013"/>
      <c r="F15" s="1013"/>
      <c r="G15" s="1013"/>
      <c r="H15" s="551"/>
      <c r="J15" s="268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1"/>
    </row>
    <row r="16" spans="1:23" ht="22.95" customHeight="1">
      <c r="B16" s="549"/>
      <c r="C16" s="1014" t="s">
        <v>79</v>
      </c>
      <c r="D16" s="1015" t="s">
        <v>686</v>
      </c>
      <c r="E16" s="1016">
        <f>SUM(E17:E21)</f>
        <v>315657.40999999997</v>
      </c>
      <c r="F16" s="1016">
        <f>SUM(F17:F21)</f>
        <v>327761.61</v>
      </c>
      <c r="G16" s="1016">
        <f>SUM(G17:G21)</f>
        <v>466636.31</v>
      </c>
      <c r="H16" s="551"/>
      <c r="J16" s="268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1"/>
    </row>
    <row r="17" spans="2:23" ht="22.95" customHeight="1">
      <c r="B17" s="549"/>
      <c r="C17" s="1017" t="s">
        <v>80</v>
      </c>
      <c r="D17" s="1018" t="s">
        <v>687</v>
      </c>
      <c r="E17" s="1019">
        <v>1880</v>
      </c>
      <c r="F17" s="1019">
        <v>2000</v>
      </c>
      <c r="G17" s="1019">
        <v>2000</v>
      </c>
      <c r="H17" s="551"/>
      <c r="J17" s="268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1"/>
    </row>
    <row r="18" spans="2:23" ht="22.95" customHeight="1">
      <c r="B18" s="549"/>
      <c r="C18" s="1020" t="s">
        <v>81</v>
      </c>
      <c r="D18" s="1021" t="s">
        <v>688</v>
      </c>
      <c r="E18" s="1022">
        <v>0</v>
      </c>
      <c r="F18" s="1022">
        <v>0</v>
      </c>
      <c r="G18" s="1022">
        <v>0</v>
      </c>
      <c r="H18" s="551"/>
      <c r="J18" s="268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1"/>
    </row>
    <row r="19" spans="2:23" ht="22.95" customHeight="1">
      <c r="B19" s="549"/>
      <c r="C19" s="1020" t="s">
        <v>82</v>
      </c>
      <c r="D19" s="1021" t="s">
        <v>689</v>
      </c>
      <c r="E19" s="1022">
        <v>50981.18</v>
      </c>
      <c r="F19" s="1022">
        <v>47501.61</v>
      </c>
      <c r="G19" s="1022">
        <v>47500</v>
      </c>
      <c r="H19" s="551"/>
      <c r="J19" s="1125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1"/>
    </row>
    <row r="20" spans="2:23" ht="22.95" customHeight="1">
      <c r="B20" s="549"/>
      <c r="C20" s="1020" t="s">
        <v>88</v>
      </c>
      <c r="D20" s="1023" t="s">
        <v>690</v>
      </c>
      <c r="E20" s="1024">
        <v>262796.23</v>
      </c>
      <c r="F20" s="1024">
        <v>278260</v>
      </c>
      <c r="G20" s="1024">
        <v>417136.31</v>
      </c>
      <c r="H20" s="551"/>
      <c r="J20" s="1125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1"/>
    </row>
    <row r="21" spans="2:23" ht="22.95" customHeight="1">
      <c r="B21" s="549"/>
      <c r="C21" s="1020" t="s">
        <v>93</v>
      </c>
      <c r="D21" s="1023" t="s">
        <v>691</v>
      </c>
      <c r="E21" s="1024">
        <v>0</v>
      </c>
      <c r="F21" s="1024">
        <v>0</v>
      </c>
      <c r="G21" s="1024">
        <v>0</v>
      </c>
      <c r="H21" s="551"/>
      <c r="J21" s="268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1"/>
    </row>
    <row r="22" spans="2:23" ht="22.95" customHeight="1">
      <c r="B22" s="549"/>
      <c r="C22" s="1014" t="s">
        <v>83</v>
      </c>
      <c r="D22" s="1015" t="s">
        <v>692</v>
      </c>
      <c r="E22" s="309">
        <v>443240.15</v>
      </c>
      <c r="F22" s="309">
        <v>420897.27</v>
      </c>
      <c r="G22" s="309">
        <v>440000</v>
      </c>
      <c r="H22" s="551"/>
      <c r="J22" s="1125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1"/>
    </row>
    <row r="23" spans="2:23" ht="22.95" customHeight="1">
      <c r="B23" s="549"/>
      <c r="C23" s="1014" t="s">
        <v>85</v>
      </c>
      <c r="D23" s="1015" t="s">
        <v>693</v>
      </c>
      <c r="E23" s="1016">
        <f>SUM(E24:E27)</f>
        <v>0</v>
      </c>
      <c r="F23" s="1016">
        <f>SUM(F24:F27)</f>
        <v>0</v>
      </c>
      <c r="G23" s="1016">
        <f>SUM(G24:G27)</f>
        <v>0</v>
      </c>
      <c r="H23" s="551"/>
      <c r="J23" s="268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1"/>
    </row>
    <row r="24" spans="2:23" ht="22.95" customHeight="1">
      <c r="B24" s="549"/>
      <c r="C24" s="1017" t="s">
        <v>80</v>
      </c>
      <c r="D24" s="1018" t="s">
        <v>694</v>
      </c>
      <c r="E24" s="1019">
        <v>0</v>
      </c>
      <c r="F24" s="1019">
        <v>0</v>
      </c>
      <c r="G24" s="1019">
        <v>0</v>
      </c>
      <c r="H24" s="551"/>
      <c r="J24" s="268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1"/>
    </row>
    <row r="25" spans="2:23" ht="22.95" customHeight="1">
      <c r="B25" s="549"/>
      <c r="C25" s="1020" t="s">
        <v>81</v>
      </c>
      <c r="D25" s="1023" t="s">
        <v>695</v>
      </c>
      <c r="E25" s="1024">
        <v>0</v>
      </c>
      <c r="F25" s="1024">
        <v>0</v>
      </c>
      <c r="G25" s="1024">
        <v>0</v>
      </c>
      <c r="H25" s="551"/>
      <c r="J25" s="268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1"/>
    </row>
    <row r="26" spans="2:23" ht="22.95" customHeight="1">
      <c r="B26" s="549"/>
      <c r="C26" s="1020" t="s">
        <v>82</v>
      </c>
      <c r="D26" s="1023" t="s">
        <v>696</v>
      </c>
      <c r="E26" s="1024">
        <v>0</v>
      </c>
      <c r="F26" s="1024">
        <v>0</v>
      </c>
      <c r="G26" s="1024">
        <v>0</v>
      </c>
      <c r="H26" s="551"/>
      <c r="J26" s="268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1"/>
    </row>
    <row r="27" spans="2:23" ht="22.95" customHeight="1">
      <c r="B27" s="549"/>
      <c r="C27" s="1020" t="s">
        <v>88</v>
      </c>
      <c r="D27" s="1023" t="s">
        <v>697</v>
      </c>
      <c r="E27" s="1024">
        <v>0</v>
      </c>
      <c r="F27" s="1024">
        <v>0</v>
      </c>
      <c r="G27" s="1024">
        <v>0</v>
      </c>
      <c r="H27" s="551"/>
      <c r="J27" s="268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1"/>
    </row>
    <row r="28" spans="2:23" ht="22.95" customHeight="1">
      <c r="B28" s="549"/>
      <c r="C28" s="1014" t="s">
        <v>86</v>
      </c>
      <c r="D28" s="1015" t="s">
        <v>84</v>
      </c>
      <c r="E28" s="309">
        <v>0</v>
      </c>
      <c r="F28" s="309">
        <v>0</v>
      </c>
      <c r="G28" s="309">
        <v>0</v>
      </c>
      <c r="H28" s="551"/>
      <c r="J28" s="268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1"/>
    </row>
    <row r="29" spans="2:23" ht="22.95" customHeight="1">
      <c r="B29" s="549"/>
      <c r="C29" s="1014" t="s">
        <v>123</v>
      </c>
      <c r="D29" s="1015" t="s">
        <v>698</v>
      </c>
      <c r="E29" s="309">
        <v>0</v>
      </c>
      <c r="F29" s="309">
        <v>0</v>
      </c>
      <c r="G29" s="309">
        <v>0</v>
      </c>
      <c r="H29" s="551"/>
      <c r="J29" s="268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1"/>
    </row>
    <row r="30" spans="2:23" ht="22.95" customHeight="1">
      <c r="B30" s="549"/>
      <c r="C30" s="1014" t="s">
        <v>89</v>
      </c>
      <c r="D30" s="1015" t="s">
        <v>87</v>
      </c>
      <c r="E30" s="309">
        <v>-241138.88</v>
      </c>
      <c r="F30" s="309">
        <v>-234124.65</v>
      </c>
      <c r="G30" s="309">
        <v>-235000</v>
      </c>
      <c r="H30" s="551"/>
      <c r="J30" s="278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80"/>
    </row>
    <row r="31" spans="2:23" ht="22.95" customHeight="1">
      <c r="B31" s="549"/>
      <c r="C31" s="1014" t="s">
        <v>91</v>
      </c>
      <c r="D31" s="1015" t="s">
        <v>699</v>
      </c>
      <c r="E31" s="309">
        <v>43530.78</v>
      </c>
      <c r="F31" s="309">
        <v>42986.21</v>
      </c>
      <c r="G31" s="309">
        <v>43000</v>
      </c>
      <c r="H31" s="551"/>
      <c r="J31" s="278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80"/>
    </row>
    <row r="32" spans="2:23" ht="22.95" customHeight="1">
      <c r="B32" s="549"/>
      <c r="C32" s="1014" t="s">
        <v>94</v>
      </c>
      <c r="D32" s="1015" t="s">
        <v>90</v>
      </c>
      <c r="E32" s="309">
        <v>-306325.90999999997</v>
      </c>
      <c r="F32" s="309">
        <v>-329425.21999999997</v>
      </c>
      <c r="G32" s="309">
        <f>-384416</f>
        <v>-384416</v>
      </c>
      <c r="H32" s="551"/>
      <c r="J32" s="1125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1"/>
    </row>
    <row r="33" spans="2:23" ht="22.95" customHeight="1">
      <c r="B33" s="549"/>
      <c r="C33" s="1014" t="s">
        <v>96</v>
      </c>
      <c r="D33" s="1015" t="s">
        <v>700</v>
      </c>
      <c r="E33" s="309">
        <f>-241995.99+1316.23</f>
        <v>-240679.75999999998</v>
      </c>
      <c r="F33" s="309">
        <f>-223350.95+712.43</f>
        <v>-222638.52000000002</v>
      </c>
      <c r="G33" s="309">
        <f>-339000+20140.73</f>
        <v>-318859.27</v>
      </c>
      <c r="H33" s="551"/>
      <c r="J33" s="1125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1"/>
    </row>
    <row r="34" spans="2:23" ht="22.95" customHeight="1">
      <c r="B34" s="549"/>
      <c r="C34" s="1014" t="s">
        <v>97</v>
      </c>
      <c r="D34" s="1015" t="s">
        <v>95</v>
      </c>
      <c r="E34" s="309">
        <v>-12156.98</v>
      </c>
      <c r="F34" s="309">
        <v>-14492.51</v>
      </c>
      <c r="G34" s="309">
        <v>-16150.97</v>
      </c>
      <c r="H34" s="551"/>
      <c r="J34" s="268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1"/>
    </row>
    <row r="35" spans="2:23" ht="22.95" customHeight="1">
      <c r="B35" s="549"/>
      <c r="C35" s="1014" t="s">
        <v>98</v>
      </c>
      <c r="D35" s="1015" t="s">
        <v>701</v>
      </c>
      <c r="E35" s="309">
        <v>2676.55</v>
      </c>
      <c r="F35" s="309">
        <v>3546.02</v>
      </c>
      <c r="G35" s="309">
        <v>4789.93</v>
      </c>
      <c r="H35" s="551"/>
      <c r="J35" s="268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1"/>
    </row>
    <row r="36" spans="2:23" ht="22.95" customHeight="1">
      <c r="B36" s="549"/>
      <c r="C36" s="1014" t="s">
        <v>99</v>
      </c>
      <c r="D36" s="1015" t="s">
        <v>702</v>
      </c>
      <c r="E36" s="309"/>
      <c r="F36" s="309">
        <v>0</v>
      </c>
      <c r="G36" s="309">
        <v>0</v>
      </c>
      <c r="H36" s="551"/>
      <c r="J36" s="281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3"/>
    </row>
    <row r="37" spans="2:23" ht="22.95" customHeight="1">
      <c r="B37" s="549"/>
      <c r="C37" s="1014" t="s">
        <v>100</v>
      </c>
      <c r="D37" s="1015" t="s">
        <v>703</v>
      </c>
      <c r="E37" s="309">
        <v>-1152.1600000000001</v>
      </c>
      <c r="F37" s="309">
        <v>0</v>
      </c>
      <c r="G37" s="309">
        <v>0</v>
      </c>
      <c r="H37" s="551"/>
      <c r="J37" s="281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3"/>
    </row>
    <row r="38" spans="2:23" ht="22.95" customHeight="1" thickBot="1">
      <c r="B38" s="549"/>
      <c r="C38" s="1025" t="s">
        <v>790</v>
      </c>
      <c r="D38" s="1026" t="s">
        <v>704</v>
      </c>
      <c r="E38" s="1027">
        <f>E16+E22+E23+SUM(E28:E37)</f>
        <v>3651.2000000000698</v>
      </c>
      <c r="F38" s="1027">
        <f>F16+F22+F23+SUM(F28:F37)</f>
        <v>-5489.7899999999208</v>
      </c>
      <c r="G38" s="1027">
        <f>G16+G22+G23+SUM(G28:G37)</f>
        <v>0</v>
      </c>
      <c r="H38" s="551"/>
      <c r="J38" s="281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3"/>
    </row>
    <row r="39" spans="2:23" ht="22.95" customHeight="1">
      <c r="B39" s="549"/>
      <c r="C39" s="1028"/>
      <c r="D39" s="550"/>
      <c r="E39" s="1013"/>
      <c r="F39" s="1013"/>
      <c r="G39" s="1013"/>
      <c r="H39" s="551"/>
      <c r="J39" s="281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3"/>
    </row>
    <row r="40" spans="2:23" ht="22.95" customHeight="1">
      <c r="B40" s="549"/>
      <c r="C40" s="1014" t="s">
        <v>100</v>
      </c>
      <c r="D40" s="1015" t="s">
        <v>103</v>
      </c>
      <c r="E40" s="309">
        <v>0</v>
      </c>
      <c r="F40" s="309">
        <v>1</v>
      </c>
      <c r="G40" s="309">
        <v>0</v>
      </c>
      <c r="H40" s="551"/>
      <c r="J40" s="281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3"/>
    </row>
    <row r="41" spans="2:23" ht="22.95" customHeight="1">
      <c r="B41" s="549"/>
      <c r="C41" s="1014" t="s">
        <v>102</v>
      </c>
      <c r="D41" s="1015" t="s">
        <v>105</v>
      </c>
      <c r="E41" s="309">
        <v>0</v>
      </c>
      <c r="F41" s="309">
        <v>0</v>
      </c>
      <c r="G41" s="309">
        <v>0</v>
      </c>
      <c r="H41" s="551"/>
      <c r="J41" s="281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3"/>
    </row>
    <row r="42" spans="2:23" ht="22.95" customHeight="1">
      <c r="B42" s="549"/>
      <c r="C42" s="1014" t="s">
        <v>104</v>
      </c>
      <c r="D42" s="1015" t="s">
        <v>107</v>
      </c>
      <c r="E42" s="309">
        <v>0</v>
      </c>
      <c r="F42" s="309">
        <v>0</v>
      </c>
      <c r="G42" s="309">
        <v>0</v>
      </c>
      <c r="H42" s="551"/>
      <c r="J42" s="281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3"/>
    </row>
    <row r="43" spans="2:23" ht="22.95" customHeight="1">
      <c r="B43" s="549"/>
      <c r="C43" s="1014" t="s">
        <v>106</v>
      </c>
      <c r="D43" s="1015" t="s">
        <v>109</v>
      </c>
      <c r="E43" s="309">
        <v>-2.77</v>
      </c>
      <c r="F43" s="309">
        <v>-0.24</v>
      </c>
      <c r="G43" s="309">
        <v>0</v>
      </c>
      <c r="H43" s="551"/>
      <c r="J43" s="281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3"/>
    </row>
    <row r="44" spans="2:23" ht="22.95" customHeight="1">
      <c r="B44" s="549"/>
      <c r="C44" s="1014" t="s">
        <v>108</v>
      </c>
      <c r="D44" s="1015" t="s">
        <v>111</v>
      </c>
      <c r="E44" s="309">
        <v>0</v>
      </c>
      <c r="F44" s="309">
        <v>0</v>
      </c>
      <c r="G44" s="309">
        <v>0</v>
      </c>
      <c r="H44" s="551"/>
      <c r="J44" s="281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3"/>
    </row>
    <row r="45" spans="2:23" ht="22.95" customHeight="1" thickBot="1">
      <c r="B45" s="549"/>
      <c r="C45" s="1025" t="s">
        <v>789</v>
      </c>
      <c r="D45" s="1026" t="s">
        <v>705</v>
      </c>
      <c r="E45" s="1027">
        <f>SUM(E40:E44)</f>
        <v>-2.77</v>
      </c>
      <c r="F45" s="1027">
        <f>SUM(F40:F44)</f>
        <v>0.76</v>
      </c>
      <c r="G45" s="1027">
        <f>SUM(G40:G44)</f>
        <v>0</v>
      </c>
      <c r="H45" s="551"/>
      <c r="J45" s="281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3"/>
    </row>
    <row r="46" spans="2:23" ht="22.95" customHeight="1">
      <c r="B46" s="549"/>
      <c r="C46" s="1029"/>
      <c r="D46" s="1030"/>
      <c r="E46" s="1013"/>
      <c r="F46" s="1013"/>
      <c r="G46" s="1013"/>
      <c r="H46" s="551"/>
      <c r="J46" s="281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3"/>
    </row>
    <row r="47" spans="2:23" ht="22.95" customHeight="1" thickBot="1">
      <c r="B47" s="549"/>
      <c r="C47" s="1025" t="s">
        <v>788</v>
      </c>
      <c r="D47" s="1026" t="s">
        <v>706</v>
      </c>
      <c r="E47" s="1031">
        <f>E45+E38</f>
        <v>3648.4300000000699</v>
      </c>
      <c r="F47" s="1031">
        <f>F45+F38</f>
        <v>-5489.0299999999206</v>
      </c>
      <c r="G47" s="1031">
        <f>G45+G38</f>
        <v>0</v>
      </c>
      <c r="H47" s="551"/>
      <c r="J47" s="281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3"/>
    </row>
    <row r="48" spans="2:23" ht="22.95" customHeight="1">
      <c r="B48" s="549"/>
      <c r="C48" s="1014" t="s">
        <v>110</v>
      </c>
      <c r="D48" s="1015" t="s">
        <v>114</v>
      </c>
      <c r="E48" s="309">
        <v>0</v>
      </c>
      <c r="F48" s="309">
        <v>0</v>
      </c>
      <c r="G48" s="309">
        <v>0</v>
      </c>
      <c r="H48" s="551"/>
      <c r="J48" s="281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3"/>
    </row>
    <row r="49" spans="2:23" s="1044" customFormat="1" ht="22.95" customHeight="1">
      <c r="B49" s="549"/>
      <c r="C49" s="1032"/>
      <c r="D49" s="1033"/>
      <c r="E49" s="1013"/>
      <c r="F49" s="1013"/>
      <c r="G49" s="1013"/>
      <c r="H49" s="551"/>
      <c r="I49" s="543"/>
      <c r="J49" s="281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3"/>
    </row>
    <row r="50" spans="2:23" s="1113" customFormat="1" ht="39" customHeight="1" thickBot="1">
      <c r="B50" s="1108"/>
      <c r="C50" s="1109" t="s">
        <v>787</v>
      </c>
      <c r="D50" s="1110" t="s">
        <v>762</v>
      </c>
      <c r="E50" s="1111">
        <f>E47+E48</f>
        <v>3648.4300000000699</v>
      </c>
      <c r="F50" s="1111">
        <f>F47+F48</f>
        <v>-5489.0299999999206</v>
      </c>
      <c r="G50" s="1111">
        <f>G47+G48</f>
        <v>0</v>
      </c>
      <c r="H50" s="1112"/>
      <c r="J50" s="1105"/>
      <c r="K50" s="1106"/>
      <c r="L50" s="1106"/>
      <c r="M50" s="1106"/>
      <c r="N50" s="1106"/>
      <c r="O50" s="1106"/>
      <c r="P50" s="1106"/>
      <c r="Q50" s="1106"/>
      <c r="R50" s="1106"/>
      <c r="S50" s="1106"/>
      <c r="T50" s="1106"/>
      <c r="U50" s="1106"/>
      <c r="V50" s="1106"/>
      <c r="W50" s="1107"/>
    </row>
    <row r="51" spans="2:23" ht="10.95" customHeight="1">
      <c r="B51" s="549"/>
      <c r="C51" s="1088"/>
      <c r="D51" s="445"/>
      <c r="E51" s="1089"/>
      <c r="F51" s="1089"/>
      <c r="G51" s="1089"/>
      <c r="H51" s="551"/>
      <c r="J51" s="842"/>
      <c r="K51" s="843"/>
      <c r="L51" s="843"/>
      <c r="M51" s="843"/>
      <c r="N51" s="843"/>
      <c r="O51" s="843"/>
      <c r="P51" s="843"/>
      <c r="Q51" s="843"/>
      <c r="R51" s="843"/>
      <c r="S51" s="843"/>
      <c r="T51" s="843"/>
      <c r="U51" s="843"/>
      <c r="V51" s="843"/>
      <c r="W51" s="844"/>
    </row>
    <row r="52" spans="2:23" ht="22.95" customHeight="1">
      <c r="B52" s="549"/>
      <c r="C52" s="1090" t="s">
        <v>115</v>
      </c>
      <c r="D52" s="1091" t="s">
        <v>763</v>
      </c>
      <c r="E52" s="1092"/>
      <c r="F52" s="1092"/>
      <c r="G52" s="1092"/>
      <c r="H52" s="551"/>
      <c r="J52" s="842"/>
      <c r="K52" s="843"/>
      <c r="L52" s="843"/>
      <c r="M52" s="843"/>
      <c r="N52" s="843"/>
      <c r="O52" s="843"/>
      <c r="P52" s="843"/>
      <c r="Q52" s="843"/>
      <c r="R52" s="843"/>
      <c r="S52" s="843"/>
      <c r="T52" s="843"/>
      <c r="U52" s="843"/>
      <c r="V52" s="843"/>
      <c r="W52" s="844"/>
    </row>
    <row r="53" spans="2:23" ht="33" customHeight="1">
      <c r="B53" s="549"/>
      <c r="C53" s="1014" t="s">
        <v>79</v>
      </c>
      <c r="D53" s="1015" t="s">
        <v>766</v>
      </c>
      <c r="E53" s="309">
        <v>0</v>
      </c>
      <c r="F53" s="309">
        <v>0</v>
      </c>
      <c r="G53" s="309">
        <v>0</v>
      </c>
      <c r="H53" s="551"/>
      <c r="J53" s="842"/>
      <c r="K53" s="843"/>
      <c r="L53" s="843"/>
      <c r="M53" s="843"/>
      <c r="N53" s="843"/>
      <c r="O53" s="843"/>
      <c r="P53" s="843"/>
      <c r="Q53" s="843"/>
      <c r="R53" s="843"/>
      <c r="S53" s="843"/>
      <c r="T53" s="843"/>
      <c r="U53" s="843"/>
      <c r="V53" s="843"/>
      <c r="W53" s="844"/>
    </row>
    <row r="54" spans="2:23" ht="22.95" customHeight="1">
      <c r="B54" s="549"/>
      <c r="C54" s="1014" t="s">
        <v>83</v>
      </c>
      <c r="D54" s="1015" t="s">
        <v>767</v>
      </c>
      <c r="E54" s="309">
        <v>0</v>
      </c>
      <c r="F54" s="309">
        <v>0</v>
      </c>
      <c r="G54" s="309">
        <v>0</v>
      </c>
      <c r="H54" s="551"/>
      <c r="J54" s="842"/>
      <c r="K54" s="843"/>
      <c r="L54" s="843"/>
      <c r="M54" s="843"/>
      <c r="N54" s="843"/>
      <c r="O54" s="843"/>
      <c r="P54" s="843"/>
      <c r="Q54" s="843"/>
      <c r="R54" s="843"/>
      <c r="S54" s="843"/>
      <c r="T54" s="843"/>
      <c r="U54" s="843"/>
      <c r="V54" s="843"/>
      <c r="W54" s="844"/>
    </row>
    <row r="55" spans="2:23" ht="22.95" customHeight="1">
      <c r="B55" s="549"/>
      <c r="C55" s="1014" t="s">
        <v>85</v>
      </c>
      <c r="D55" s="1015" t="s">
        <v>768</v>
      </c>
      <c r="E55" s="309">
        <v>0</v>
      </c>
      <c r="F55" s="309">
        <v>13142.92</v>
      </c>
      <c r="G55" s="309">
        <v>60000</v>
      </c>
      <c r="H55" s="551"/>
      <c r="J55" s="842"/>
      <c r="K55" s="843"/>
      <c r="L55" s="843"/>
      <c r="M55" s="843"/>
      <c r="N55" s="843"/>
      <c r="O55" s="843"/>
      <c r="P55" s="843"/>
      <c r="Q55" s="843"/>
      <c r="R55" s="843"/>
      <c r="S55" s="843"/>
      <c r="T55" s="843"/>
      <c r="U55" s="843"/>
      <c r="V55" s="843"/>
      <c r="W55" s="844"/>
    </row>
    <row r="56" spans="2:23" ht="22.95" customHeight="1">
      <c r="B56" s="549"/>
      <c r="C56" s="1014" t="s">
        <v>86</v>
      </c>
      <c r="D56" s="1015" t="s">
        <v>769</v>
      </c>
      <c r="E56" s="309">
        <v>0</v>
      </c>
      <c r="F56" s="309">
        <v>0</v>
      </c>
      <c r="G56" s="309">
        <v>0</v>
      </c>
      <c r="H56" s="551"/>
      <c r="J56" s="842"/>
      <c r="K56" s="843"/>
      <c r="L56" s="843"/>
      <c r="M56" s="843"/>
      <c r="N56" s="843"/>
      <c r="O56" s="843"/>
      <c r="P56" s="843"/>
      <c r="Q56" s="843"/>
      <c r="R56" s="843"/>
      <c r="S56" s="843"/>
      <c r="T56" s="843"/>
      <c r="U56" s="843"/>
      <c r="V56" s="843"/>
      <c r="W56" s="844"/>
    </row>
    <row r="57" spans="2:23" ht="22.95" customHeight="1">
      <c r="B57" s="549"/>
      <c r="C57" s="1014" t="s">
        <v>123</v>
      </c>
      <c r="D57" s="1015" t="s">
        <v>770</v>
      </c>
      <c r="E57" s="309">
        <v>0</v>
      </c>
      <c r="F57" s="309">
        <v>0</v>
      </c>
      <c r="G57" s="309">
        <v>0</v>
      </c>
      <c r="H57" s="551"/>
      <c r="J57" s="842"/>
      <c r="K57" s="843"/>
      <c r="L57" s="843"/>
      <c r="M57" s="843"/>
      <c r="N57" s="843"/>
      <c r="O57" s="843"/>
      <c r="P57" s="843"/>
      <c r="Q57" s="843"/>
      <c r="R57" s="843"/>
      <c r="S57" s="843"/>
      <c r="T57" s="843"/>
      <c r="U57" s="843"/>
      <c r="V57" s="843"/>
      <c r="W57" s="844"/>
    </row>
    <row r="58" spans="2:23" ht="22.95" customHeight="1">
      <c r="B58" s="549"/>
      <c r="C58" s="1014" t="s">
        <v>89</v>
      </c>
      <c r="D58" s="1015" t="s">
        <v>771</v>
      </c>
      <c r="E58" s="309">
        <v>0</v>
      </c>
      <c r="F58" s="309">
        <v>0</v>
      </c>
      <c r="G58" s="309">
        <v>0</v>
      </c>
      <c r="H58" s="551"/>
      <c r="J58" s="842"/>
      <c r="K58" s="843"/>
      <c r="L58" s="843"/>
      <c r="M58" s="843"/>
      <c r="N58" s="843"/>
      <c r="O58" s="843"/>
      <c r="P58" s="843"/>
      <c r="Q58" s="843"/>
      <c r="R58" s="843"/>
      <c r="S58" s="843"/>
      <c r="T58" s="843"/>
      <c r="U58" s="843"/>
      <c r="V58" s="843"/>
      <c r="W58" s="844"/>
    </row>
    <row r="59" spans="2:23" s="1093" customFormat="1" ht="40.200000000000003" customHeight="1" thickBot="1">
      <c r="B59" s="1094"/>
      <c r="C59" s="1095" t="s">
        <v>764</v>
      </c>
      <c r="D59" s="1096" t="s">
        <v>765</v>
      </c>
      <c r="E59" s="1097">
        <f>SUM(E54:E58)</f>
        <v>0</v>
      </c>
      <c r="F59" s="1097">
        <f>SUM(F54:F58)</f>
        <v>13142.92</v>
      </c>
      <c r="G59" s="1097">
        <f>SUM(G54:G58)</f>
        <v>60000</v>
      </c>
      <c r="H59" s="1098"/>
      <c r="J59" s="842"/>
      <c r="K59" s="843"/>
      <c r="L59" s="843"/>
      <c r="M59" s="843"/>
      <c r="N59" s="843"/>
      <c r="O59" s="843"/>
      <c r="P59" s="843"/>
      <c r="Q59" s="843"/>
      <c r="R59" s="843"/>
      <c r="S59" s="843"/>
      <c r="T59" s="843"/>
      <c r="U59" s="843"/>
      <c r="V59" s="843"/>
      <c r="W59" s="844"/>
    </row>
    <row r="60" spans="2:23" ht="9" customHeight="1">
      <c r="B60" s="549"/>
      <c r="C60" s="1088"/>
      <c r="D60" s="445"/>
      <c r="E60" s="1089"/>
      <c r="F60" s="1089"/>
      <c r="G60" s="1089"/>
      <c r="H60" s="551"/>
      <c r="J60" s="842"/>
      <c r="K60" s="843"/>
      <c r="L60" s="843"/>
      <c r="M60" s="843"/>
      <c r="N60" s="843"/>
      <c r="O60" s="843"/>
      <c r="P60" s="843"/>
      <c r="Q60" s="843"/>
      <c r="R60" s="843"/>
      <c r="S60" s="843"/>
      <c r="T60" s="843"/>
      <c r="U60" s="843"/>
      <c r="V60" s="843"/>
      <c r="W60" s="844"/>
    </row>
    <row r="61" spans="2:23" ht="22.95" customHeight="1">
      <c r="B61" s="549"/>
      <c r="C61" s="1090" t="s">
        <v>159</v>
      </c>
      <c r="D61" s="1091" t="s">
        <v>772</v>
      </c>
      <c r="E61" s="1092"/>
      <c r="F61" s="1092"/>
      <c r="G61" s="1092"/>
      <c r="H61" s="551"/>
      <c r="J61" s="842"/>
      <c r="K61" s="843"/>
      <c r="L61" s="843"/>
      <c r="M61" s="843"/>
      <c r="N61" s="843"/>
      <c r="O61" s="843"/>
      <c r="P61" s="843"/>
      <c r="Q61" s="843"/>
      <c r="R61" s="843"/>
      <c r="S61" s="843"/>
      <c r="T61" s="843"/>
      <c r="U61" s="843"/>
      <c r="V61" s="843"/>
      <c r="W61" s="844"/>
    </row>
    <row r="62" spans="2:23" ht="22.95" customHeight="1">
      <c r="B62" s="549"/>
      <c r="C62" s="1014" t="s">
        <v>79</v>
      </c>
      <c r="D62" s="1015" t="s">
        <v>766</v>
      </c>
      <c r="E62" s="309">
        <v>0</v>
      </c>
      <c r="F62" s="309">
        <v>0</v>
      </c>
      <c r="G62" s="309">
        <v>0</v>
      </c>
      <c r="H62" s="551"/>
      <c r="J62" s="842"/>
      <c r="K62" s="843"/>
      <c r="L62" s="843"/>
      <c r="M62" s="843"/>
      <c r="N62" s="843"/>
      <c r="O62" s="843"/>
      <c r="P62" s="843"/>
      <c r="Q62" s="843"/>
      <c r="R62" s="843"/>
      <c r="S62" s="843"/>
      <c r="T62" s="843"/>
      <c r="U62" s="843"/>
      <c r="V62" s="843"/>
      <c r="W62" s="844"/>
    </row>
    <row r="63" spans="2:23" ht="22.95" customHeight="1">
      <c r="B63" s="549"/>
      <c r="C63" s="1014" t="s">
        <v>83</v>
      </c>
      <c r="D63" s="1015" t="s">
        <v>767</v>
      </c>
      <c r="E63" s="309">
        <v>0</v>
      </c>
      <c r="F63" s="309">
        <v>0</v>
      </c>
      <c r="G63" s="309">
        <v>0</v>
      </c>
      <c r="H63" s="551"/>
      <c r="J63" s="842"/>
      <c r="K63" s="843"/>
      <c r="L63" s="843"/>
      <c r="M63" s="843"/>
      <c r="N63" s="843"/>
      <c r="O63" s="843"/>
      <c r="P63" s="843"/>
      <c r="Q63" s="843"/>
      <c r="R63" s="843"/>
      <c r="S63" s="843"/>
      <c r="T63" s="843"/>
      <c r="U63" s="843"/>
      <c r="V63" s="843"/>
      <c r="W63" s="844"/>
    </row>
    <row r="64" spans="2:23" ht="22.95" customHeight="1">
      <c r="B64" s="549"/>
      <c r="C64" s="1014" t="s">
        <v>85</v>
      </c>
      <c r="D64" s="1015" t="s">
        <v>768</v>
      </c>
      <c r="E64" s="309">
        <v>0</v>
      </c>
      <c r="F64" s="309">
        <v>-3546.02</v>
      </c>
      <c r="G64" s="309">
        <v>-4789.93</v>
      </c>
      <c r="H64" s="551"/>
      <c r="J64" s="842"/>
      <c r="K64" s="843"/>
      <c r="L64" s="843"/>
      <c r="M64" s="843"/>
      <c r="N64" s="843"/>
      <c r="O64" s="843"/>
      <c r="P64" s="843"/>
      <c r="Q64" s="843"/>
      <c r="R64" s="843"/>
      <c r="S64" s="843"/>
      <c r="T64" s="843"/>
      <c r="U64" s="843"/>
      <c r="V64" s="843"/>
      <c r="W64" s="844"/>
    </row>
    <row r="65" spans="2:23" ht="22.95" customHeight="1">
      <c r="B65" s="549"/>
      <c r="C65" s="1014" t="s">
        <v>86</v>
      </c>
      <c r="D65" s="1015" t="s">
        <v>769</v>
      </c>
      <c r="E65" s="309">
        <v>0</v>
      </c>
      <c r="F65" s="309">
        <v>0</v>
      </c>
      <c r="G65" s="309">
        <v>0</v>
      </c>
      <c r="H65" s="551"/>
      <c r="J65" s="842"/>
      <c r="K65" s="843"/>
      <c r="L65" s="843"/>
      <c r="M65" s="843"/>
      <c r="N65" s="843"/>
      <c r="O65" s="843"/>
      <c r="P65" s="843"/>
      <c r="Q65" s="843"/>
      <c r="R65" s="843"/>
      <c r="S65" s="843"/>
      <c r="T65" s="843"/>
      <c r="U65" s="843"/>
      <c r="V65" s="843"/>
      <c r="W65" s="844"/>
    </row>
    <row r="66" spans="2:23" ht="22.95" customHeight="1">
      <c r="B66" s="549"/>
      <c r="C66" s="1014" t="s">
        <v>123</v>
      </c>
      <c r="D66" s="1015" t="s">
        <v>771</v>
      </c>
      <c r="E66" s="309">
        <v>0</v>
      </c>
      <c r="F66" s="309">
        <v>0</v>
      </c>
      <c r="G66" s="309">
        <v>0</v>
      </c>
      <c r="H66" s="551"/>
      <c r="J66" s="842"/>
      <c r="K66" s="843"/>
      <c r="L66" s="843"/>
      <c r="M66" s="843"/>
      <c r="N66" s="843"/>
      <c r="O66" s="843"/>
      <c r="P66" s="843"/>
      <c r="Q66" s="843"/>
      <c r="R66" s="843"/>
      <c r="S66" s="843"/>
      <c r="T66" s="843"/>
      <c r="U66" s="843"/>
      <c r="V66" s="843"/>
      <c r="W66" s="844"/>
    </row>
    <row r="67" spans="2:23" ht="37.950000000000003" customHeight="1" thickBot="1">
      <c r="B67" s="549"/>
      <c r="C67" s="1095" t="s">
        <v>773</v>
      </c>
      <c r="D67" s="1096" t="s">
        <v>774</v>
      </c>
      <c r="E67" s="1097">
        <f>SUM(E62:E66)</f>
        <v>0</v>
      </c>
      <c r="F67" s="1097">
        <f>SUM(F62:F66)</f>
        <v>-3546.02</v>
      </c>
      <c r="G67" s="1097">
        <f>SUM(G62:G66)</f>
        <v>-4789.93</v>
      </c>
      <c r="H67" s="551"/>
      <c r="J67" s="842"/>
      <c r="K67" s="843"/>
      <c r="L67" s="843"/>
      <c r="M67" s="843"/>
      <c r="N67" s="843"/>
      <c r="O67" s="843"/>
      <c r="P67" s="843"/>
      <c r="Q67" s="843"/>
      <c r="R67" s="843"/>
      <c r="S67" s="843"/>
      <c r="T67" s="843"/>
      <c r="U67" s="843"/>
      <c r="V67" s="843"/>
      <c r="W67" s="844"/>
    </row>
    <row r="68" spans="2:23" ht="9" customHeight="1">
      <c r="B68" s="549"/>
      <c r="C68" s="1088"/>
      <c r="D68" s="445"/>
      <c r="E68" s="1089"/>
      <c r="F68" s="1089"/>
      <c r="G68" s="1089"/>
      <c r="H68" s="551"/>
      <c r="J68" s="842"/>
      <c r="K68" s="843"/>
      <c r="L68" s="843"/>
      <c r="M68" s="843"/>
      <c r="N68" s="843"/>
      <c r="O68" s="843"/>
      <c r="P68" s="843"/>
      <c r="Q68" s="843"/>
      <c r="R68" s="843"/>
      <c r="S68" s="843"/>
      <c r="T68" s="843"/>
      <c r="U68" s="843"/>
      <c r="V68" s="843"/>
      <c r="W68" s="844"/>
    </row>
    <row r="69" spans="2:23" ht="40.200000000000003" customHeight="1" thickBot="1">
      <c r="B69" s="549"/>
      <c r="C69" s="1099" t="s">
        <v>775</v>
      </c>
      <c r="D69" s="1100" t="s">
        <v>776</v>
      </c>
      <c r="E69" s="1101">
        <f>+E59+E67</f>
        <v>0</v>
      </c>
      <c r="F69" s="1101">
        <f>+F59+F67</f>
        <v>9596.9</v>
      </c>
      <c r="G69" s="1101">
        <f>+G59+G67</f>
        <v>55210.07</v>
      </c>
      <c r="H69" s="551"/>
      <c r="J69" s="842"/>
      <c r="K69" s="843"/>
      <c r="L69" s="843"/>
      <c r="M69" s="843"/>
      <c r="N69" s="843"/>
      <c r="O69" s="843"/>
      <c r="P69" s="843"/>
      <c r="Q69" s="843"/>
      <c r="R69" s="843"/>
      <c r="S69" s="843"/>
      <c r="T69" s="843"/>
      <c r="U69" s="843"/>
      <c r="V69" s="843"/>
      <c r="W69" s="844"/>
    </row>
    <row r="70" spans="2:23" ht="22.95" customHeight="1" thickBot="1">
      <c r="B70" s="549"/>
      <c r="C70" s="1099" t="s">
        <v>777</v>
      </c>
      <c r="D70" s="1100" t="s">
        <v>778</v>
      </c>
      <c r="E70" s="1117">
        <v>0</v>
      </c>
      <c r="F70" s="1117">
        <v>0</v>
      </c>
      <c r="G70" s="1117">
        <v>0</v>
      </c>
      <c r="H70" s="551"/>
      <c r="J70" s="842"/>
      <c r="K70" s="843"/>
      <c r="L70" s="843"/>
      <c r="M70" s="843"/>
      <c r="N70" s="843"/>
      <c r="O70" s="843"/>
      <c r="P70" s="843"/>
      <c r="Q70" s="843"/>
      <c r="R70" s="843"/>
      <c r="S70" s="843"/>
      <c r="T70" s="843"/>
      <c r="U70" s="843"/>
      <c r="V70" s="843"/>
      <c r="W70" s="844"/>
    </row>
    <row r="71" spans="2:23" ht="22.95" customHeight="1" thickBot="1">
      <c r="B71" s="549"/>
      <c r="C71" s="1099" t="s">
        <v>779</v>
      </c>
      <c r="D71" s="1100" t="s">
        <v>780</v>
      </c>
      <c r="E71" s="1117">
        <v>0</v>
      </c>
      <c r="F71" s="1117">
        <v>0</v>
      </c>
      <c r="G71" s="1117">
        <v>0</v>
      </c>
      <c r="H71" s="551"/>
      <c r="J71" s="842"/>
      <c r="K71" s="843"/>
      <c r="L71" s="843"/>
      <c r="M71" s="843"/>
      <c r="N71" s="843"/>
      <c r="O71" s="843"/>
      <c r="P71" s="843"/>
      <c r="Q71" s="843"/>
      <c r="R71" s="843"/>
      <c r="S71" s="843"/>
      <c r="T71" s="843"/>
      <c r="U71" s="843"/>
      <c r="V71" s="843"/>
      <c r="W71" s="844"/>
    </row>
    <row r="72" spans="2:23" ht="22.95" customHeight="1" thickBot="1">
      <c r="B72" s="549"/>
      <c r="C72" s="1099" t="s">
        <v>781</v>
      </c>
      <c r="D72" s="1100" t="s">
        <v>782</v>
      </c>
      <c r="E72" s="1117">
        <v>0</v>
      </c>
      <c r="F72" s="1117">
        <v>0</v>
      </c>
      <c r="G72" s="1117">
        <v>0</v>
      </c>
      <c r="H72" s="551"/>
      <c r="J72" s="842"/>
      <c r="K72" s="843"/>
      <c r="L72" s="843"/>
      <c r="M72" s="843"/>
      <c r="N72" s="843"/>
      <c r="O72" s="843"/>
      <c r="P72" s="843"/>
      <c r="Q72" s="843"/>
      <c r="R72" s="843"/>
      <c r="S72" s="843"/>
      <c r="T72" s="843"/>
      <c r="U72" s="843"/>
      <c r="V72" s="843"/>
      <c r="W72" s="844"/>
    </row>
    <row r="73" spans="2:23" ht="22.95" customHeight="1" thickBot="1">
      <c r="B73" s="549"/>
      <c r="C73" s="1099" t="s">
        <v>783</v>
      </c>
      <c r="D73" s="1100" t="s">
        <v>784</v>
      </c>
      <c r="E73" s="1117">
        <v>0</v>
      </c>
      <c r="F73" s="1117">
        <v>0</v>
      </c>
      <c r="G73" s="1117">
        <v>0</v>
      </c>
      <c r="H73" s="551"/>
      <c r="J73" s="842"/>
      <c r="K73" s="843"/>
      <c r="L73" s="843"/>
      <c r="M73" s="843"/>
      <c r="N73" s="843"/>
      <c r="O73" s="843"/>
      <c r="P73" s="843"/>
      <c r="Q73" s="843"/>
      <c r="R73" s="843"/>
      <c r="S73" s="843"/>
      <c r="T73" s="843"/>
      <c r="U73" s="843"/>
      <c r="V73" s="843"/>
      <c r="W73" s="844"/>
    </row>
    <row r="74" spans="2:23" ht="9" customHeight="1">
      <c r="B74" s="549"/>
      <c r="H74" s="551"/>
      <c r="J74" s="842"/>
      <c r="K74" s="843"/>
      <c r="L74" s="843"/>
      <c r="M74" s="843"/>
      <c r="N74" s="843"/>
      <c r="O74" s="843"/>
      <c r="P74" s="843"/>
      <c r="Q74" s="843"/>
      <c r="R74" s="843"/>
      <c r="S74" s="843"/>
      <c r="T74" s="843"/>
      <c r="U74" s="843"/>
      <c r="V74" s="843"/>
      <c r="W74" s="844"/>
    </row>
    <row r="75" spans="2:23" s="1044" customFormat="1" ht="40.200000000000003" customHeight="1" thickBot="1">
      <c r="B75" s="559"/>
      <c r="C75" s="1102" t="s">
        <v>785</v>
      </c>
      <c r="D75" s="1103" t="s">
        <v>786</v>
      </c>
      <c r="E75" s="1104">
        <f>+E50+E69+E70+E71+E72+E73</f>
        <v>3648.4300000000699</v>
      </c>
      <c r="F75" s="1104">
        <f>+F50+F69+F70+F71+F72+F73</f>
        <v>4107.870000000079</v>
      </c>
      <c r="G75" s="1104">
        <f>+G50+G69+G70+G71+G72+G73</f>
        <v>55210.07</v>
      </c>
      <c r="H75" s="561"/>
      <c r="J75" s="1114"/>
      <c r="K75" s="1115"/>
      <c r="L75" s="1115"/>
      <c r="M75" s="1115"/>
      <c r="N75" s="1115"/>
      <c r="O75" s="1115"/>
      <c r="P75" s="1115"/>
      <c r="Q75" s="1115"/>
      <c r="R75" s="1115"/>
      <c r="S75" s="1115"/>
      <c r="T75" s="1115"/>
      <c r="U75" s="1115"/>
      <c r="V75" s="1115"/>
      <c r="W75" s="1116"/>
    </row>
    <row r="76" spans="2:23" ht="22.95" customHeight="1" thickBot="1">
      <c r="B76" s="579"/>
      <c r="C76" s="1248"/>
      <c r="D76" s="1248"/>
      <c r="E76" s="1248"/>
      <c r="F76" s="1248"/>
      <c r="G76" s="580"/>
      <c r="H76" s="581"/>
      <c r="J76" s="848"/>
      <c r="K76" s="849"/>
      <c r="L76" s="849"/>
      <c r="M76" s="849"/>
      <c r="N76" s="849"/>
      <c r="O76" s="849"/>
      <c r="P76" s="849"/>
      <c r="Q76" s="849"/>
      <c r="R76" s="849"/>
      <c r="S76" s="849"/>
      <c r="T76" s="849"/>
      <c r="U76" s="849"/>
      <c r="V76" s="849"/>
      <c r="W76" s="850"/>
    </row>
    <row r="77" spans="2:23" ht="22.95" customHeight="1">
      <c r="C77" s="544"/>
      <c r="D77" s="544"/>
      <c r="E77" s="544"/>
      <c r="F77" s="544"/>
      <c r="G77" s="544"/>
      <c r="I77" s="543" t="s">
        <v>672</v>
      </c>
    </row>
    <row r="78" spans="2:23" ht="13.2">
      <c r="C78" s="582" t="s">
        <v>70</v>
      </c>
      <c r="D78" s="544"/>
      <c r="E78" s="544"/>
      <c r="F78" s="544"/>
      <c r="G78" s="523" t="s">
        <v>41</v>
      </c>
    </row>
    <row r="79" spans="2:23" ht="13.2">
      <c r="C79" s="583" t="s">
        <v>71</v>
      </c>
      <c r="D79" s="544"/>
      <c r="E79" s="544"/>
      <c r="F79" s="544"/>
      <c r="G79" s="544"/>
    </row>
    <row r="80" spans="2:23" ht="13.2">
      <c r="C80" s="583" t="s">
        <v>72</v>
      </c>
      <c r="D80" s="544"/>
      <c r="E80" s="544"/>
      <c r="F80" s="544"/>
      <c r="G80" s="544"/>
    </row>
    <row r="81" spans="3:7" ht="13.2">
      <c r="C81" s="583" t="s">
        <v>73</v>
      </c>
      <c r="D81" s="544"/>
      <c r="E81" s="544"/>
      <c r="F81" s="544"/>
      <c r="G81" s="544"/>
    </row>
    <row r="82" spans="3:7" ht="13.2">
      <c r="C82" s="583" t="s">
        <v>74</v>
      </c>
      <c r="D82" s="544"/>
      <c r="E82" s="544"/>
      <c r="F82" s="544"/>
      <c r="G82" s="544"/>
    </row>
    <row r="83" spans="3:7" ht="22.95" customHeight="1">
      <c r="C83" s="544"/>
      <c r="D83" s="544"/>
      <c r="E83" s="544"/>
      <c r="F83" s="544"/>
      <c r="G83" s="544"/>
    </row>
    <row r="84" spans="3:7" ht="22.95" customHeight="1">
      <c r="C84" s="544"/>
      <c r="D84" s="544"/>
      <c r="E84" s="544"/>
      <c r="F84" s="544"/>
      <c r="G84" s="544"/>
    </row>
    <row r="85" spans="3:7" ht="22.95" customHeight="1">
      <c r="C85" s="544"/>
      <c r="D85" s="544"/>
      <c r="E85" s="544"/>
      <c r="F85" s="544"/>
      <c r="G85" s="544"/>
    </row>
    <row r="86" spans="3:7" ht="22.95" customHeight="1">
      <c r="C86" s="544"/>
      <c r="D86" s="544"/>
      <c r="E86" s="544"/>
      <c r="F86" s="544"/>
      <c r="G86" s="544"/>
    </row>
    <row r="87" spans="3:7" ht="22.95" customHeight="1">
      <c r="F87" s="544"/>
      <c r="G87" s="544"/>
    </row>
  </sheetData>
  <sheetProtection password="C494" sheet="1" objects="1" scenarios="1"/>
  <mergeCells count="3">
    <mergeCell ref="C76:F76"/>
    <mergeCell ref="G6:G7"/>
    <mergeCell ref="D9:G9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40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C105"/>
  <sheetViews>
    <sheetView workbookViewId="0"/>
  </sheetViews>
  <sheetFormatPr baseColWidth="10" defaultColWidth="10.7265625" defaultRowHeight="22.95" customHeight="1"/>
  <cols>
    <col min="1" max="1" width="4.26953125" style="437" bestFit="1" customWidth="1"/>
    <col min="2" max="2" width="3.26953125" style="437" customWidth="1"/>
    <col min="3" max="3" width="13.54296875" style="437" customWidth="1"/>
    <col min="4" max="4" width="42.453125" style="437" customWidth="1"/>
    <col min="5" max="6" width="15.7265625" style="439" customWidth="1"/>
    <col min="7" max="7" width="31" style="439" customWidth="1"/>
    <col min="8" max="8" width="15.54296875" style="439" customWidth="1"/>
    <col min="9" max="9" width="16.7265625" style="439" customWidth="1"/>
    <col min="10" max="10" width="30.54296875" style="439" customWidth="1"/>
    <col min="11" max="12" width="15.7265625" style="439" customWidth="1"/>
    <col min="13" max="13" width="27.26953125" style="439" customWidth="1"/>
    <col min="14" max="14" width="3.26953125" style="437" customWidth="1"/>
    <col min="15" max="16384" width="10.7265625" style="437"/>
  </cols>
  <sheetData>
    <row r="2" spans="1:29" ht="22.95" customHeight="1">
      <c r="D2" s="438" t="s">
        <v>166</v>
      </c>
    </row>
    <row r="3" spans="1:29" ht="22.95" customHeight="1">
      <c r="D3" s="438" t="s">
        <v>167</v>
      </c>
    </row>
    <row r="4" spans="1:29" ht="22.95" customHeight="1" thickBot="1">
      <c r="A4" s="437" t="s">
        <v>671</v>
      </c>
    </row>
    <row r="5" spans="1:29" ht="9" customHeight="1">
      <c r="B5" s="440"/>
      <c r="C5" s="441"/>
      <c r="D5" s="441"/>
      <c r="E5" s="442"/>
      <c r="F5" s="442"/>
      <c r="G5" s="442"/>
      <c r="H5" s="442"/>
      <c r="I5" s="442"/>
      <c r="J5" s="442"/>
      <c r="K5" s="442"/>
      <c r="L5" s="442"/>
      <c r="M5" s="442"/>
      <c r="N5" s="443"/>
      <c r="P5" s="265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7"/>
    </row>
    <row r="6" spans="1:29" ht="30" customHeight="1">
      <c r="B6" s="444"/>
      <c r="C6" s="445" t="s">
        <v>0</v>
      </c>
      <c r="D6" s="446"/>
      <c r="E6" s="447"/>
      <c r="F6" s="447"/>
      <c r="G6" s="447"/>
      <c r="H6" s="447"/>
      <c r="I6" s="447"/>
      <c r="J6" s="447"/>
      <c r="K6" s="447"/>
      <c r="L6" s="447"/>
      <c r="M6" s="1247">
        <f>ejercicio</f>
        <v>2019</v>
      </c>
      <c r="N6" s="448"/>
      <c r="P6" s="268"/>
      <c r="Q6" s="269" t="s">
        <v>474</v>
      </c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1"/>
    </row>
    <row r="7" spans="1:29" ht="30" customHeight="1">
      <c r="B7" s="444"/>
      <c r="C7" s="445" t="s">
        <v>1</v>
      </c>
      <c r="D7" s="446"/>
      <c r="E7" s="447"/>
      <c r="F7" s="447"/>
      <c r="G7" s="447"/>
      <c r="H7" s="447"/>
      <c r="I7" s="447"/>
      <c r="J7" s="447"/>
      <c r="K7" s="447"/>
      <c r="L7" s="447"/>
      <c r="M7" s="1247"/>
      <c r="N7" s="449"/>
      <c r="P7" s="268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1"/>
    </row>
    <row r="8" spans="1:29" ht="30" customHeight="1">
      <c r="B8" s="444"/>
      <c r="C8" s="450"/>
      <c r="D8" s="446"/>
      <c r="E8" s="447"/>
      <c r="F8" s="447"/>
      <c r="G8" s="447"/>
      <c r="H8" s="447"/>
      <c r="I8" s="447"/>
      <c r="J8" s="447"/>
      <c r="K8" s="447"/>
      <c r="L8" s="447"/>
      <c r="M8" s="447"/>
      <c r="N8" s="449"/>
      <c r="P8" s="268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1"/>
    </row>
    <row r="9" spans="1:29" s="453" customFormat="1" ht="30" customHeight="1">
      <c r="B9" s="451"/>
      <c r="C9" s="452" t="s">
        <v>2</v>
      </c>
      <c r="D9" s="1249" t="str">
        <f>Entidad</f>
        <v>FUNDACIÓN CANARIA TENERIFE RURAL</v>
      </c>
      <c r="E9" s="1249"/>
      <c r="F9" s="1249"/>
      <c r="G9" s="1249"/>
      <c r="H9" s="1249"/>
      <c r="I9" s="1249"/>
      <c r="J9" s="1249"/>
      <c r="K9" s="1249"/>
      <c r="L9" s="1249"/>
      <c r="M9" s="1249"/>
      <c r="N9" s="449"/>
      <c r="P9" s="272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4"/>
    </row>
    <row r="10" spans="1:29" ht="7.2" customHeight="1">
      <c r="B10" s="444"/>
      <c r="C10" s="446"/>
      <c r="D10" s="446"/>
      <c r="E10" s="447"/>
      <c r="F10" s="447"/>
      <c r="G10" s="447"/>
      <c r="H10" s="447"/>
      <c r="I10" s="447"/>
      <c r="J10" s="447"/>
      <c r="K10" s="447"/>
      <c r="L10" s="447"/>
      <c r="M10" s="447"/>
      <c r="N10" s="449"/>
      <c r="P10" s="268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1"/>
    </row>
    <row r="11" spans="1:29" s="457" customFormat="1" ht="30" customHeight="1">
      <c r="B11" s="454"/>
      <c r="C11" s="455" t="s">
        <v>796</v>
      </c>
      <c r="D11" s="455"/>
      <c r="E11" s="456"/>
      <c r="F11" s="456"/>
      <c r="G11" s="456"/>
      <c r="H11" s="456"/>
      <c r="I11" s="456"/>
      <c r="J11" s="456"/>
      <c r="K11" s="456"/>
      <c r="L11" s="456"/>
      <c r="M11" s="456"/>
      <c r="N11" s="449"/>
      <c r="P11" s="275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7"/>
    </row>
    <row r="12" spans="1:29" s="457" customFormat="1" ht="30" customHeight="1">
      <c r="B12" s="454"/>
      <c r="C12" s="1260"/>
      <c r="D12" s="1260"/>
      <c r="E12" s="458"/>
      <c r="F12" s="458"/>
      <c r="G12" s="458"/>
      <c r="H12" s="458"/>
      <c r="I12" s="458"/>
      <c r="J12" s="458"/>
      <c r="K12" s="458"/>
      <c r="L12" s="458"/>
      <c r="M12" s="458"/>
      <c r="N12" s="449"/>
      <c r="P12" s="275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7"/>
    </row>
    <row r="13" spans="1:29" s="457" customFormat="1" ht="30" customHeight="1">
      <c r="B13" s="454"/>
      <c r="D13" s="459"/>
      <c r="E13" s="458"/>
      <c r="F13" s="458"/>
      <c r="G13" s="458"/>
      <c r="H13" s="458"/>
      <c r="I13" s="458"/>
      <c r="J13" s="458"/>
      <c r="K13" s="458"/>
      <c r="L13" s="458"/>
      <c r="M13" s="458"/>
      <c r="N13" s="449"/>
      <c r="P13" s="268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1"/>
    </row>
    <row r="14" spans="1:29" s="467" customFormat="1" ht="22.95" customHeight="1">
      <c r="B14" s="460"/>
      <c r="C14" s="461"/>
      <c r="D14" s="462"/>
      <c r="E14" s="463"/>
      <c r="F14" s="464" t="s">
        <v>116</v>
      </c>
      <c r="G14" s="465">
        <f>ejercicio-2</f>
        <v>2017</v>
      </c>
      <c r="H14" s="463"/>
      <c r="I14" s="466" t="s">
        <v>117</v>
      </c>
      <c r="J14" s="465">
        <f>ejercicio-1</f>
        <v>2018</v>
      </c>
      <c r="K14" s="463"/>
      <c r="L14" s="464" t="s">
        <v>118</v>
      </c>
      <c r="M14" s="465">
        <f>ejercicio</f>
        <v>2019</v>
      </c>
      <c r="N14" s="449"/>
      <c r="P14" s="268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1"/>
    </row>
    <row r="15" spans="1:29" s="472" customFormat="1" ht="22.95" customHeight="1">
      <c r="B15" s="468"/>
      <c r="C15" s="469" t="s">
        <v>444</v>
      </c>
      <c r="D15" s="470"/>
      <c r="E15" s="471" t="s">
        <v>428</v>
      </c>
      <c r="F15" s="471" t="s">
        <v>429</v>
      </c>
      <c r="G15" s="471" t="s">
        <v>363</v>
      </c>
      <c r="H15" s="471" t="s">
        <v>428</v>
      </c>
      <c r="I15" s="471" t="s">
        <v>429</v>
      </c>
      <c r="J15" s="471" t="s">
        <v>363</v>
      </c>
      <c r="K15" s="471" t="s">
        <v>428</v>
      </c>
      <c r="L15" s="471" t="s">
        <v>429</v>
      </c>
      <c r="M15" s="471" t="s">
        <v>363</v>
      </c>
      <c r="N15" s="449"/>
      <c r="P15" s="268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1"/>
    </row>
    <row r="16" spans="1:29" s="479" customFormat="1" ht="22.95" customHeight="1">
      <c r="B16" s="473"/>
      <c r="C16" s="474" t="s">
        <v>430</v>
      </c>
      <c r="D16" s="475"/>
      <c r="E16" s="476">
        <f>SUM(E17:E18)</f>
        <v>114160.58</v>
      </c>
      <c r="F16" s="476">
        <f>SUM(F17:F18)</f>
        <v>825.54</v>
      </c>
      <c r="G16" s="477"/>
      <c r="H16" s="476">
        <f>SUM(H17:H18)</f>
        <v>102167.64</v>
      </c>
      <c r="I16" s="476">
        <f>SUM(I17:I18)</f>
        <v>1137.3499999999999</v>
      </c>
      <c r="J16" s="477"/>
      <c r="K16" s="476">
        <f>SUM(K17:K18)</f>
        <v>121400</v>
      </c>
      <c r="L16" s="476">
        <f>SUM(L17:L18)</f>
        <v>1040</v>
      </c>
      <c r="M16" s="478"/>
      <c r="N16" s="449"/>
      <c r="P16" s="268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1"/>
    </row>
    <row r="17" spans="2:29" s="479" customFormat="1" ht="19.95" customHeight="1">
      <c r="B17" s="473"/>
      <c r="C17" s="614"/>
      <c r="D17" s="615" t="s">
        <v>431</v>
      </c>
      <c r="E17" s="317">
        <v>2367.11</v>
      </c>
      <c r="F17" s="317"/>
      <c r="G17" s="616"/>
      <c r="H17" s="317">
        <v>1360</v>
      </c>
      <c r="I17" s="317"/>
      <c r="J17" s="616"/>
      <c r="K17" s="779">
        <v>1400</v>
      </c>
      <c r="L17" s="317"/>
      <c r="M17" s="617"/>
      <c r="N17" s="514"/>
      <c r="P17" s="278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80"/>
    </row>
    <row r="18" spans="2:29" s="479" customFormat="1" ht="19.95" customHeight="1">
      <c r="B18" s="473"/>
      <c r="C18" s="618"/>
      <c r="D18" s="619" t="s">
        <v>432</v>
      </c>
      <c r="E18" s="325">
        <v>111793.47</v>
      </c>
      <c r="F18" s="325">
        <v>825.54</v>
      </c>
      <c r="G18" s="620"/>
      <c r="H18" s="325">
        <f>11000+84559.74+5247.9</f>
        <v>100807.64</v>
      </c>
      <c r="I18" s="325">
        <v>1137.3499999999999</v>
      </c>
      <c r="J18" s="620"/>
      <c r="K18" s="325">
        <v>120000</v>
      </c>
      <c r="L18" s="325">
        <v>1040</v>
      </c>
      <c r="M18" s="621"/>
      <c r="N18" s="514"/>
      <c r="P18" s="278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80"/>
    </row>
    <row r="19" spans="2:29" s="479" customFormat="1" ht="22.95" customHeight="1">
      <c r="B19" s="473"/>
      <c r="C19" s="474" t="s">
        <v>433</v>
      </c>
      <c r="D19" s="475"/>
      <c r="E19" s="476">
        <f>+E20+E25</f>
        <v>6850.7800000000007</v>
      </c>
      <c r="F19" s="476">
        <f>+F20+F25</f>
        <v>51.44</v>
      </c>
      <c r="G19" s="477"/>
      <c r="H19" s="476">
        <f>+H20+H25</f>
        <v>4350</v>
      </c>
      <c r="I19" s="476">
        <f>+I20+I25</f>
        <v>133</v>
      </c>
      <c r="J19" s="477"/>
      <c r="K19" s="476">
        <f>+K20+K25</f>
        <v>4350</v>
      </c>
      <c r="L19" s="476">
        <f>+L20+L25</f>
        <v>123.5</v>
      </c>
      <c r="M19" s="478"/>
      <c r="N19" s="449"/>
      <c r="P19" s="268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1"/>
    </row>
    <row r="20" spans="2:29" s="479" customFormat="1" ht="19.95" customHeight="1">
      <c r="B20" s="473"/>
      <c r="C20" s="614"/>
      <c r="D20" s="615" t="s">
        <v>547</v>
      </c>
      <c r="E20" s="622">
        <f>SUM(E21:E24)</f>
        <v>6115.9000000000005</v>
      </c>
      <c r="F20" s="622">
        <f>SUM(F21:F24)</f>
        <v>0</v>
      </c>
      <c r="G20" s="623"/>
      <c r="H20" s="622">
        <f>SUM(H21:H24)</f>
        <v>2450</v>
      </c>
      <c r="I20" s="622">
        <f>SUM(I21:I24)</f>
        <v>0</v>
      </c>
      <c r="J20" s="623"/>
      <c r="K20" s="622">
        <f>SUM(K21:K24)</f>
        <v>2450</v>
      </c>
      <c r="L20" s="622">
        <f>SUM(L21:L24)</f>
        <v>0</v>
      </c>
      <c r="M20" s="624"/>
      <c r="N20" s="514"/>
      <c r="P20" s="278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80"/>
    </row>
    <row r="21" spans="2:29" s="482" customFormat="1" ht="19.95" customHeight="1">
      <c r="B21" s="451"/>
      <c r="C21" s="396"/>
      <c r="D21" s="1119" t="s">
        <v>808</v>
      </c>
      <c r="E21" s="350">
        <v>4449.84</v>
      </c>
      <c r="F21" s="350"/>
      <c r="G21" s="389"/>
      <c r="H21" s="350">
        <v>1950</v>
      </c>
      <c r="I21" s="350"/>
      <c r="J21" s="389"/>
      <c r="K21" s="350">
        <v>1950</v>
      </c>
      <c r="L21" s="350"/>
      <c r="M21" s="357"/>
      <c r="N21" s="449"/>
      <c r="P21" s="268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1"/>
    </row>
    <row r="22" spans="2:29" s="482" customFormat="1" ht="19.95" customHeight="1">
      <c r="B22" s="451"/>
      <c r="C22" s="396"/>
      <c r="D22" s="1119" t="s">
        <v>809</v>
      </c>
      <c r="E22" s="350">
        <v>1372.14</v>
      </c>
      <c r="F22" s="350"/>
      <c r="G22" s="389"/>
      <c r="H22" s="350">
        <v>500</v>
      </c>
      <c r="I22" s="350"/>
      <c r="J22" s="389"/>
      <c r="K22" s="350">
        <v>500</v>
      </c>
      <c r="L22" s="350"/>
      <c r="M22" s="357"/>
      <c r="N22" s="449"/>
      <c r="P22" s="268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1"/>
    </row>
    <row r="23" spans="2:29" s="482" customFormat="1" ht="19.95" customHeight="1">
      <c r="B23" s="451"/>
      <c r="C23" s="396"/>
      <c r="D23" s="1119" t="s">
        <v>810</v>
      </c>
      <c r="E23" s="350">
        <v>250.75</v>
      </c>
      <c r="F23" s="350"/>
      <c r="G23" s="389"/>
      <c r="H23" s="350">
        <v>0</v>
      </c>
      <c r="I23" s="350"/>
      <c r="J23" s="389"/>
      <c r="K23" s="350"/>
      <c r="L23" s="350"/>
      <c r="M23" s="357"/>
      <c r="N23" s="449"/>
      <c r="P23" s="268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1"/>
    </row>
    <row r="24" spans="2:29" s="482" customFormat="1" ht="19.95" customHeight="1">
      <c r="B24" s="451"/>
      <c r="C24" s="396"/>
      <c r="D24" s="1119" t="s">
        <v>811</v>
      </c>
      <c r="E24" s="350">
        <v>43.17</v>
      </c>
      <c r="F24" s="350"/>
      <c r="G24" s="389"/>
      <c r="H24" s="350">
        <v>0</v>
      </c>
      <c r="I24" s="350"/>
      <c r="J24" s="389"/>
      <c r="K24" s="350"/>
      <c r="L24" s="350"/>
      <c r="M24" s="357"/>
      <c r="N24" s="449"/>
      <c r="P24" s="268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1"/>
    </row>
    <row r="25" spans="2:29" s="479" customFormat="1" ht="19.95" customHeight="1">
      <c r="B25" s="473"/>
      <c r="C25" s="625"/>
      <c r="D25" s="626" t="s">
        <v>548</v>
      </c>
      <c r="E25" s="627">
        <f>SUM(E26:E29)</f>
        <v>734.88</v>
      </c>
      <c r="F25" s="627">
        <f>SUM(F26:F29)</f>
        <v>51.44</v>
      </c>
      <c r="G25" s="628"/>
      <c r="H25" s="627">
        <f>SUM(H26:H29)</f>
        <v>1900</v>
      </c>
      <c r="I25" s="627">
        <f>SUM(I26:I29)</f>
        <v>133</v>
      </c>
      <c r="J25" s="628"/>
      <c r="K25" s="627">
        <f>SUM(K26:K29)</f>
        <v>1900</v>
      </c>
      <c r="L25" s="627">
        <f>SUM(L26:L29)</f>
        <v>123.5</v>
      </c>
      <c r="M25" s="629"/>
      <c r="N25" s="514"/>
      <c r="P25" s="278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80"/>
    </row>
    <row r="26" spans="2:29" s="482" customFormat="1" ht="19.95" customHeight="1">
      <c r="B26" s="451"/>
      <c r="C26" s="396"/>
      <c r="D26" s="1119" t="s">
        <v>810</v>
      </c>
      <c r="E26" s="350">
        <v>431.88</v>
      </c>
      <c r="F26" s="350">
        <v>30.23</v>
      </c>
      <c r="G26" s="389"/>
      <c r="H26" s="350">
        <v>1900</v>
      </c>
      <c r="I26" s="350">
        <v>133</v>
      </c>
      <c r="J26" s="389"/>
      <c r="K26" s="350">
        <v>1900</v>
      </c>
      <c r="L26" s="350">
        <v>123.5</v>
      </c>
      <c r="M26" s="357"/>
      <c r="N26" s="449"/>
      <c r="P26" s="268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1"/>
    </row>
    <row r="27" spans="2:29" s="482" customFormat="1" ht="19.95" customHeight="1">
      <c r="B27" s="451"/>
      <c r="C27" s="396"/>
      <c r="D27" s="1119" t="s">
        <v>812</v>
      </c>
      <c r="E27" s="350">
        <v>303</v>
      </c>
      <c r="F27" s="350">
        <v>21.21</v>
      </c>
      <c r="G27" s="389"/>
      <c r="H27" s="350">
        <v>0</v>
      </c>
      <c r="I27" s="350"/>
      <c r="J27" s="389"/>
      <c r="K27" s="350">
        <v>0</v>
      </c>
      <c r="L27" s="350"/>
      <c r="M27" s="357"/>
      <c r="N27" s="449"/>
      <c r="P27" s="268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1"/>
    </row>
    <row r="28" spans="2:29" s="482" customFormat="1" ht="19.95" customHeight="1">
      <c r="B28" s="451"/>
      <c r="C28" s="396"/>
      <c r="D28" s="397"/>
      <c r="E28" s="350"/>
      <c r="F28" s="350"/>
      <c r="G28" s="389"/>
      <c r="H28" s="350"/>
      <c r="I28" s="350"/>
      <c r="J28" s="389"/>
      <c r="K28" s="350"/>
      <c r="L28" s="350"/>
      <c r="M28" s="357"/>
      <c r="N28" s="449"/>
      <c r="P28" s="268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  <c r="AC28" s="271"/>
    </row>
    <row r="29" spans="2:29" s="482" customFormat="1" ht="19.95" customHeight="1">
      <c r="B29" s="451"/>
      <c r="C29" s="398"/>
      <c r="D29" s="399"/>
      <c r="E29" s="352"/>
      <c r="F29" s="352"/>
      <c r="G29" s="368"/>
      <c r="H29" s="352"/>
      <c r="I29" s="352"/>
      <c r="J29" s="368"/>
      <c r="K29" s="352"/>
      <c r="L29" s="352"/>
      <c r="M29" s="358"/>
      <c r="N29" s="449"/>
      <c r="P29" s="268"/>
      <c r="Q29" s="270"/>
      <c r="R29" s="270"/>
      <c r="S29" s="270"/>
      <c r="T29" s="270"/>
      <c r="U29" s="270"/>
      <c r="V29" s="270"/>
      <c r="W29" s="270"/>
      <c r="X29" s="270"/>
      <c r="Y29" s="270"/>
      <c r="Z29" s="270"/>
      <c r="AA29" s="270"/>
      <c r="AB29" s="270"/>
      <c r="AC29" s="271"/>
    </row>
    <row r="30" spans="2:29" s="479" customFormat="1" ht="22.95" customHeight="1">
      <c r="B30" s="473"/>
      <c r="C30" s="474" t="s">
        <v>434</v>
      </c>
      <c r="D30" s="475"/>
      <c r="E30" s="476">
        <f>+E31+E40</f>
        <v>322228.78999999998</v>
      </c>
      <c r="F30" s="476">
        <f>+F31+F40</f>
        <v>4.66</v>
      </c>
      <c r="G30" s="477"/>
      <c r="H30" s="476">
        <f>+H31+H40</f>
        <v>314379.62999999995</v>
      </c>
      <c r="I30" s="476">
        <f>+I31+I40</f>
        <v>0</v>
      </c>
      <c r="J30" s="477"/>
      <c r="K30" s="476">
        <f>+K31+K40</f>
        <v>314250</v>
      </c>
      <c r="L30" s="476">
        <f>+L31+L40</f>
        <v>0</v>
      </c>
      <c r="M30" s="478"/>
      <c r="N30" s="449"/>
      <c r="P30" s="278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80"/>
    </row>
    <row r="31" spans="2:29" s="493" customFormat="1" ht="19.2" customHeight="1">
      <c r="B31" s="486"/>
      <c r="C31" s="487" t="s">
        <v>435</v>
      </c>
      <c r="D31" s="488"/>
      <c r="E31" s="489">
        <f>E32+E36</f>
        <v>835.91</v>
      </c>
      <c r="F31" s="489">
        <f>F32+F36</f>
        <v>4.66</v>
      </c>
      <c r="G31" s="490"/>
      <c r="H31" s="489">
        <f>H32+H36</f>
        <v>571.41</v>
      </c>
      <c r="I31" s="489">
        <f>I32+I36</f>
        <v>0</v>
      </c>
      <c r="J31" s="490"/>
      <c r="K31" s="489">
        <f>K32+K36</f>
        <v>575</v>
      </c>
      <c r="L31" s="489">
        <f>L32+L36</f>
        <v>0</v>
      </c>
      <c r="M31" s="491"/>
      <c r="N31" s="492"/>
      <c r="P31" s="431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433"/>
    </row>
    <row r="32" spans="2:29" s="479" customFormat="1" ht="19.2" customHeight="1">
      <c r="B32" s="473"/>
      <c r="C32" s="614"/>
      <c r="D32" s="615" t="s">
        <v>549</v>
      </c>
      <c r="E32" s="622">
        <f>SUM(E33:E35)</f>
        <v>769.41</v>
      </c>
      <c r="F32" s="622">
        <f>SUM(F33:F35)</f>
        <v>0</v>
      </c>
      <c r="G32" s="623"/>
      <c r="H32" s="622">
        <f>SUM(H33:H35)</f>
        <v>507.06</v>
      </c>
      <c r="I32" s="622">
        <f>SUM(I33:I35)</f>
        <v>0</v>
      </c>
      <c r="J32" s="623"/>
      <c r="K32" s="622">
        <f>SUM(K33:K35)</f>
        <v>510</v>
      </c>
      <c r="L32" s="622">
        <f>SUM(L33:L35)</f>
        <v>0</v>
      </c>
      <c r="M32" s="624"/>
      <c r="N32" s="514"/>
      <c r="P32" s="278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80"/>
    </row>
    <row r="33" spans="2:29" s="482" customFormat="1" ht="19.2" customHeight="1">
      <c r="B33" s="451"/>
      <c r="C33" s="394"/>
      <c r="D33" s="1120" t="s">
        <v>814</v>
      </c>
      <c r="E33" s="347">
        <v>56.25</v>
      </c>
      <c r="F33" s="347"/>
      <c r="G33" s="387"/>
      <c r="H33" s="347"/>
      <c r="I33" s="347"/>
      <c r="J33" s="387"/>
      <c r="K33" s="347"/>
      <c r="L33" s="347"/>
      <c r="M33" s="388"/>
      <c r="N33" s="449"/>
      <c r="P33" s="268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1"/>
    </row>
    <row r="34" spans="2:29" s="482" customFormat="1" ht="19.2" customHeight="1">
      <c r="B34" s="451"/>
      <c r="C34" s="394"/>
      <c r="D34" s="1120" t="s">
        <v>815</v>
      </c>
      <c r="E34" s="347">
        <v>713.16</v>
      </c>
      <c r="F34" s="347"/>
      <c r="G34" s="387"/>
      <c r="H34" s="347">
        <v>507.06</v>
      </c>
      <c r="I34" s="347"/>
      <c r="J34" s="387"/>
      <c r="K34" s="347">
        <v>510</v>
      </c>
      <c r="L34" s="347"/>
      <c r="M34" s="388"/>
      <c r="N34" s="449"/>
      <c r="P34" s="268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1"/>
    </row>
    <row r="35" spans="2:29" s="482" customFormat="1" ht="19.2" customHeight="1">
      <c r="B35" s="451"/>
      <c r="C35" s="394"/>
      <c r="D35" s="395"/>
      <c r="E35" s="347"/>
      <c r="F35" s="347"/>
      <c r="G35" s="387"/>
      <c r="H35" s="347"/>
      <c r="I35" s="347"/>
      <c r="J35" s="387"/>
      <c r="K35" s="347"/>
      <c r="L35" s="347"/>
      <c r="M35" s="388"/>
      <c r="N35" s="449"/>
      <c r="P35" s="268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1"/>
    </row>
    <row r="36" spans="2:29" s="479" customFormat="1" ht="19.2" customHeight="1">
      <c r="B36" s="473"/>
      <c r="C36" s="614"/>
      <c r="D36" s="615" t="s">
        <v>550</v>
      </c>
      <c r="E36" s="622">
        <f>SUM(E37:E39)</f>
        <v>66.5</v>
      </c>
      <c r="F36" s="622">
        <f>SUM(F37:F39)</f>
        <v>4.66</v>
      </c>
      <c r="G36" s="623"/>
      <c r="H36" s="622">
        <f>SUM(H37:H39)</f>
        <v>64.349999999999994</v>
      </c>
      <c r="I36" s="622">
        <f>SUM(I37:I39)</f>
        <v>0</v>
      </c>
      <c r="J36" s="623"/>
      <c r="K36" s="622">
        <f>SUM(K37:K39)</f>
        <v>65</v>
      </c>
      <c r="L36" s="622">
        <f>SUM(L37:L39)</f>
        <v>0</v>
      </c>
      <c r="M36" s="624"/>
      <c r="N36" s="514"/>
      <c r="P36" s="630"/>
      <c r="Q36" s="631"/>
      <c r="R36" s="631"/>
      <c r="S36" s="631"/>
      <c r="T36" s="631"/>
      <c r="U36" s="631"/>
      <c r="V36" s="631"/>
      <c r="W36" s="631"/>
      <c r="X36" s="631"/>
      <c r="Y36" s="631"/>
      <c r="Z36" s="631"/>
      <c r="AA36" s="631"/>
      <c r="AB36" s="631"/>
      <c r="AC36" s="632"/>
    </row>
    <row r="37" spans="2:29" s="482" customFormat="1" ht="19.2" customHeight="1">
      <c r="B37" s="451"/>
      <c r="C37" s="394"/>
      <c r="D37" s="1120" t="s">
        <v>813</v>
      </c>
      <c r="E37" s="347">
        <v>66.5</v>
      </c>
      <c r="F37" s="347">
        <v>4.66</v>
      </c>
      <c r="G37" s="387"/>
      <c r="H37" s="347">
        <v>64.349999999999994</v>
      </c>
      <c r="I37" s="347"/>
      <c r="J37" s="387"/>
      <c r="K37" s="347">
        <v>65</v>
      </c>
      <c r="L37" s="347"/>
      <c r="M37" s="388"/>
      <c r="N37" s="449"/>
      <c r="P37" s="281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3"/>
    </row>
    <row r="38" spans="2:29" s="482" customFormat="1" ht="19.2" customHeight="1">
      <c r="B38" s="451"/>
      <c r="C38" s="394"/>
      <c r="D38" s="395"/>
      <c r="E38" s="347"/>
      <c r="F38" s="347"/>
      <c r="G38" s="387"/>
      <c r="H38" s="347"/>
      <c r="I38" s="347"/>
      <c r="J38" s="387"/>
      <c r="K38" s="347"/>
      <c r="L38" s="347"/>
      <c r="M38" s="388"/>
      <c r="N38" s="449"/>
      <c r="P38" s="281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3"/>
    </row>
    <row r="39" spans="2:29" s="482" customFormat="1" ht="19.2" customHeight="1">
      <c r="B39" s="451"/>
      <c r="C39" s="394"/>
      <c r="D39" s="395"/>
      <c r="E39" s="347"/>
      <c r="F39" s="347"/>
      <c r="G39" s="387"/>
      <c r="H39" s="347"/>
      <c r="I39" s="347"/>
      <c r="J39" s="387"/>
      <c r="K39" s="347"/>
      <c r="L39" s="347"/>
      <c r="M39" s="388"/>
      <c r="N39" s="449"/>
      <c r="P39" s="281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3"/>
    </row>
    <row r="40" spans="2:29" s="493" customFormat="1" ht="19.2" customHeight="1">
      <c r="B40" s="486"/>
      <c r="C40" s="487" t="s">
        <v>436</v>
      </c>
      <c r="D40" s="488"/>
      <c r="E40" s="489">
        <f>+E41+E42</f>
        <v>321392.88</v>
      </c>
      <c r="F40" s="489">
        <f>+F41+F42</f>
        <v>0</v>
      </c>
      <c r="G40" s="490"/>
      <c r="H40" s="489">
        <f>+H41+H42</f>
        <v>313808.21999999997</v>
      </c>
      <c r="I40" s="489">
        <f>+I41+I42</f>
        <v>0</v>
      </c>
      <c r="J40" s="490"/>
      <c r="K40" s="489">
        <f>+K41+K42</f>
        <v>313675</v>
      </c>
      <c r="L40" s="489">
        <f>+L41+L42</f>
        <v>0</v>
      </c>
      <c r="M40" s="491"/>
      <c r="N40" s="492"/>
      <c r="P40" s="434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6"/>
    </row>
    <row r="41" spans="2:29" s="479" customFormat="1" ht="19.2" customHeight="1">
      <c r="B41" s="473"/>
      <c r="C41" s="614"/>
      <c r="D41" s="615" t="s">
        <v>437</v>
      </c>
      <c r="E41" s="317">
        <v>272683.06</v>
      </c>
      <c r="F41" s="317"/>
      <c r="G41" s="616"/>
      <c r="H41" s="317">
        <v>274888.93</v>
      </c>
      <c r="I41" s="317"/>
      <c r="J41" s="616"/>
      <c r="K41" s="317">
        <v>275508.46000000002</v>
      </c>
      <c r="L41" s="317"/>
      <c r="M41" s="617"/>
      <c r="N41" s="514"/>
      <c r="P41" s="630"/>
      <c r="Q41" s="631"/>
      <c r="R41" s="631"/>
      <c r="S41" s="631"/>
      <c r="T41" s="631"/>
      <c r="U41" s="631"/>
      <c r="V41" s="631"/>
      <c r="W41" s="631"/>
      <c r="X41" s="631"/>
      <c r="Y41" s="631"/>
      <c r="Z41" s="631"/>
      <c r="AA41" s="631"/>
      <c r="AB41" s="631"/>
      <c r="AC41" s="632"/>
    </row>
    <row r="42" spans="2:29" s="479" customFormat="1" ht="19.2" customHeight="1">
      <c r="B42" s="473"/>
      <c r="C42" s="633"/>
      <c r="D42" s="634" t="s">
        <v>438</v>
      </c>
      <c r="E42" s="635">
        <v>48709.82</v>
      </c>
      <c r="F42" s="635"/>
      <c r="G42" s="636"/>
      <c r="H42" s="635">
        <v>38919.29</v>
      </c>
      <c r="I42" s="635"/>
      <c r="J42" s="636"/>
      <c r="K42" s="635">
        <v>38166.54</v>
      </c>
      <c r="L42" s="635"/>
      <c r="M42" s="637"/>
      <c r="N42" s="514"/>
      <c r="P42" s="630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2"/>
    </row>
    <row r="43" spans="2:29" s="479" customFormat="1" ht="22.95" customHeight="1" thickBot="1">
      <c r="B43" s="473"/>
      <c r="C43" s="494" t="s">
        <v>439</v>
      </c>
      <c r="D43" s="495"/>
      <c r="E43" s="496">
        <f>E16+E19+E30</f>
        <v>443240.14999999997</v>
      </c>
      <c r="F43" s="496">
        <f>F16+F19+F30</f>
        <v>881.64</v>
      </c>
      <c r="G43" s="497"/>
      <c r="H43" s="496">
        <f>H16+H19+H30</f>
        <v>420897.26999999996</v>
      </c>
      <c r="I43" s="496">
        <f>I16+I19+I30</f>
        <v>1270.3499999999999</v>
      </c>
      <c r="J43" s="497"/>
      <c r="K43" s="496">
        <f>K16+K19+K30</f>
        <v>440000</v>
      </c>
      <c r="L43" s="496">
        <f>L16+L19+L30</f>
        <v>1163.5</v>
      </c>
      <c r="M43" s="498"/>
      <c r="N43" s="449"/>
      <c r="P43" s="281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3"/>
    </row>
    <row r="44" spans="2:29" s="482" customFormat="1" ht="22.95" customHeight="1">
      <c r="B44" s="451"/>
      <c r="C44" s="499"/>
      <c r="D44" s="499"/>
      <c r="E44" s="500"/>
      <c r="F44" s="500"/>
      <c r="G44" s="500"/>
      <c r="H44" s="500"/>
      <c r="I44" s="500"/>
      <c r="J44" s="500"/>
      <c r="K44" s="500"/>
      <c r="L44" s="500"/>
      <c r="M44" s="500"/>
      <c r="N44" s="449"/>
      <c r="P44" s="281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3"/>
    </row>
    <row r="45" spans="2:29" s="467" customFormat="1" ht="22.95" customHeight="1">
      <c r="B45" s="460"/>
      <c r="C45" s="461"/>
      <c r="D45" s="462"/>
      <c r="E45" s="501" t="s">
        <v>116</v>
      </c>
      <c r="F45" s="501" t="s">
        <v>117</v>
      </c>
      <c r="G45" s="501" t="s">
        <v>118</v>
      </c>
      <c r="H45" s="1254" t="s">
        <v>363</v>
      </c>
      <c r="I45" s="1255"/>
      <c r="J45" s="1255"/>
      <c r="K45" s="1255"/>
      <c r="L45" s="1255"/>
      <c r="M45" s="1256"/>
      <c r="N45" s="449"/>
      <c r="P45" s="281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3"/>
    </row>
    <row r="46" spans="2:29" s="472" customFormat="1" ht="22.95" customHeight="1">
      <c r="B46" s="468"/>
      <c r="C46" s="469" t="s">
        <v>440</v>
      </c>
      <c r="D46" s="470"/>
      <c r="E46" s="502">
        <f>ejercicio-2</f>
        <v>2017</v>
      </c>
      <c r="F46" s="502">
        <f>ejercicio-1</f>
        <v>2018</v>
      </c>
      <c r="G46" s="502">
        <f>ejercicio</f>
        <v>2019</v>
      </c>
      <c r="H46" s="1257"/>
      <c r="I46" s="1258"/>
      <c r="J46" s="1258"/>
      <c r="K46" s="1258"/>
      <c r="L46" s="1258"/>
      <c r="M46" s="1259"/>
      <c r="N46" s="449"/>
      <c r="P46" s="281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3"/>
    </row>
    <row r="47" spans="2:29" s="482" customFormat="1" ht="22.95" customHeight="1" thickBot="1">
      <c r="B47" s="451"/>
      <c r="C47" s="494" t="s">
        <v>586</v>
      </c>
      <c r="D47" s="495"/>
      <c r="E47" s="496">
        <f>SUM(E48:E54)</f>
        <v>1474.4299999999998</v>
      </c>
      <c r="F47" s="496">
        <f>SUM(F48:F54)</f>
        <v>712.43</v>
      </c>
      <c r="G47" s="496">
        <f>SUM(G48:G54)</f>
        <v>0</v>
      </c>
      <c r="H47" s="503"/>
      <c r="I47" s="504"/>
      <c r="J47" s="504"/>
      <c r="K47" s="504"/>
      <c r="L47" s="504"/>
      <c r="M47" s="505"/>
      <c r="N47" s="449"/>
      <c r="P47" s="281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3"/>
    </row>
    <row r="48" spans="2:29" s="482" customFormat="1" ht="19.95" customHeight="1">
      <c r="B48" s="451"/>
      <c r="C48" s="525"/>
      <c r="D48" s="1121" t="s">
        <v>818</v>
      </c>
      <c r="E48" s="526">
        <v>766.53</v>
      </c>
      <c r="F48" s="526">
        <v>712.43</v>
      </c>
      <c r="G48" s="526"/>
      <c r="H48" s="527"/>
      <c r="I48" s="528"/>
      <c r="J48" s="528"/>
      <c r="K48" s="528"/>
      <c r="L48" s="528"/>
      <c r="M48" s="529"/>
      <c r="N48" s="449"/>
      <c r="P48" s="281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3"/>
    </row>
    <row r="49" spans="2:29" s="482" customFormat="1" ht="19.95" customHeight="1">
      <c r="B49" s="451"/>
      <c r="C49" s="396"/>
      <c r="D49" s="1119" t="s">
        <v>819</v>
      </c>
      <c r="E49" s="416">
        <v>707.9</v>
      </c>
      <c r="F49" s="416"/>
      <c r="G49" s="416"/>
      <c r="H49" s="376"/>
      <c r="I49" s="530"/>
      <c r="J49" s="530"/>
      <c r="K49" s="530"/>
      <c r="L49" s="530"/>
      <c r="M49" s="373"/>
      <c r="N49" s="449"/>
      <c r="P49" s="281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3"/>
    </row>
    <row r="50" spans="2:29" s="482" customFormat="1" ht="19.95" customHeight="1">
      <c r="B50" s="451"/>
      <c r="C50" s="396"/>
      <c r="D50" s="397"/>
      <c r="E50" s="416"/>
      <c r="F50" s="416"/>
      <c r="G50" s="416"/>
      <c r="H50" s="376"/>
      <c r="I50" s="530"/>
      <c r="J50" s="530"/>
      <c r="K50" s="530"/>
      <c r="L50" s="530"/>
      <c r="M50" s="373"/>
      <c r="N50" s="449"/>
      <c r="P50" s="281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3"/>
    </row>
    <row r="51" spans="2:29" s="482" customFormat="1" ht="19.95" customHeight="1">
      <c r="B51" s="451"/>
      <c r="C51" s="396"/>
      <c r="D51" s="397"/>
      <c r="E51" s="416"/>
      <c r="F51" s="416"/>
      <c r="G51" s="416"/>
      <c r="H51" s="376"/>
      <c r="I51" s="530"/>
      <c r="J51" s="530"/>
      <c r="K51" s="530"/>
      <c r="L51" s="530"/>
      <c r="M51" s="373"/>
      <c r="N51" s="449"/>
      <c r="P51" s="281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3"/>
    </row>
    <row r="52" spans="2:29" s="482" customFormat="1" ht="19.95" customHeight="1">
      <c r="B52" s="451"/>
      <c r="C52" s="396"/>
      <c r="D52" s="397"/>
      <c r="E52" s="416"/>
      <c r="F52" s="416"/>
      <c r="G52" s="416"/>
      <c r="H52" s="376"/>
      <c r="I52" s="530"/>
      <c r="J52" s="530"/>
      <c r="K52" s="530"/>
      <c r="L52" s="530"/>
      <c r="M52" s="373"/>
      <c r="N52" s="449"/>
      <c r="P52" s="281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3"/>
    </row>
    <row r="53" spans="2:29" s="482" customFormat="1" ht="19.95" customHeight="1">
      <c r="B53" s="451"/>
      <c r="C53" s="396"/>
      <c r="D53" s="397"/>
      <c r="E53" s="416"/>
      <c r="F53" s="416"/>
      <c r="G53" s="416"/>
      <c r="H53" s="376"/>
      <c r="I53" s="530"/>
      <c r="J53" s="530"/>
      <c r="K53" s="530"/>
      <c r="L53" s="530"/>
      <c r="M53" s="373"/>
      <c r="N53" s="449"/>
      <c r="P53" s="281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3"/>
    </row>
    <row r="54" spans="2:29" s="482" customFormat="1" ht="19.95" customHeight="1">
      <c r="B54" s="451"/>
      <c r="C54" s="398"/>
      <c r="D54" s="399"/>
      <c r="E54" s="417"/>
      <c r="F54" s="417"/>
      <c r="G54" s="417"/>
      <c r="H54" s="374"/>
      <c r="I54" s="367"/>
      <c r="J54" s="367"/>
      <c r="K54" s="367"/>
      <c r="L54" s="367"/>
      <c r="M54" s="375"/>
      <c r="N54" s="449"/>
      <c r="P54" s="281"/>
      <c r="Q54" s="282"/>
      <c r="R54" s="282"/>
      <c r="S54" s="282"/>
      <c r="T54" s="282"/>
      <c r="U54" s="282"/>
      <c r="V54" s="282"/>
      <c r="W54" s="282"/>
      <c r="X54" s="282"/>
      <c r="Y54" s="282"/>
      <c r="Z54" s="282"/>
      <c r="AA54" s="282"/>
      <c r="AB54" s="282"/>
      <c r="AC54" s="283"/>
    </row>
    <row r="55" spans="2:29" s="482" customFormat="1" ht="22.95" customHeight="1" thickBot="1">
      <c r="B55" s="451"/>
      <c r="C55" s="494" t="s">
        <v>587</v>
      </c>
      <c r="D55" s="495"/>
      <c r="E55" s="496">
        <f>SUM(E56:E62)</f>
        <v>-158.20000000000002</v>
      </c>
      <c r="F55" s="496">
        <f>SUM(F56:F62)</f>
        <v>0</v>
      </c>
      <c r="G55" s="496">
        <f>SUM(G56:G62)</f>
        <v>0</v>
      </c>
      <c r="H55" s="503"/>
      <c r="I55" s="504"/>
      <c r="J55" s="504"/>
      <c r="K55" s="504"/>
      <c r="L55" s="504"/>
      <c r="M55" s="505"/>
      <c r="N55" s="449"/>
      <c r="P55" s="281"/>
      <c r="Q55" s="282"/>
      <c r="R55" s="282"/>
      <c r="S55" s="282"/>
      <c r="T55" s="282"/>
      <c r="U55" s="282"/>
      <c r="V55" s="282"/>
      <c r="W55" s="282"/>
      <c r="X55" s="282"/>
      <c r="Y55" s="282"/>
      <c r="Z55" s="282"/>
      <c r="AA55" s="282"/>
      <c r="AB55" s="282"/>
      <c r="AC55" s="283"/>
    </row>
    <row r="56" spans="2:29" s="482" customFormat="1" ht="19.95" customHeight="1">
      <c r="B56" s="451"/>
      <c r="C56" s="525"/>
      <c r="D56" s="1121" t="s">
        <v>816</v>
      </c>
      <c r="E56" s="526">
        <v>-153.84</v>
      </c>
      <c r="F56" s="526"/>
      <c r="G56" s="526"/>
      <c r="H56" s="527"/>
      <c r="I56" s="528"/>
      <c r="J56" s="528"/>
      <c r="K56" s="528"/>
      <c r="L56" s="528"/>
      <c r="M56" s="529"/>
      <c r="N56" s="449"/>
      <c r="P56" s="281"/>
      <c r="Q56" s="282"/>
      <c r="R56" s="282"/>
      <c r="S56" s="282"/>
      <c r="T56" s="282"/>
      <c r="U56" s="282"/>
      <c r="V56" s="282"/>
      <c r="W56" s="282"/>
      <c r="X56" s="282"/>
      <c r="Y56" s="282"/>
      <c r="Z56" s="282"/>
      <c r="AA56" s="282"/>
      <c r="AB56" s="282"/>
      <c r="AC56" s="283"/>
    </row>
    <row r="57" spans="2:29" s="482" customFormat="1" ht="19.95" customHeight="1">
      <c r="B57" s="451"/>
      <c r="C57" s="396"/>
      <c r="D57" s="1119" t="s">
        <v>817</v>
      </c>
      <c r="E57" s="416">
        <v>-4.3600000000000003</v>
      </c>
      <c r="F57" s="416"/>
      <c r="G57" s="416"/>
      <c r="H57" s="376"/>
      <c r="I57" s="530"/>
      <c r="J57" s="530"/>
      <c r="K57" s="530"/>
      <c r="L57" s="530"/>
      <c r="M57" s="373"/>
      <c r="N57" s="449"/>
      <c r="P57" s="281"/>
      <c r="Q57" s="282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3"/>
    </row>
    <row r="58" spans="2:29" s="482" customFormat="1" ht="19.95" customHeight="1">
      <c r="B58" s="451"/>
      <c r="C58" s="396"/>
      <c r="D58" s="397"/>
      <c r="E58" s="416"/>
      <c r="F58" s="416"/>
      <c r="G58" s="416"/>
      <c r="H58" s="1122" t="s">
        <v>828</v>
      </c>
      <c r="I58" s="530"/>
      <c r="J58" s="530"/>
      <c r="K58" s="530"/>
      <c r="L58" s="530"/>
      <c r="M58" s="373"/>
      <c r="N58" s="449"/>
      <c r="P58" s="281"/>
      <c r="Q58" s="282"/>
      <c r="R58" s="282"/>
      <c r="S58" s="282"/>
      <c r="T58" s="282"/>
      <c r="U58" s="282"/>
      <c r="V58" s="282"/>
      <c r="W58" s="282"/>
      <c r="X58" s="282"/>
      <c r="Y58" s="282"/>
      <c r="Z58" s="282"/>
      <c r="AA58" s="282"/>
      <c r="AB58" s="282"/>
      <c r="AC58" s="283"/>
    </row>
    <row r="59" spans="2:29" s="482" customFormat="1" ht="19.95" customHeight="1">
      <c r="B59" s="451"/>
      <c r="C59" s="396"/>
      <c r="D59" s="397"/>
      <c r="E59" s="416"/>
      <c r="F59" s="416"/>
      <c r="G59" s="416"/>
      <c r="H59" s="376"/>
      <c r="I59" s="530"/>
      <c r="J59" s="530"/>
      <c r="K59" s="530"/>
      <c r="L59" s="530"/>
      <c r="M59" s="373"/>
      <c r="N59" s="449"/>
      <c r="P59" s="281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3"/>
    </row>
    <row r="60" spans="2:29" s="482" customFormat="1" ht="19.95" customHeight="1">
      <c r="B60" s="451"/>
      <c r="C60" s="396"/>
      <c r="D60" s="397"/>
      <c r="E60" s="416"/>
      <c r="F60" s="416"/>
      <c r="G60" s="416"/>
      <c r="H60" s="376"/>
      <c r="I60" s="530"/>
      <c r="J60" s="530"/>
      <c r="K60" s="530"/>
      <c r="L60" s="530"/>
      <c r="M60" s="373"/>
      <c r="N60" s="449"/>
      <c r="P60" s="281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3"/>
    </row>
    <row r="61" spans="2:29" s="482" customFormat="1" ht="19.95" customHeight="1">
      <c r="B61" s="451"/>
      <c r="C61" s="396"/>
      <c r="D61" s="397"/>
      <c r="E61" s="416"/>
      <c r="F61" s="416"/>
      <c r="G61" s="416"/>
      <c r="H61" s="376"/>
      <c r="I61" s="530"/>
      <c r="J61" s="530"/>
      <c r="K61" s="530"/>
      <c r="L61" s="530"/>
      <c r="M61" s="373"/>
      <c r="N61" s="449"/>
      <c r="P61" s="281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3"/>
    </row>
    <row r="62" spans="2:29" s="482" customFormat="1" ht="19.95" customHeight="1">
      <c r="B62" s="451"/>
      <c r="C62" s="398"/>
      <c r="D62" s="399"/>
      <c r="E62" s="417"/>
      <c r="F62" s="417"/>
      <c r="G62" s="417"/>
      <c r="H62" s="374"/>
      <c r="I62" s="367"/>
      <c r="J62" s="367"/>
      <c r="K62" s="367"/>
      <c r="L62" s="367"/>
      <c r="M62" s="375"/>
      <c r="N62" s="449"/>
      <c r="P62" s="281"/>
      <c r="Q62" s="282"/>
      <c r="R62" s="282"/>
      <c r="S62" s="282"/>
      <c r="T62" s="282"/>
      <c r="U62" s="282"/>
      <c r="V62" s="282"/>
      <c r="W62" s="282"/>
      <c r="X62" s="282"/>
      <c r="Y62" s="282"/>
      <c r="Z62" s="282"/>
      <c r="AA62" s="282"/>
      <c r="AB62" s="282"/>
      <c r="AC62" s="283"/>
    </row>
    <row r="63" spans="2:29" s="482" customFormat="1" ht="22.95" customHeight="1">
      <c r="B63" s="451"/>
      <c r="C63" s="499"/>
      <c r="D63" s="499"/>
      <c r="E63" s="500"/>
      <c r="F63" s="500"/>
      <c r="G63" s="500"/>
      <c r="H63" s="500"/>
      <c r="I63" s="500"/>
      <c r="J63" s="500"/>
      <c r="K63" s="500"/>
      <c r="L63" s="500"/>
      <c r="M63" s="500"/>
      <c r="N63" s="449"/>
      <c r="P63" s="281"/>
      <c r="Q63" s="282"/>
      <c r="R63" s="282"/>
      <c r="S63" s="282"/>
      <c r="T63" s="282"/>
      <c r="U63" s="282"/>
      <c r="V63" s="282"/>
      <c r="W63" s="282"/>
      <c r="X63" s="282"/>
      <c r="Y63" s="282"/>
      <c r="Z63" s="282"/>
      <c r="AA63" s="282"/>
      <c r="AB63" s="282"/>
      <c r="AC63" s="283"/>
    </row>
    <row r="64" spans="2:29" s="482" customFormat="1" ht="22.95" customHeight="1">
      <c r="B64" s="451"/>
      <c r="C64" s="461"/>
      <c r="D64" s="462"/>
      <c r="E64" s="501" t="s">
        <v>116</v>
      </c>
      <c r="F64" s="501" t="s">
        <v>117</v>
      </c>
      <c r="G64" s="501" t="s">
        <v>118</v>
      </c>
      <c r="H64" s="1254" t="s">
        <v>363</v>
      </c>
      <c r="I64" s="1255"/>
      <c r="J64" s="1255"/>
      <c r="K64" s="1255"/>
      <c r="L64" s="1255"/>
      <c r="M64" s="1256"/>
      <c r="N64" s="449"/>
      <c r="P64" s="281"/>
      <c r="Q64" s="282"/>
      <c r="R64" s="282"/>
      <c r="S64" s="282"/>
      <c r="T64" s="282"/>
      <c r="U64" s="282"/>
      <c r="V64" s="282"/>
      <c r="W64" s="282"/>
      <c r="X64" s="282"/>
      <c r="Y64" s="282"/>
      <c r="Z64" s="282"/>
      <c r="AA64" s="282"/>
      <c r="AB64" s="282"/>
      <c r="AC64" s="283"/>
    </row>
    <row r="65" spans="2:29" s="482" customFormat="1" ht="22.95" customHeight="1">
      <c r="B65" s="451"/>
      <c r="C65" s="469" t="s">
        <v>441</v>
      </c>
      <c r="D65" s="470"/>
      <c r="E65" s="502">
        <f>ejercicio-2</f>
        <v>2017</v>
      </c>
      <c r="F65" s="502">
        <f>ejercicio-1</f>
        <v>2018</v>
      </c>
      <c r="G65" s="502">
        <f>ejercicio</f>
        <v>2019</v>
      </c>
      <c r="H65" s="1257"/>
      <c r="I65" s="1258"/>
      <c r="J65" s="1258"/>
      <c r="K65" s="1258"/>
      <c r="L65" s="1258"/>
      <c r="M65" s="1259"/>
      <c r="N65" s="449"/>
      <c r="P65" s="281"/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3"/>
    </row>
    <row r="66" spans="2:29" s="482" customFormat="1" ht="22.95" customHeight="1">
      <c r="B66" s="451"/>
      <c r="C66" s="480" t="s">
        <v>442</v>
      </c>
      <c r="D66" s="481"/>
      <c r="E66" s="347">
        <v>3809.96</v>
      </c>
      <c r="F66" s="347">
        <v>3807.6</v>
      </c>
      <c r="G66" s="638">
        <v>3807.6</v>
      </c>
      <c r="H66" s="531"/>
      <c r="I66" s="532"/>
      <c r="J66" s="532"/>
      <c r="K66" s="532"/>
      <c r="L66" s="532"/>
      <c r="M66" s="348"/>
      <c r="N66" s="449"/>
      <c r="P66" s="281"/>
      <c r="Q66" s="282"/>
      <c r="R66" s="282"/>
      <c r="S66" s="282"/>
      <c r="T66" s="282"/>
      <c r="U66" s="282"/>
      <c r="V66" s="282"/>
      <c r="W66" s="282"/>
      <c r="X66" s="282"/>
      <c r="Y66" s="282"/>
      <c r="Z66" s="282"/>
      <c r="AA66" s="282"/>
      <c r="AB66" s="282"/>
      <c r="AC66" s="283"/>
    </row>
    <row r="67" spans="2:29" s="482" customFormat="1" ht="22.95" customHeight="1">
      <c r="B67" s="451"/>
      <c r="C67" s="483" t="s">
        <v>443</v>
      </c>
      <c r="D67" s="484"/>
      <c r="E67" s="352">
        <v>-3809.96</v>
      </c>
      <c r="F67" s="352">
        <v>-3807.6</v>
      </c>
      <c r="G67" s="417">
        <v>-3807.6</v>
      </c>
      <c r="H67" s="374"/>
      <c r="I67" s="367"/>
      <c r="J67" s="367"/>
      <c r="K67" s="367"/>
      <c r="L67" s="367"/>
      <c r="M67" s="375"/>
      <c r="N67" s="449"/>
      <c r="P67" s="281"/>
      <c r="Q67" s="282"/>
      <c r="R67" s="282"/>
      <c r="S67" s="282"/>
      <c r="T67" s="282"/>
      <c r="U67" s="282"/>
      <c r="V67" s="282"/>
      <c r="W67" s="282"/>
      <c r="X67" s="282"/>
      <c r="Y67" s="282"/>
      <c r="Z67" s="282"/>
      <c r="AA67" s="282"/>
      <c r="AB67" s="282"/>
      <c r="AC67" s="283"/>
    </row>
    <row r="68" spans="2:29" s="482" customFormat="1" ht="22.95" customHeight="1">
      <c r="B68" s="451"/>
      <c r="C68" s="499"/>
      <c r="D68" s="499"/>
      <c r="E68" s="500"/>
      <c r="F68" s="500"/>
      <c r="G68" s="500"/>
      <c r="H68" s="500"/>
      <c r="I68" s="500"/>
      <c r="J68" s="500"/>
      <c r="K68" s="500"/>
      <c r="L68" s="500"/>
      <c r="M68" s="500"/>
      <c r="N68" s="449"/>
      <c r="P68" s="281"/>
      <c r="Q68" s="282"/>
      <c r="R68" s="282"/>
      <c r="S68" s="282"/>
      <c r="T68" s="282"/>
      <c r="U68" s="282"/>
      <c r="V68" s="282"/>
      <c r="W68" s="282"/>
      <c r="X68" s="282"/>
      <c r="Y68" s="282"/>
      <c r="Z68" s="282"/>
      <c r="AA68" s="282"/>
      <c r="AB68" s="282"/>
      <c r="AC68" s="283"/>
    </row>
    <row r="69" spans="2:29" s="482" customFormat="1" ht="22.95" customHeight="1">
      <c r="B69" s="451"/>
      <c r="C69" s="461"/>
      <c r="D69" s="462"/>
      <c r="E69" s="501" t="s">
        <v>116</v>
      </c>
      <c r="F69" s="501" t="s">
        <v>117</v>
      </c>
      <c r="G69" s="501" t="s">
        <v>118</v>
      </c>
      <c r="H69" s="1254" t="s">
        <v>363</v>
      </c>
      <c r="I69" s="1255"/>
      <c r="J69" s="1255"/>
      <c r="K69" s="1255"/>
      <c r="L69" s="1255"/>
      <c r="M69" s="1256"/>
      <c r="N69" s="449"/>
      <c r="P69" s="281"/>
      <c r="Q69" s="282"/>
      <c r="R69" s="282"/>
      <c r="S69" s="282"/>
      <c r="T69" s="282"/>
      <c r="U69" s="282"/>
      <c r="V69" s="282"/>
      <c r="W69" s="282"/>
      <c r="X69" s="282"/>
      <c r="Y69" s="282"/>
      <c r="Z69" s="282"/>
      <c r="AA69" s="282"/>
      <c r="AB69" s="282"/>
      <c r="AC69" s="283"/>
    </row>
    <row r="70" spans="2:29" s="482" customFormat="1" ht="22.95" customHeight="1">
      <c r="B70" s="451"/>
      <c r="C70" s="469" t="s">
        <v>476</v>
      </c>
      <c r="D70" s="470"/>
      <c r="E70" s="502">
        <f>ejercicio-2</f>
        <v>2017</v>
      </c>
      <c r="F70" s="502">
        <f>ejercicio-1</f>
        <v>2018</v>
      </c>
      <c r="G70" s="502">
        <f>ejercicio</f>
        <v>2019</v>
      </c>
      <c r="H70" s="1257"/>
      <c r="I70" s="1258"/>
      <c r="J70" s="1258"/>
      <c r="K70" s="1258"/>
      <c r="L70" s="1258"/>
      <c r="M70" s="1259"/>
      <c r="N70" s="449"/>
      <c r="P70" s="281"/>
      <c r="Q70" s="282"/>
      <c r="R70" s="282"/>
      <c r="S70" s="282"/>
      <c r="T70" s="282"/>
      <c r="U70" s="282"/>
      <c r="V70" s="282"/>
      <c r="W70" s="282"/>
      <c r="X70" s="282"/>
      <c r="Y70" s="282"/>
      <c r="Z70" s="282"/>
      <c r="AA70" s="282"/>
      <c r="AB70" s="282"/>
      <c r="AC70" s="283"/>
    </row>
    <row r="71" spans="2:29" s="482" customFormat="1" ht="22.95" customHeight="1">
      <c r="B71" s="451"/>
      <c r="C71" s="474" t="s">
        <v>477</v>
      </c>
      <c r="D71" s="475"/>
      <c r="E71" s="476">
        <f>SUM(E72:E74)</f>
        <v>43530.78</v>
      </c>
      <c r="F71" s="476">
        <f>SUM(F72:F74)</f>
        <v>42986.21</v>
      </c>
      <c r="G71" s="476">
        <f>SUM(G72:G74)</f>
        <v>43000</v>
      </c>
      <c r="H71" s="506"/>
      <c r="I71" s="507"/>
      <c r="J71" s="507"/>
      <c r="K71" s="507"/>
      <c r="L71" s="507"/>
      <c r="M71" s="508"/>
      <c r="N71" s="449"/>
      <c r="P71" s="281"/>
      <c r="Q71" s="282"/>
      <c r="R71" s="282"/>
      <c r="S71" s="282"/>
      <c r="T71" s="282"/>
      <c r="U71" s="282"/>
      <c r="V71" s="282"/>
      <c r="W71" s="282"/>
      <c r="X71" s="282"/>
      <c r="Y71" s="282"/>
      <c r="Z71" s="282"/>
      <c r="AA71" s="282"/>
      <c r="AB71" s="282"/>
      <c r="AC71" s="283"/>
    </row>
    <row r="72" spans="2:29" s="482" customFormat="1" ht="22.95" customHeight="1">
      <c r="B72" s="451"/>
      <c r="C72" s="509" t="s">
        <v>478</v>
      </c>
      <c r="D72" s="510"/>
      <c r="E72" s="349"/>
      <c r="F72" s="349"/>
      <c r="G72" s="349"/>
      <c r="H72" s="371"/>
      <c r="I72" s="366"/>
      <c r="J72" s="366"/>
      <c r="K72" s="366"/>
      <c r="L72" s="366"/>
      <c r="M72" s="372"/>
      <c r="N72" s="449"/>
      <c r="P72" s="281"/>
      <c r="Q72" s="282"/>
      <c r="R72" s="282"/>
      <c r="S72" s="282"/>
      <c r="T72" s="282"/>
      <c r="U72" s="282"/>
      <c r="V72" s="282"/>
      <c r="W72" s="282"/>
      <c r="X72" s="282"/>
      <c r="Y72" s="282"/>
      <c r="Z72" s="282"/>
      <c r="AA72" s="282"/>
      <c r="AB72" s="282"/>
      <c r="AC72" s="283"/>
    </row>
    <row r="73" spans="2:29" s="482" customFormat="1" ht="22.95" customHeight="1">
      <c r="B73" s="451"/>
      <c r="C73" s="511" t="s">
        <v>479</v>
      </c>
      <c r="D73" s="485"/>
      <c r="E73" s="350">
        <v>34495.85</v>
      </c>
      <c r="F73" s="350">
        <v>32830.21</v>
      </c>
      <c r="G73" s="350">
        <v>32830</v>
      </c>
      <c r="H73" s="376"/>
      <c r="I73" s="530"/>
      <c r="J73" s="530"/>
      <c r="K73" s="530"/>
      <c r="L73" s="530"/>
      <c r="M73" s="373"/>
      <c r="N73" s="449"/>
      <c r="P73" s="281"/>
      <c r="Q73" s="282"/>
      <c r="R73" s="282"/>
      <c r="S73" s="282"/>
      <c r="T73" s="282"/>
      <c r="U73" s="282"/>
      <c r="V73" s="282"/>
      <c r="W73" s="282"/>
      <c r="X73" s="282"/>
      <c r="Y73" s="282"/>
      <c r="Z73" s="282"/>
      <c r="AA73" s="282"/>
      <c r="AB73" s="282"/>
      <c r="AC73" s="283"/>
    </row>
    <row r="74" spans="2:29" s="482" customFormat="1" ht="22.95" customHeight="1">
      <c r="B74" s="451"/>
      <c r="C74" s="512" t="s">
        <v>480</v>
      </c>
      <c r="D74" s="513"/>
      <c r="E74" s="351">
        <v>9034.93</v>
      </c>
      <c r="F74" s="351">
        <v>10156</v>
      </c>
      <c r="G74" s="351">
        <v>10170</v>
      </c>
      <c r="H74" s="533"/>
      <c r="I74" s="534"/>
      <c r="J74" s="534"/>
      <c r="K74" s="534"/>
      <c r="L74" s="534"/>
      <c r="M74" s="336"/>
      <c r="N74" s="449"/>
      <c r="P74" s="281"/>
      <c r="Q74" s="282"/>
      <c r="R74" s="282"/>
      <c r="S74" s="282"/>
      <c r="T74" s="282"/>
      <c r="U74" s="282"/>
      <c r="V74" s="282"/>
      <c r="W74" s="282"/>
      <c r="X74" s="282"/>
      <c r="Y74" s="282"/>
      <c r="Z74" s="282"/>
      <c r="AA74" s="282"/>
      <c r="AB74" s="282"/>
      <c r="AC74" s="283"/>
    </row>
    <row r="75" spans="2:29" s="479" customFormat="1" ht="22.95" customHeight="1">
      <c r="B75" s="473"/>
      <c r="C75" s="474" t="s">
        <v>486</v>
      </c>
      <c r="D75" s="475"/>
      <c r="E75" s="476">
        <f>SUM(E76:E81)</f>
        <v>262796.23</v>
      </c>
      <c r="F75" s="476">
        <f>SUM(F76:F81)</f>
        <v>278260</v>
      </c>
      <c r="G75" s="476">
        <f>SUM(G76:G81)</f>
        <v>417136.31</v>
      </c>
      <c r="H75" s="506"/>
      <c r="I75" s="507"/>
      <c r="J75" s="507"/>
      <c r="K75" s="507"/>
      <c r="L75" s="507"/>
      <c r="M75" s="508"/>
      <c r="N75" s="514"/>
      <c r="P75" s="281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3"/>
    </row>
    <row r="76" spans="2:29" s="482" customFormat="1" ht="22.95" customHeight="1">
      <c r="B76" s="451"/>
      <c r="C76" s="509" t="s">
        <v>481</v>
      </c>
      <c r="D76" s="510"/>
      <c r="E76" s="415"/>
      <c r="F76" s="415">
        <v>420</v>
      </c>
      <c r="G76" s="415"/>
      <c r="H76" s="371"/>
      <c r="I76" s="366"/>
      <c r="J76" s="366"/>
      <c r="K76" s="366"/>
      <c r="L76" s="366"/>
      <c r="M76" s="372"/>
      <c r="N76" s="449"/>
      <c r="P76" s="281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3"/>
    </row>
    <row r="77" spans="2:29" s="482" customFormat="1" ht="22.95" customHeight="1">
      <c r="B77" s="451"/>
      <c r="C77" s="511" t="s">
        <v>482</v>
      </c>
      <c r="D77" s="485"/>
      <c r="E77" s="416">
        <v>366.23</v>
      </c>
      <c r="F77" s="416">
        <v>410</v>
      </c>
      <c r="G77" s="416">
        <v>410</v>
      </c>
      <c r="H77" s="376"/>
      <c r="I77" s="530"/>
      <c r="J77" s="530"/>
      <c r="K77" s="530"/>
      <c r="L77" s="530"/>
      <c r="M77" s="373"/>
      <c r="N77" s="449"/>
      <c r="P77" s="281"/>
      <c r="Q77" s="282"/>
      <c r="R77" s="282"/>
      <c r="S77" s="282"/>
      <c r="T77" s="282"/>
      <c r="U77" s="282"/>
      <c r="V77" s="282"/>
      <c r="W77" s="282"/>
      <c r="X77" s="282"/>
      <c r="Y77" s="282"/>
      <c r="Z77" s="282"/>
      <c r="AA77" s="282"/>
      <c r="AB77" s="282"/>
      <c r="AC77" s="283"/>
    </row>
    <row r="78" spans="2:29" s="482" customFormat="1" ht="22.95" customHeight="1">
      <c r="B78" s="451"/>
      <c r="C78" s="511" t="s">
        <v>483</v>
      </c>
      <c r="D78" s="485"/>
      <c r="E78" s="416"/>
      <c r="F78" s="416"/>
      <c r="G78" s="416"/>
      <c r="H78" s="376"/>
      <c r="I78" s="530"/>
      <c r="J78" s="530"/>
      <c r="K78" s="530"/>
      <c r="L78" s="530"/>
      <c r="M78" s="373"/>
      <c r="N78" s="449"/>
      <c r="P78" s="281"/>
      <c r="Q78" s="282"/>
      <c r="R78" s="282"/>
      <c r="S78" s="282"/>
      <c r="T78" s="282"/>
      <c r="U78" s="282"/>
      <c r="V78" s="282"/>
      <c r="W78" s="282"/>
      <c r="X78" s="282"/>
      <c r="Y78" s="282"/>
      <c r="Z78" s="282"/>
      <c r="AA78" s="282"/>
      <c r="AB78" s="282"/>
      <c r="AC78" s="283"/>
    </row>
    <row r="79" spans="2:29" s="482" customFormat="1" ht="22.95" customHeight="1">
      <c r="B79" s="451"/>
      <c r="C79" s="511" t="s">
        <v>484</v>
      </c>
      <c r="D79" s="485"/>
      <c r="E79" s="416">
        <v>247430</v>
      </c>
      <c r="F79" s="416">
        <v>277430</v>
      </c>
      <c r="G79" s="416">
        <v>416726.31</v>
      </c>
      <c r="H79" s="376"/>
      <c r="I79" s="530"/>
      <c r="J79" s="530"/>
      <c r="K79" s="530"/>
      <c r="L79" s="530"/>
      <c r="M79" s="373"/>
      <c r="N79" s="449"/>
      <c r="P79" s="281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3"/>
    </row>
    <row r="80" spans="2:29" s="482" customFormat="1" ht="22.95" customHeight="1">
      <c r="B80" s="451"/>
      <c r="C80" s="515" t="s">
        <v>496</v>
      </c>
      <c r="D80" s="485"/>
      <c r="E80" s="416"/>
      <c r="F80" s="416"/>
      <c r="G80" s="416"/>
      <c r="H80" s="376"/>
      <c r="I80" s="530"/>
      <c r="J80" s="530"/>
      <c r="K80" s="530"/>
      <c r="L80" s="530"/>
      <c r="M80" s="373"/>
      <c r="N80" s="449"/>
      <c r="P80" s="281"/>
      <c r="Q80" s="282"/>
      <c r="R80" s="282"/>
      <c r="S80" s="282"/>
      <c r="T80" s="282"/>
      <c r="U80" s="282"/>
      <c r="V80" s="282"/>
      <c r="W80" s="282"/>
      <c r="X80" s="282"/>
      <c r="Y80" s="282"/>
      <c r="Z80" s="282"/>
      <c r="AA80" s="282"/>
      <c r="AB80" s="282"/>
      <c r="AC80" s="283"/>
    </row>
    <row r="81" spans="2:29" s="482" customFormat="1" ht="22.95" customHeight="1">
      <c r="B81" s="451"/>
      <c r="C81" s="483" t="s">
        <v>485</v>
      </c>
      <c r="D81" s="484"/>
      <c r="E81" s="417">
        <v>15000</v>
      </c>
      <c r="F81" s="417"/>
      <c r="G81" s="417"/>
      <c r="H81" s="374"/>
      <c r="I81" s="367"/>
      <c r="J81" s="367"/>
      <c r="K81" s="367"/>
      <c r="L81" s="367"/>
      <c r="M81" s="375"/>
      <c r="N81" s="449"/>
      <c r="P81" s="281"/>
      <c r="Q81" s="282"/>
      <c r="R81" s="282"/>
      <c r="S81" s="282"/>
      <c r="T81" s="282"/>
      <c r="U81" s="282"/>
      <c r="V81" s="282"/>
      <c r="W81" s="282"/>
      <c r="X81" s="282"/>
      <c r="Y81" s="282"/>
      <c r="Z81" s="282"/>
      <c r="AA81" s="282"/>
      <c r="AB81" s="282"/>
      <c r="AC81" s="283"/>
    </row>
    <row r="82" spans="2:29" s="482" customFormat="1" ht="22.95" customHeight="1">
      <c r="B82" s="451"/>
      <c r="C82" s="499"/>
      <c r="D82" s="499"/>
      <c r="E82" s="500"/>
      <c r="F82" s="500"/>
      <c r="G82" s="500"/>
      <c r="H82" s="500"/>
      <c r="I82" s="500"/>
      <c r="J82" s="500"/>
      <c r="K82" s="500"/>
      <c r="L82" s="500"/>
      <c r="M82" s="500"/>
      <c r="N82" s="449"/>
      <c r="P82" s="281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3"/>
    </row>
    <row r="83" spans="2:29" s="482" customFormat="1" ht="22.95" customHeight="1">
      <c r="B83" s="451"/>
      <c r="C83" s="1263" t="s">
        <v>506</v>
      </c>
      <c r="D83" s="1264"/>
      <c r="E83" s="1265"/>
      <c r="F83" s="594" t="s">
        <v>204</v>
      </c>
      <c r="G83" s="501" t="s">
        <v>118</v>
      </c>
      <c r="H83" s="1261" t="s">
        <v>363</v>
      </c>
      <c r="I83" s="1261"/>
      <c r="J83" s="1261"/>
      <c r="K83" s="1261"/>
      <c r="L83" s="1261"/>
      <c r="M83" s="1261"/>
      <c r="N83" s="449"/>
      <c r="P83" s="281"/>
      <c r="Q83" s="282"/>
      <c r="R83" s="282"/>
      <c r="S83" s="282"/>
      <c r="T83" s="282"/>
      <c r="U83" s="282"/>
      <c r="V83" s="282"/>
      <c r="W83" s="282"/>
      <c r="X83" s="282"/>
      <c r="Y83" s="282"/>
      <c r="Z83" s="282"/>
      <c r="AA83" s="282"/>
      <c r="AB83" s="282"/>
      <c r="AC83" s="283"/>
    </row>
    <row r="84" spans="2:29" s="482" customFormat="1" ht="43.2" customHeight="1">
      <c r="B84" s="451"/>
      <c r="C84" s="1266"/>
      <c r="D84" s="1267"/>
      <c r="E84" s="1268"/>
      <c r="F84" s="595" t="s">
        <v>507</v>
      </c>
      <c r="G84" s="502">
        <f>ejercicio</f>
        <v>2019</v>
      </c>
      <c r="H84" s="1262"/>
      <c r="I84" s="1262"/>
      <c r="J84" s="1262"/>
      <c r="K84" s="1262"/>
      <c r="L84" s="1262"/>
      <c r="M84" s="1262"/>
      <c r="N84" s="449"/>
      <c r="P84" s="281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3"/>
    </row>
    <row r="85" spans="2:29" s="482" customFormat="1" ht="22.95" customHeight="1" thickBot="1">
      <c r="B85" s="451"/>
      <c r="C85" s="494" t="s">
        <v>511</v>
      </c>
      <c r="D85" s="599"/>
      <c r="E85" s="600"/>
      <c r="F85" s="496"/>
      <c r="G85" s="496">
        <f>SUM(G86:G88)</f>
        <v>0</v>
      </c>
      <c r="H85" s="503"/>
      <c r="I85" s="504"/>
      <c r="J85" s="504"/>
      <c r="K85" s="504"/>
      <c r="L85" s="504"/>
      <c r="M85" s="505"/>
      <c r="N85" s="449"/>
      <c r="P85" s="281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3"/>
    </row>
    <row r="86" spans="2:29" s="482" customFormat="1" ht="22.95" customHeight="1">
      <c r="B86" s="451"/>
      <c r="C86" s="1269" t="s">
        <v>508</v>
      </c>
      <c r="D86" s="1270"/>
      <c r="E86" s="1271"/>
      <c r="F86" s="639"/>
      <c r="G86" s="349"/>
      <c r="H86" s="601"/>
      <c r="I86" s="366"/>
      <c r="J86" s="366"/>
      <c r="K86" s="366"/>
      <c r="L86" s="366"/>
      <c r="M86" s="537"/>
      <c r="N86" s="449"/>
      <c r="P86" s="281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3"/>
    </row>
    <row r="87" spans="2:29" s="482" customFormat="1" ht="22.95" customHeight="1">
      <c r="B87" s="451"/>
      <c r="C87" s="596" t="s">
        <v>509</v>
      </c>
      <c r="D87" s="597"/>
      <c r="E87" s="598"/>
      <c r="F87" s="639"/>
      <c r="G87" s="349"/>
      <c r="H87" s="536"/>
      <c r="I87" s="366"/>
      <c r="J87" s="366"/>
      <c r="K87" s="366"/>
      <c r="L87" s="366"/>
      <c r="M87" s="537"/>
      <c r="N87" s="449"/>
      <c r="P87" s="281"/>
      <c r="Q87" s="282"/>
      <c r="R87" s="282"/>
      <c r="S87" s="282"/>
      <c r="T87" s="282"/>
      <c r="U87" s="282"/>
      <c r="V87" s="282"/>
      <c r="W87" s="282"/>
      <c r="X87" s="282"/>
      <c r="Y87" s="282"/>
      <c r="Z87" s="282"/>
      <c r="AA87" s="282"/>
      <c r="AB87" s="282"/>
      <c r="AC87" s="283"/>
    </row>
    <row r="88" spans="2:29" s="482" customFormat="1" ht="22.95" customHeight="1">
      <c r="B88" s="451"/>
      <c r="C88" s="1272" t="s">
        <v>510</v>
      </c>
      <c r="D88" s="1273"/>
      <c r="E88" s="1274"/>
      <c r="F88" s="640"/>
      <c r="G88" s="350"/>
      <c r="H88" s="538"/>
      <c r="I88" s="530"/>
      <c r="J88" s="530"/>
      <c r="K88" s="530"/>
      <c r="L88" s="530"/>
      <c r="M88" s="539"/>
      <c r="N88" s="449"/>
      <c r="P88" s="281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3"/>
    </row>
    <row r="89" spans="2:29" s="482" customFormat="1" ht="22.95" customHeight="1">
      <c r="B89" s="451"/>
      <c r="C89" s="588"/>
      <c r="D89" s="499"/>
      <c r="E89" s="589"/>
      <c r="F89" s="589"/>
      <c r="G89" s="589"/>
      <c r="H89" s="590"/>
      <c r="I89" s="590"/>
      <c r="J89" s="590"/>
      <c r="K89" s="590"/>
      <c r="L89" s="590"/>
      <c r="M89" s="590"/>
      <c r="N89" s="449"/>
      <c r="P89" s="281"/>
      <c r="Q89" s="282"/>
      <c r="R89" s="282"/>
      <c r="S89" s="282"/>
      <c r="T89" s="282"/>
      <c r="U89" s="282"/>
      <c r="V89" s="282"/>
      <c r="W89" s="282"/>
      <c r="X89" s="282"/>
      <c r="Y89" s="282"/>
      <c r="Z89" s="282"/>
      <c r="AA89" s="282"/>
      <c r="AB89" s="282"/>
      <c r="AC89" s="283"/>
    </row>
    <row r="90" spans="2:29" s="482" customFormat="1" ht="22.95" customHeight="1">
      <c r="B90" s="451"/>
      <c r="C90" s="591" t="s">
        <v>197</v>
      </c>
      <c r="D90" s="592"/>
      <c r="E90" s="500"/>
      <c r="F90" s="500"/>
      <c r="G90" s="500"/>
      <c r="H90" s="500"/>
      <c r="I90" s="500"/>
      <c r="J90" s="500"/>
      <c r="K90" s="500"/>
      <c r="L90" s="500"/>
      <c r="M90" s="500"/>
      <c r="N90" s="449"/>
      <c r="P90" s="281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3"/>
    </row>
    <row r="91" spans="2:29" s="482" customFormat="1" ht="22.95" customHeight="1">
      <c r="B91" s="451"/>
      <c r="C91" s="592" t="s">
        <v>641</v>
      </c>
      <c r="D91" s="592"/>
      <c r="E91" s="518"/>
      <c r="F91" s="518"/>
      <c r="G91" s="518"/>
      <c r="H91" s="518"/>
      <c r="I91" s="518"/>
      <c r="J91" s="518"/>
      <c r="K91" s="518"/>
      <c r="L91" s="518"/>
      <c r="M91" s="518"/>
      <c r="N91" s="449"/>
      <c r="P91" s="281"/>
      <c r="Q91" s="282"/>
      <c r="R91" s="282"/>
      <c r="S91" s="282"/>
      <c r="T91" s="282"/>
      <c r="U91" s="282"/>
      <c r="V91" s="282"/>
      <c r="W91" s="282"/>
      <c r="X91" s="282"/>
      <c r="Y91" s="282"/>
      <c r="Z91" s="282"/>
      <c r="AA91" s="282"/>
      <c r="AB91" s="282"/>
      <c r="AC91" s="283"/>
    </row>
    <row r="92" spans="2:29" s="482" customFormat="1" ht="22.95" customHeight="1">
      <c r="B92" s="451"/>
      <c r="C92" s="593" t="s">
        <v>445</v>
      </c>
      <c r="D92" s="592"/>
      <c r="E92" s="518"/>
      <c r="F92" s="518"/>
      <c r="G92" s="518"/>
      <c r="H92" s="518"/>
      <c r="I92" s="518"/>
      <c r="J92" s="518"/>
      <c r="K92" s="518"/>
      <c r="L92" s="518"/>
      <c r="M92" s="518"/>
      <c r="N92" s="449"/>
      <c r="P92" s="281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3"/>
    </row>
    <row r="93" spans="2:29" s="482" customFormat="1" ht="22.95" customHeight="1">
      <c r="B93" s="451"/>
      <c r="C93" s="593" t="s">
        <v>551</v>
      </c>
      <c r="D93" s="592"/>
      <c r="E93" s="518"/>
      <c r="F93" s="518"/>
      <c r="G93" s="518"/>
      <c r="H93" s="518"/>
      <c r="I93" s="518"/>
      <c r="J93" s="518"/>
      <c r="K93" s="518"/>
      <c r="L93" s="518"/>
      <c r="M93" s="518"/>
      <c r="N93" s="449"/>
      <c r="P93" s="281"/>
      <c r="Q93" s="282"/>
      <c r="R93" s="282"/>
      <c r="S93" s="282"/>
      <c r="T93" s="282"/>
      <c r="U93" s="282"/>
      <c r="V93" s="282"/>
      <c r="W93" s="282"/>
      <c r="X93" s="282"/>
      <c r="Y93" s="282"/>
      <c r="Z93" s="282"/>
      <c r="AA93" s="282"/>
      <c r="AB93" s="282"/>
      <c r="AC93" s="283"/>
    </row>
    <row r="94" spans="2:29" ht="22.95" customHeight="1" thickBot="1">
      <c r="B94" s="519"/>
      <c r="C94" s="1248"/>
      <c r="D94" s="1248"/>
      <c r="E94" s="1248"/>
      <c r="F94" s="1248"/>
      <c r="G94" s="520"/>
      <c r="H94" s="520"/>
      <c r="I94" s="520"/>
      <c r="J94" s="520"/>
      <c r="K94" s="520"/>
      <c r="L94" s="520"/>
      <c r="M94" s="520"/>
      <c r="N94" s="521"/>
      <c r="P94" s="284"/>
      <c r="Q94" s="285"/>
      <c r="R94" s="285"/>
      <c r="S94" s="285"/>
      <c r="T94" s="285"/>
      <c r="U94" s="285"/>
      <c r="V94" s="285"/>
      <c r="W94" s="285"/>
      <c r="X94" s="285"/>
      <c r="Y94" s="285"/>
      <c r="Z94" s="285"/>
      <c r="AA94" s="285"/>
      <c r="AB94" s="285"/>
      <c r="AC94" s="286"/>
    </row>
    <row r="95" spans="2:29" ht="22.95" customHeight="1">
      <c r="C95" s="446"/>
      <c r="D95" s="446"/>
      <c r="E95" s="447"/>
      <c r="F95" s="447"/>
      <c r="G95" s="447"/>
      <c r="H95" s="447"/>
      <c r="I95" s="447"/>
      <c r="J95" s="447"/>
      <c r="K95" s="447"/>
      <c r="L95" s="447"/>
      <c r="M95" s="447"/>
      <c r="O95" s="437" t="s">
        <v>672</v>
      </c>
    </row>
    <row r="96" spans="2:29" ht="13.2">
      <c r="C96" s="522" t="s">
        <v>70</v>
      </c>
      <c r="D96" s="446"/>
      <c r="E96" s="447"/>
      <c r="F96" s="447"/>
      <c r="G96" s="447"/>
      <c r="H96" s="447"/>
      <c r="I96" s="447"/>
      <c r="J96" s="447"/>
      <c r="K96" s="447"/>
      <c r="L96" s="447"/>
      <c r="M96" s="523" t="s">
        <v>45</v>
      </c>
    </row>
    <row r="97" spans="3:13" ht="13.2">
      <c r="C97" s="524" t="s">
        <v>71</v>
      </c>
      <c r="D97" s="446"/>
      <c r="E97" s="447"/>
      <c r="F97" s="447"/>
      <c r="G97" s="447"/>
      <c r="H97" s="447"/>
      <c r="I97" s="447"/>
      <c r="J97" s="447"/>
      <c r="K97" s="447"/>
      <c r="L97" s="447"/>
      <c r="M97" s="447"/>
    </row>
    <row r="98" spans="3:13" ht="13.2">
      <c r="C98" s="524" t="s">
        <v>72</v>
      </c>
      <c r="D98" s="446"/>
      <c r="E98" s="447"/>
      <c r="F98" s="447"/>
      <c r="G98" s="447"/>
      <c r="H98" s="447"/>
      <c r="I98" s="447"/>
      <c r="J98" s="447"/>
      <c r="K98" s="447"/>
      <c r="L98" s="447"/>
      <c r="M98" s="447"/>
    </row>
    <row r="99" spans="3:13" ht="13.2">
      <c r="C99" s="524" t="s">
        <v>73</v>
      </c>
      <c r="D99" s="446"/>
      <c r="E99" s="447"/>
      <c r="F99" s="447"/>
      <c r="G99" s="447"/>
      <c r="H99" s="447"/>
      <c r="I99" s="447"/>
      <c r="J99" s="447"/>
      <c r="K99" s="447"/>
      <c r="L99" s="447"/>
      <c r="M99" s="447"/>
    </row>
    <row r="100" spans="3:13" ht="13.2">
      <c r="C100" s="524" t="s">
        <v>74</v>
      </c>
      <c r="D100" s="446"/>
      <c r="E100" s="447"/>
      <c r="F100" s="447"/>
      <c r="G100" s="447"/>
      <c r="H100" s="447"/>
      <c r="I100" s="447"/>
      <c r="J100" s="447"/>
      <c r="K100" s="447"/>
      <c r="L100" s="447"/>
      <c r="M100" s="447"/>
    </row>
    <row r="101" spans="3:13" ht="22.95" customHeight="1">
      <c r="C101" s="446"/>
      <c r="D101" s="446"/>
      <c r="E101" s="447"/>
      <c r="F101" s="447"/>
      <c r="G101" s="447"/>
      <c r="H101" s="447"/>
      <c r="I101" s="447"/>
      <c r="J101" s="447"/>
      <c r="K101" s="447"/>
      <c r="L101" s="447"/>
      <c r="M101" s="447"/>
    </row>
    <row r="102" spans="3:13" ht="22.95" customHeight="1">
      <c r="C102" s="446"/>
      <c r="D102" s="446"/>
      <c r="E102" s="447"/>
      <c r="F102" s="447"/>
      <c r="G102" s="447"/>
      <c r="H102" s="447"/>
      <c r="I102" s="447"/>
      <c r="J102" s="447"/>
      <c r="K102" s="447"/>
      <c r="L102" s="447"/>
      <c r="M102" s="447"/>
    </row>
    <row r="103" spans="3:13" ht="22.95" customHeight="1">
      <c r="C103" s="446"/>
      <c r="D103" s="446"/>
      <c r="E103" s="447"/>
      <c r="F103" s="447"/>
      <c r="G103" s="447"/>
      <c r="H103" s="447"/>
      <c r="I103" s="447"/>
      <c r="J103" s="447"/>
      <c r="K103" s="447"/>
      <c r="L103" s="447"/>
      <c r="M103" s="447"/>
    </row>
    <row r="104" spans="3:13" ht="22.95" customHeight="1">
      <c r="C104" s="446"/>
      <c r="D104" s="446"/>
      <c r="E104" s="447"/>
      <c r="F104" s="447"/>
      <c r="G104" s="447"/>
      <c r="H104" s="447"/>
      <c r="I104" s="447"/>
      <c r="J104" s="447"/>
      <c r="K104" s="447"/>
      <c r="L104" s="447"/>
      <c r="M104" s="447"/>
    </row>
    <row r="105" spans="3:13" ht="22.95" customHeight="1">
      <c r="F105" s="447"/>
      <c r="G105" s="447"/>
      <c r="H105" s="447"/>
      <c r="I105" s="447"/>
      <c r="J105" s="447"/>
      <c r="K105" s="447"/>
      <c r="L105" s="447"/>
      <c r="M105" s="447"/>
    </row>
  </sheetData>
  <sheetProtection password="C494" sheet="1" objects="1" scenarios="1" insertRows="0"/>
  <mergeCells count="11">
    <mergeCell ref="C94:F94"/>
    <mergeCell ref="H45:M46"/>
    <mergeCell ref="H64:M65"/>
    <mergeCell ref="M6:M7"/>
    <mergeCell ref="D9:M9"/>
    <mergeCell ref="C12:D12"/>
    <mergeCell ref="H69:M70"/>
    <mergeCell ref="H83:M84"/>
    <mergeCell ref="C83:E84"/>
    <mergeCell ref="C86:E86"/>
    <mergeCell ref="C88:E88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3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6"/>
  <sheetViews>
    <sheetView topLeftCell="A15" workbookViewId="0">
      <selection activeCell="J35" sqref="J35"/>
    </sheetView>
  </sheetViews>
  <sheetFormatPr baseColWidth="10" defaultColWidth="10.7265625" defaultRowHeight="22.95" customHeight="1"/>
  <cols>
    <col min="1" max="1" width="4.26953125" style="1130" bestFit="1" customWidth="1"/>
    <col min="2" max="2" width="3.26953125" style="1130" customWidth="1"/>
    <col min="3" max="3" width="13.54296875" style="1130" customWidth="1"/>
    <col min="4" max="4" width="76.7265625" style="1130" customWidth="1"/>
    <col min="5" max="7" width="18.26953125" style="1130" customWidth="1"/>
    <col min="8" max="8" width="3.26953125" style="1130" customWidth="1"/>
    <col min="9" max="16384" width="10.7265625" style="1130"/>
  </cols>
  <sheetData>
    <row r="1" spans="1:23" ht="22.95" customHeight="1">
      <c r="D1" s="1131"/>
    </row>
    <row r="2" spans="1:23" ht="22.95" customHeight="1">
      <c r="D2" s="1206" t="s">
        <v>31</v>
      </c>
    </row>
    <row r="3" spans="1:23" ht="22.95" customHeight="1">
      <c r="D3" s="1206" t="s">
        <v>32</v>
      </c>
    </row>
    <row r="4" spans="1:23" ht="22.95" customHeight="1" thickBot="1">
      <c r="A4" s="1130" t="s">
        <v>671</v>
      </c>
    </row>
    <row r="5" spans="1:23" ht="9" customHeight="1">
      <c r="B5" s="1205"/>
      <c r="C5" s="1204"/>
      <c r="D5" s="1204"/>
      <c r="E5" s="1204"/>
      <c r="F5" s="1204"/>
      <c r="G5" s="1204"/>
      <c r="H5" s="1203"/>
      <c r="J5" s="1202"/>
      <c r="K5" s="1201"/>
      <c r="L5" s="1201"/>
      <c r="M5" s="1201"/>
      <c r="N5" s="1201"/>
      <c r="O5" s="1201"/>
      <c r="P5" s="1201"/>
      <c r="Q5" s="1201"/>
      <c r="R5" s="1201"/>
      <c r="S5" s="1201"/>
      <c r="T5" s="1201"/>
      <c r="U5" s="1201"/>
      <c r="V5" s="1201"/>
      <c r="W5" s="1200"/>
    </row>
    <row r="6" spans="1:23" ht="30" customHeight="1">
      <c r="B6" s="1150"/>
      <c r="C6" s="1198" t="s">
        <v>0</v>
      </c>
      <c r="D6" s="1131"/>
      <c r="E6" s="1131"/>
      <c r="F6" s="1131"/>
      <c r="G6" s="1275">
        <f>ejercicio</f>
        <v>2019</v>
      </c>
      <c r="H6" s="1146"/>
      <c r="J6" s="1145"/>
      <c r="K6" s="1199" t="s">
        <v>474</v>
      </c>
      <c r="L6" s="1144"/>
      <c r="M6" s="1144"/>
      <c r="N6" s="1144"/>
      <c r="O6" s="1144"/>
      <c r="P6" s="1144"/>
      <c r="Q6" s="1144"/>
      <c r="R6" s="1144"/>
      <c r="S6" s="1144"/>
      <c r="T6" s="1144"/>
      <c r="U6" s="1144"/>
      <c r="V6" s="1144"/>
      <c r="W6" s="1143"/>
    </row>
    <row r="7" spans="1:23" ht="30" customHeight="1">
      <c r="B7" s="1150"/>
      <c r="C7" s="1198" t="s">
        <v>1</v>
      </c>
      <c r="D7" s="1131"/>
      <c r="E7" s="1131"/>
      <c r="F7" s="1131"/>
      <c r="G7" s="1275"/>
      <c r="H7" s="1146"/>
      <c r="J7" s="1145"/>
      <c r="K7" s="1144"/>
      <c r="L7" s="1144"/>
      <c r="M7" s="1144"/>
      <c r="N7" s="1144"/>
      <c r="O7" s="1144"/>
      <c r="P7" s="1144"/>
      <c r="Q7" s="1144"/>
      <c r="R7" s="1144"/>
      <c r="S7" s="1144"/>
      <c r="T7" s="1144"/>
      <c r="U7" s="1144"/>
      <c r="V7" s="1144"/>
      <c r="W7" s="1143"/>
    </row>
    <row r="8" spans="1:23" ht="30" customHeight="1">
      <c r="B8" s="1150"/>
      <c r="C8" s="1197"/>
      <c r="D8" s="1131"/>
      <c r="E8" s="1131"/>
      <c r="F8" s="1131"/>
      <c r="G8" s="1196"/>
      <c r="H8" s="1146"/>
      <c r="J8" s="1145"/>
      <c r="K8" s="1144"/>
      <c r="L8" s="1144"/>
      <c r="M8" s="1144"/>
      <c r="N8" s="1144"/>
      <c r="O8" s="1144"/>
      <c r="P8" s="1144"/>
      <c r="Q8" s="1144"/>
      <c r="R8" s="1144"/>
      <c r="S8" s="1144"/>
      <c r="T8" s="1144"/>
      <c r="U8" s="1144"/>
      <c r="V8" s="1144"/>
      <c r="W8" s="1143"/>
    </row>
    <row r="9" spans="1:23" s="1189" customFormat="1" ht="30" customHeight="1">
      <c r="B9" s="1195"/>
      <c r="C9" s="1194" t="s">
        <v>2</v>
      </c>
      <c r="D9" s="1276" t="str">
        <f>Entidad</f>
        <v>FUNDACIÓN CANARIA TENERIFE RURAL</v>
      </c>
      <c r="E9" s="1276"/>
      <c r="F9" s="1276"/>
      <c r="G9" s="1276"/>
      <c r="H9" s="1193"/>
      <c r="J9" s="1192"/>
      <c r="K9" s="1191"/>
      <c r="L9" s="1191"/>
      <c r="M9" s="1191"/>
      <c r="N9" s="1191"/>
      <c r="O9" s="1191"/>
      <c r="P9" s="1191"/>
      <c r="Q9" s="1191"/>
      <c r="R9" s="1191"/>
      <c r="S9" s="1191"/>
      <c r="T9" s="1191"/>
      <c r="U9" s="1191"/>
      <c r="V9" s="1191"/>
      <c r="W9" s="1190"/>
    </row>
    <row r="10" spans="1:23" ht="7.2" customHeight="1">
      <c r="B10" s="1150"/>
      <c r="C10" s="1131"/>
      <c r="D10" s="1131"/>
      <c r="E10" s="1131"/>
      <c r="F10" s="1131"/>
      <c r="G10" s="1131"/>
      <c r="H10" s="1146"/>
      <c r="J10" s="1145"/>
      <c r="K10" s="1144"/>
      <c r="L10" s="1144"/>
      <c r="M10" s="1144"/>
      <c r="N10" s="1144"/>
      <c r="O10" s="1144"/>
      <c r="P10" s="1144"/>
      <c r="Q10" s="1144"/>
      <c r="R10" s="1144"/>
      <c r="S10" s="1144"/>
      <c r="T10" s="1144"/>
      <c r="U10" s="1144"/>
      <c r="V10" s="1144"/>
      <c r="W10" s="1143"/>
    </row>
    <row r="11" spans="1:23" s="1181" customFormat="1" ht="30" customHeight="1">
      <c r="B11" s="1187"/>
      <c r="C11" s="1188" t="s">
        <v>142</v>
      </c>
      <c r="D11" s="1188"/>
      <c r="E11" s="1188"/>
      <c r="F11" s="1188"/>
      <c r="G11" s="1188"/>
      <c r="H11" s="1185"/>
      <c r="J11" s="1184"/>
      <c r="K11" s="1183"/>
      <c r="L11" s="1183"/>
      <c r="M11" s="1183"/>
      <c r="N11" s="1183"/>
      <c r="O11" s="1183"/>
      <c r="P11" s="1183"/>
      <c r="Q11" s="1183"/>
      <c r="R11" s="1183"/>
      <c r="S11" s="1183"/>
      <c r="T11" s="1183"/>
      <c r="U11" s="1183"/>
      <c r="V11" s="1183"/>
      <c r="W11" s="1182"/>
    </row>
    <row r="12" spans="1:23" s="1181" customFormat="1" ht="30" customHeight="1">
      <c r="B12" s="1187"/>
      <c r="C12" s="1186"/>
      <c r="D12" s="1186"/>
      <c r="E12" s="1186"/>
      <c r="F12" s="1186"/>
      <c r="G12" s="1186"/>
      <c r="H12" s="1185"/>
      <c r="J12" s="1184"/>
      <c r="K12" s="1183"/>
      <c r="L12" s="1183"/>
      <c r="M12" s="1183"/>
      <c r="N12" s="1183"/>
      <c r="O12" s="1183"/>
      <c r="P12" s="1183"/>
      <c r="Q12" s="1183"/>
      <c r="R12" s="1183"/>
      <c r="S12" s="1183"/>
      <c r="T12" s="1183"/>
      <c r="U12" s="1183"/>
      <c r="V12" s="1183"/>
      <c r="W12" s="1182"/>
    </row>
    <row r="13" spans="1:23" ht="22.95" customHeight="1">
      <c r="B13" s="1150"/>
      <c r="C13" s="1180"/>
      <c r="D13" s="1179"/>
      <c r="E13" s="1178" t="s">
        <v>116</v>
      </c>
      <c r="F13" s="1177" t="s">
        <v>117</v>
      </c>
      <c r="G13" s="1176" t="s">
        <v>118</v>
      </c>
      <c r="H13" s="1146"/>
      <c r="J13" s="1145"/>
      <c r="K13" s="1144"/>
      <c r="L13" s="1144"/>
      <c r="M13" s="1144"/>
      <c r="N13" s="1144"/>
      <c r="O13" s="1144"/>
      <c r="P13" s="1144"/>
      <c r="Q13" s="1144"/>
      <c r="R13" s="1144"/>
      <c r="S13" s="1144"/>
      <c r="T13" s="1144"/>
      <c r="U13" s="1144"/>
      <c r="V13" s="1144"/>
      <c r="W13" s="1143"/>
    </row>
    <row r="14" spans="1:23" ht="22.95" customHeight="1">
      <c r="B14" s="1150"/>
      <c r="C14" s="1175" t="s">
        <v>140</v>
      </c>
      <c r="D14" s="1174"/>
      <c r="E14" s="1173">
        <f>ejercicio-2</f>
        <v>2017</v>
      </c>
      <c r="F14" s="1172">
        <f>ejercicio-1</f>
        <v>2018</v>
      </c>
      <c r="G14" s="1171">
        <f>ejercicio</f>
        <v>2019</v>
      </c>
      <c r="H14" s="1146"/>
      <c r="J14" s="1145"/>
      <c r="K14" s="1144"/>
      <c r="L14" s="1144"/>
      <c r="M14" s="1144"/>
      <c r="N14" s="1144"/>
      <c r="O14" s="1144"/>
      <c r="P14" s="1144"/>
      <c r="Q14" s="1144"/>
      <c r="R14" s="1144"/>
      <c r="S14" s="1144"/>
      <c r="T14" s="1144"/>
      <c r="U14" s="1144"/>
      <c r="V14" s="1144"/>
      <c r="W14" s="1143"/>
    </row>
    <row r="15" spans="1:23" ht="22.95" customHeight="1">
      <c r="B15" s="1150"/>
      <c r="C15" s="1170"/>
      <c r="D15" s="1169"/>
      <c r="E15" s="1167"/>
      <c r="F15" s="1166"/>
      <c r="G15" s="1165"/>
      <c r="H15" s="1146"/>
      <c r="J15" s="1145"/>
      <c r="K15" s="1144"/>
      <c r="L15" s="1144"/>
      <c r="M15" s="1144"/>
      <c r="N15" s="1144"/>
      <c r="O15" s="1144"/>
      <c r="P15" s="1144"/>
      <c r="Q15" s="1144"/>
      <c r="R15" s="1144"/>
      <c r="S15" s="1144"/>
      <c r="T15" s="1144"/>
      <c r="U15" s="1144"/>
      <c r="V15" s="1144"/>
      <c r="W15" s="1143"/>
    </row>
    <row r="16" spans="1:23" ht="22.95" customHeight="1">
      <c r="B16" s="1150"/>
      <c r="C16" s="1164" t="s">
        <v>119</v>
      </c>
      <c r="D16" s="1163" t="s">
        <v>120</v>
      </c>
      <c r="E16" s="1162">
        <f>SUM(E17:E23)</f>
        <v>50159.079999999994</v>
      </c>
      <c r="F16" s="1162">
        <f>SUM(F17:F23)</f>
        <v>60714.43</v>
      </c>
      <c r="G16" s="1162">
        <f>SUM(G17:G23)</f>
        <v>104563.46</v>
      </c>
      <c r="H16" s="1146"/>
      <c r="J16" s="1145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3"/>
    </row>
    <row r="17" spans="2:23" ht="22.95" customHeight="1">
      <c r="B17" s="1150"/>
      <c r="C17" s="1158" t="s">
        <v>121</v>
      </c>
      <c r="D17" s="1157" t="s">
        <v>122</v>
      </c>
      <c r="E17" s="1156">
        <v>249.74</v>
      </c>
      <c r="F17" s="1156">
        <f>+'FC-7_INF'!M15</f>
        <v>2016.8000000000002</v>
      </c>
      <c r="G17" s="1156">
        <f>+'FC-7_INF'!M26</f>
        <v>1806.7800000000002</v>
      </c>
      <c r="H17" s="1146"/>
      <c r="J17" s="1145"/>
      <c r="K17" s="1144"/>
      <c r="L17" s="1144"/>
      <c r="M17" s="1144"/>
      <c r="N17" s="1144"/>
      <c r="O17" s="1144"/>
      <c r="P17" s="1144"/>
      <c r="Q17" s="1144"/>
      <c r="R17" s="1144"/>
      <c r="S17" s="1144"/>
      <c r="T17" s="1144"/>
      <c r="U17" s="1144"/>
      <c r="V17" s="1144"/>
      <c r="W17" s="1143"/>
    </row>
    <row r="18" spans="2:23" ht="22.95" customHeight="1">
      <c r="B18" s="1150"/>
      <c r="C18" s="1158" t="s">
        <v>124</v>
      </c>
      <c r="D18" s="1157" t="s">
        <v>707</v>
      </c>
      <c r="E18" s="1156">
        <v>0</v>
      </c>
      <c r="F18" s="1156">
        <v>0</v>
      </c>
      <c r="G18" s="1156">
        <v>0</v>
      </c>
      <c r="H18" s="1146"/>
      <c r="J18" s="1145"/>
      <c r="K18" s="1144"/>
      <c r="L18" s="1144"/>
      <c r="M18" s="1144"/>
      <c r="N18" s="1144"/>
      <c r="O18" s="1144"/>
      <c r="P18" s="1144"/>
      <c r="Q18" s="1144"/>
      <c r="R18" s="1144"/>
      <c r="S18" s="1144"/>
      <c r="T18" s="1144"/>
      <c r="U18" s="1144"/>
      <c r="V18" s="1144"/>
      <c r="W18" s="1143"/>
    </row>
    <row r="19" spans="2:23" ht="22.95" customHeight="1">
      <c r="B19" s="1150"/>
      <c r="C19" s="1158" t="s">
        <v>126</v>
      </c>
      <c r="D19" s="1157" t="s">
        <v>125</v>
      </c>
      <c r="E19" s="1156">
        <v>49909.34</v>
      </c>
      <c r="F19" s="1156">
        <f>+'FC-7_INF'!M17</f>
        <v>58697.63</v>
      </c>
      <c r="G19" s="1156">
        <f>+'FC-7_INF'!M28</f>
        <v>102756.68000000001</v>
      </c>
      <c r="H19" s="1146"/>
      <c r="J19" s="1145"/>
      <c r="K19" s="1144"/>
      <c r="L19" s="1144"/>
      <c r="M19" s="1144"/>
      <c r="N19" s="1144"/>
      <c r="O19" s="1144"/>
      <c r="P19" s="1144"/>
      <c r="Q19" s="1144"/>
      <c r="R19" s="1144"/>
      <c r="S19" s="1144"/>
      <c r="T19" s="1144"/>
      <c r="U19" s="1144"/>
      <c r="V19" s="1144"/>
      <c r="W19" s="1143"/>
    </row>
    <row r="20" spans="2:23" ht="22.95" customHeight="1">
      <c r="B20" s="1150"/>
      <c r="C20" s="1158" t="s">
        <v>128</v>
      </c>
      <c r="D20" s="1157" t="s">
        <v>127</v>
      </c>
      <c r="E20" s="1156">
        <v>0</v>
      </c>
      <c r="F20" s="1156">
        <v>0</v>
      </c>
      <c r="G20" s="1156">
        <v>0</v>
      </c>
      <c r="H20" s="1146"/>
      <c r="J20" s="1145"/>
      <c r="K20" s="1144"/>
      <c r="L20" s="1144"/>
      <c r="M20" s="1144"/>
      <c r="N20" s="1144"/>
      <c r="O20" s="1144"/>
      <c r="P20" s="1144"/>
      <c r="Q20" s="1144"/>
      <c r="R20" s="1144"/>
      <c r="S20" s="1144"/>
      <c r="T20" s="1144"/>
      <c r="U20" s="1144"/>
      <c r="V20" s="1144"/>
      <c r="W20" s="1143"/>
    </row>
    <row r="21" spans="2:23" ht="22.95" customHeight="1">
      <c r="B21" s="1150"/>
      <c r="C21" s="1158" t="s">
        <v>129</v>
      </c>
      <c r="D21" s="1157" t="s">
        <v>708</v>
      </c>
      <c r="E21" s="1156">
        <v>0</v>
      </c>
      <c r="F21" s="1156">
        <v>0</v>
      </c>
      <c r="G21" s="1156">
        <v>0</v>
      </c>
      <c r="H21" s="1146"/>
      <c r="J21" s="1145"/>
      <c r="K21" s="1144"/>
      <c r="L21" s="1144"/>
      <c r="M21" s="1144"/>
      <c r="N21" s="1144"/>
      <c r="O21" s="1144"/>
      <c r="P21" s="1144"/>
      <c r="Q21" s="1144"/>
      <c r="R21" s="1144"/>
      <c r="S21" s="1144"/>
      <c r="T21" s="1144"/>
      <c r="U21" s="1144"/>
      <c r="V21" s="1144"/>
      <c r="W21" s="1143"/>
    </row>
    <row r="22" spans="2:23" ht="22.95" customHeight="1">
      <c r="B22" s="1150"/>
      <c r="C22" s="1158" t="s">
        <v>131</v>
      </c>
      <c r="D22" s="1157" t="s">
        <v>130</v>
      </c>
      <c r="E22" s="1156">
        <v>0</v>
      </c>
      <c r="F22" s="1156">
        <v>0</v>
      </c>
      <c r="G22" s="1156">
        <v>0</v>
      </c>
      <c r="H22" s="1146"/>
      <c r="J22" s="1145"/>
      <c r="K22" s="1144"/>
      <c r="L22" s="1144"/>
      <c r="M22" s="1144"/>
      <c r="N22" s="1144"/>
      <c r="O22" s="1144"/>
      <c r="P22" s="1144"/>
      <c r="Q22" s="1144"/>
      <c r="R22" s="1144"/>
      <c r="S22" s="1144"/>
      <c r="T22" s="1144"/>
      <c r="U22" s="1144"/>
      <c r="V22" s="1144"/>
      <c r="W22" s="1143"/>
    </row>
    <row r="23" spans="2:23" ht="22.95" customHeight="1">
      <c r="B23" s="1150"/>
      <c r="C23" s="1158" t="s">
        <v>133</v>
      </c>
      <c r="D23" s="1157" t="s">
        <v>132</v>
      </c>
      <c r="E23" s="1156">
        <v>0</v>
      </c>
      <c r="F23" s="1156">
        <v>0</v>
      </c>
      <c r="G23" s="1156">
        <v>0</v>
      </c>
      <c r="H23" s="1146"/>
      <c r="J23" s="1145"/>
      <c r="K23" s="1144"/>
      <c r="L23" s="1144"/>
      <c r="M23" s="1144"/>
      <c r="N23" s="1144"/>
      <c r="O23" s="1144"/>
      <c r="P23" s="1144"/>
      <c r="Q23" s="1144"/>
      <c r="R23" s="1144"/>
      <c r="S23" s="1144"/>
      <c r="T23" s="1144"/>
      <c r="U23" s="1144"/>
      <c r="V23" s="1144"/>
      <c r="W23" s="1143"/>
    </row>
    <row r="24" spans="2:23" ht="22.95" customHeight="1">
      <c r="B24" s="1150"/>
      <c r="C24" s="1168"/>
      <c r="D24" s="1154"/>
      <c r="E24" s="1167"/>
      <c r="F24" s="1166"/>
      <c r="G24" s="1165"/>
      <c r="H24" s="1146"/>
      <c r="J24" s="1145"/>
      <c r="K24" s="1144"/>
      <c r="L24" s="1144"/>
      <c r="M24" s="1144"/>
      <c r="N24" s="1144"/>
      <c r="O24" s="1144"/>
      <c r="P24" s="1144"/>
      <c r="Q24" s="1144"/>
      <c r="R24" s="1144"/>
      <c r="S24" s="1144"/>
      <c r="T24" s="1144"/>
      <c r="U24" s="1144"/>
      <c r="V24" s="1144"/>
      <c r="W24" s="1143"/>
    </row>
    <row r="25" spans="2:23" ht="22.95" customHeight="1">
      <c r="B25" s="1150"/>
      <c r="C25" s="1164" t="s">
        <v>115</v>
      </c>
      <c r="D25" s="1163" t="s">
        <v>134</v>
      </c>
      <c r="E25" s="1162">
        <f>SUM(E26:E32)</f>
        <v>259030.84999999998</v>
      </c>
      <c r="F25" s="1162">
        <f>SUM(F26:F32)</f>
        <v>161803.27000000002</v>
      </c>
      <c r="G25" s="1162">
        <f>SUM(G26:G32)</f>
        <v>160287.01999999999</v>
      </c>
      <c r="H25" s="1146"/>
      <c r="J25" s="1145"/>
      <c r="K25" s="1144"/>
      <c r="L25" s="1144"/>
      <c r="M25" s="1144"/>
      <c r="N25" s="1144"/>
      <c r="O25" s="1144"/>
      <c r="P25" s="1144"/>
      <c r="Q25" s="1144"/>
      <c r="R25" s="1144"/>
      <c r="S25" s="1144"/>
      <c r="T25" s="1144"/>
      <c r="U25" s="1144"/>
      <c r="V25" s="1144"/>
      <c r="W25" s="1143"/>
    </row>
    <row r="26" spans="2:23" ht="22.95" customHeight="1">
      <c r="B26" s="1150"/>
      <c r="C26" s="1158" t="s">
        <v>121</v>
      </c>
      <c r="D26" s="1157" t="s">
        <v>135</v>
      </c>
      <c r="E26" s="1156">
        <v>35087.9</v>
      </c>
      <c r="F26" s="1156">
        <v>37000</v>
      </c>
      <c r="G26" s="1156">
        <v>39000</v>
      </c>
      <c r="H26" s="1146"/>
      <c r="J26" s="1145"/>
      <c r="K26" s="1144"/>
      <c r="L26" s="1144"/>
      <c r="M26" s="1144"/>
      <c r="N26" s="1144"/>
      <c r="O26" s="1144"/>
      <c r="P26" s="1144"/>
      <c r="Q26" s="1144"/>
      <c r="R26" s="1144"/>
      <c r="S26" s="1144"/>
      <c r="T26" s="1144"/>
      <c r="U26" s="1144"/>
      <c r="V26" s="1144"/>
      <c r="W26" s="1143"/>
    </row>
    <row r="27" spans="2:23" ht="22.95" customHeight="1">
      <c r="B27" s="1150"/>
      <c r="C27" s="1158" t="s">
        <v>124</v>
      </c>
      <c r="D27" s="1157" t="s">
        <v>709</v>
      </c>
      <c r="E27" s="1156">
        <v>0</v>
      </c>
      <c r="F27" s="1156">
        <v>0</v>
      </c>
      <c r="G27" s="1156">
        <v>0</v>
      </c>
      <c r="H27" s="1146"/>
      <c r="J27" s="1145"/>
      <c r="K27" s="1144"/>
      <c r="L27" s="1144"/>
      <c r="M27" s="1144"/>
      <c r="N27" s="1144"/>
      <c r="O27" s="1144"/>
      <c r="P27" s="1144"/>
      <c r="Q27" s="1144"/>
      <c r="R27" s="1144"/>
      <c r="S27" s="1144"/>
      <c r="T27" s="1144"/>
      <c r="U27" s="1144"/>
      <c r="V27" s="1144"/>
      <c r="W27" s="1143"/>
    </row>
    <row r="28" spans="2:23" ht="22.95" customHeight="1">
      <c r="B28" s="1150"/>
      <c r="C28" s="1158" t="s">
        <v>126</v>
      </c>
      <c r="D28" s="1157" t="s">
        <v>136</v>
      </c>
      <c r="E28" s="1156">
        <v>120769.28</v>
      </c>
      <c r="F28" s="1156">
        <v>20000</v>
      </c>
      <c r="G28" s="1156">
        <v>20000</v>
      </c>
      <c r="H28" s="1146"/>
      <c r="J28" s="1207"/>
      <c r="K28" s="1144"/>
      <c r="L28" s="1144"/>
      <c r="M28" s="1144"/>
      <c r="N28" s="1144"/>
      <c r="O28" s="1144"/>
      <c r="P28" s="1144"/>
      <c r="Q28" s="1144"/>
      <c r="R28" s="1144"/>
      <c r="S28" s="1144"/>
      <c r="T28" s="1144"/>
      <c r="U28" s="1144"/>
      <c r="V28" s="1144"/>
      <c r="W28" s="1143"/>
    </row>
    <row r="29" spans="2:23" ht="22.95" customHeight="1">
      <c r="B29" s="1150"/>
      <c r="C29" s="1158" t="s">
        <v>128</v>
      </c>
      <c r="D29" s="1157" t="s">
        <v>710</v>
      </c>
      <c r="E29" s="1156">
        <v>0</v>
      </c>
      <c r="F29" s="1156">
        <v>0</v>
      </c>
      <c r="G29" s="1156">
        <v>0</v>
      </c>
      <c r="H29" s="1146"/>
      <c r="J29" s="1145"/>
      <c r="K29" s="1144"/>
      <c r="L29" s="1144"/>
      <c r="M29" s="1144"/>
      <c r="N29" s="1144"/>
      <c r="O29" s="1144"/>
      <c r="P29" s="1144"/>
      <c r="Q29" s="1144"/>
      <c r="R29" s="1144"/>
      <c r="S29" s="1144"/>
      <c r="T29" s="1144"/>
      <c r="U29" s="1144"/>
      <c r="V29" s="1144"/>
      <c r="W29" s="1143"/>
    </row>
    <row r="30" spans="2:23" ht="22.95" customHeight="1">
      <c r="B30" s="1150"/>
      <c r="C30" s="1158" t="s">
        <v>129</v>
      </c>
      <c r="D30" s="1157" t="s">
        <v>137</v>
      </c>
      <c r="E30" s="1156">
        <v>0</v>
      </c>
      <c r="F30" s="1156">
        <v>0</v>
      </c>
      <c r="G30" s="1156">
        <v>0</v>
      </c>
      <c r="H30" s="1146"/>
      <c r="J30" s="1161"/>
      <c r="K30" s="1160"/>
      <c r="L30" s="1160"/>
      <c r="M30" s="1160"/>
      <c r="N30" s="1160"/>
      <c r="O30" s="1160"/>
      <c r="P30" s="1160"/>
      <c r="Q30" s="1160"/>
      <c r="R30" s="1160"/>
      <c r="S30" s="1160"/>
      <c r="T30" s="1160"/>
      <c r="U30" s="1160"/>
      <c r="V30" s="1160"/>
      <c r="W30" s="1159"/>
    </row>
    <row r="31" spans="2:23" ht="22.95" customHeight="1">
      <c r="B31" s="1150"/>
      <c r="C31" s="1158" t="s">
        <v>131</v>
      </c>
      <c r="D31" s="1157" t="s">
        <v>138</v>
      </c>
      <c r="E31" s="1156">
        <v>4014.91</v>
      </c>
      <c r="F31" s="1156">
        <v>4700</v>
      </c>
      <c r="G31" s="1156">
        <v>4700</v>
      </c>
      <c r="H31" s="1146"/>
      <c r="J31" s="1161"/>
      <c r="K31" s="1160"/>
      <c r="L31" s="1160"/>
      <c r="M31" s="1160"/>
      <c r="N31" s="1160"/>
      <c r="O31" s="1160"/>
      <c r="P31" s="1160"/>
      <c r="Q31" s="1160"/>
      <c r="R31" s="1160"/>
      <c r="S31" s="1160"/>
      <c r="T31" s="1160"/>
      <c r="U31" s="1160"/>
      <c r="V31" s="1160"/>
      <c r="W31" s="1159"/>
    </row>
    <row r="32" spans="2:23" ht="22.95" customHeight="1">
      <c r="B32" s="1150"/>
      <c r="C32" s="1158" t="s">
        <v>133</v>
      </c>
      <c r="D32" s="1157" t="s">
        <v>139</v>
      </c>
      <c r="E32" s="1156">
        <v>99158.76</v>
      </c>
      <c r="F32" s="1156">
        <v>100103.27</v>
      </c>
      <c r="G32" s="1156">
        <f>76446.29+20140.73</f>
        <v>96587.01999999999</v>
      </c>
      <c r="H32" s="1146"/>
      <c r="J32" s="1145"/>
      <c r="K32" s="1144"/>
      <c r="L32" s="1144"/>
      <c r="M32" s="1144"/>
      <c r="N32" s="1144"/>
      <c r="O32" s="1144"/>
      <c r="P32" s="1144"/>
      <c r="Q32" s="1144"/>
      <c r="R32" s="1144"/>
      <c r="S32" s="1144"/>
      <c r="T32" s="1144"/>
      <c r="U32" s="1144"/>
      <c r="V32" s="1144"/>
      <c r="W32" s="1143"/>
    </row>
    <row r="33" spans="2:23" ht="22.95" customHeight="1">
      <c r="B33" s="1150"/>
      <c r="C33" s="1155"/>
      <c r="D33" s="1154"/>
      <c r="E33" s="1153"/>
      <c r="F33" s="1152"/>
      <c r="G33" s="1151"/>
      <c r="H33" s="1146"/>
      <c r="J33" s="1145"/>
      <c r="K33" s="1144"/>
      <c r="L33" s="1144"/>
      <c r="M33" s="1144"/>
      <c r="N33" s="1144"/>
      <c r="O33" s="1144"/>
      <c r="P33" s="1144"/>
      <c r="Q33" s="1144"/>
      <c r="R33" s="1144"/>
      <c r="S33" s="1144"/>
      <c r="T33" s="1144"/>
      <c r="U33" s="1144"/>
      <c r="V33" s="1144"/>
      <c r="W33" s="1143"/>
    </row>
    <row r="34" spans="2:23" ht="22.95" customHeight="1" thickBot="1">
      <c r="B34" s="1150"/>
      <c r="C34" s="1149" t="s">
        <v>141</v>
      </c>
      <c r="D34" s="1148"/>
      <c r="E34" s="1147">
        <f>E25+E16</f>
        <v>309189.93</v>
      </c>
      <c r="F34" s="1147">
        <f>F25+F16</f>
        <v>222517.7</v>
      </c>
      <c r="G34" s="1147">
        <f>G25+G16</f>
        <v>264850.48</v>
      </c>
      <c r="H34" s="1146"/>
      <c r="J34" s="1207"/>
      <c r="K34" s="1240"/>
      <c r="L34" s="1144"/>
      <c r="M34" s="1144"/>
      <c r="N34" s="1144"/>
      <c r="O34" s="1144"/>
      <c r="P34" s="1144"/>
      <c r="Q34" s="1144"/>
      <c r="R34" s="1144"/>
      <c r="S34" s="1144"/>
      <c r="T34" s="1144"/>
      <c r="U34" s="1144"/>
      <c r="V34" s="1144"/>
      <c r="W34" s="1143"/>
    </row>
    <row r="35" spans="2:23" ht="22.95" customHeight="1" thickBot="1">
      <c r="B35" s="1142"/>
      <c r="C35" s="1277"/>
      <c r="D35" s="1277"/>
      <c r="E35" s="1277"/>
      <c r="F35" s="1277"/>
      <c r="G35" s="1141"/>
      <c r="H35" s="1140"/>
      <c r="J35" s="1139"/>
      <c r="K35" s="1138"/>
      <c r="L35" s="1138"/>
      <c r="M35" s="1138"/>
      <c r="N35" s="1138"/>
      <c r="O35" s="1138"/>
      <c r="P35" s="1138"/>
      <c r="Q35" s="1138"/>
      <c r="R35" s="1138"/>
      <c r="S35" s="1138"/>
      <c r="T35" s="1138"/>
      <c r="U35" s="1138"/>
      <c r="V35" s="1138"/>
      <c r="W35" s="1137"/>
    </row>
    <row r="36" spans="2:23" ht="22.95" customHeight="1">
      <c r="C36" s="1131"/>
      <c r="D36" s="1131"/>
      <c r="E36" s="1131"/>
      <c r="F36" s="1131"/>
      <c r="G36" s="1131"/>
      <c r="I36" s="1130" t="s">
        <v>672</v>
      </c>
    </row>
    <row r="37" spans="2:23" ht="13.2">
      <c r="C37" s="1136" t="s">
        <v>70</v>
      </c>
      <c r="D37" s="1131"/>
      <c r="E37" s="1131"/>
      <c r="F37" s="1131"/>
      <c r="G37" s="1135" t="s">
        <v>472</v>
      </c>
    </row>
    <row r="38" spans="2:23" ht="13.2">
      <c r="C38" s="1134" t="s">
        <v>71</v>
      </c>
      <c r="D38" s="1131"/>
      <c r="E38" s="1131"/>
      <c r="F38" s="1131"/>
      <c r="G38" s="1131"/>
    </row>
    <row r="39" spans="2:23" ht="13.2">
      <c r="C39" s="1134" t="s">
        <v>72</v>
      </c>
      <c r="D39" s="1131"/>
      <c r="E39" s="1131"/>
      <c r="F39" s="1131"/>
      <c r="G39" s="1131"/>
    </row>
    <row r="40" spans="2:23" ht="13.2">
      <c r="C40" s="1134" t="s">
        <v>73</v>
      </c>
      <c r="D40" s="1131"/>
      <c r="E40" s="1131"/>
      <c r="F40" s="1131"/>
      <c r="G40" s="1131"/>
    </row>
    <row r="41" spans="2:23" ht="13.2">
      <c r="C41" s="1134" t="s">
        <v>74</v>
      </c>
      <c r="D41" s="1131"/>
      <c r="E41" s="1131"/>
      <c r="F41" s="1131"/>
      <c r="G41" s="1131"/>
    </row>
    <row r="42" spans="2:23" ht="66" customHeight="1">
      <c r="C42" s="1131"/>
      <c r="D42" s="1131"/>
      <c r="E42" s="1133"/>
      <c r="F42" s="1132"/>
      <c r="G42" s="1132"/>
    </row>
    <row r="43" spans="2:23" ht="22.95" customHeight="1">
      <c r="C43" s="1131"/>
      <c r="D43" s="1131"/>
      <c r="E43" s="1131"/>
      <c r="F43" s="1131"/>
      <c r="G43" s="1131"/>
    </row>
    <row r="44" spans="2:23" ht="22.95" customHeight="1">
      <c r="C44" s="1131"/>
      <c r="D44" s="1131"/>
      <c r="E44" s="1131"/>
      <c r="F44" s="1131"/>
      <c r="G44" s="1131"/>
    </row>
    <row r="45" spans="2:23" ht="22.95" customHeight="1">
      <c r="C45" s="1131"/>
      <c r="D45" s="1131"/>
      <c r="E45" s="1131"/>
      <c r="F45" s="1131"/>
      <c r="G45" s="1131"/>
    </row>
    <row r="46" spans="2:23" ht="22.95" customHeight="1">
      <c r="F46" s="1131"/>
      <c r="G46" s="1131"/>
    </row>
  </sheetData>
  <sheetProtection password="C494" sheet="1" objects="1" scenarios="1"/>
  <mergeCells count="3">
    <mergeCell ref="G6:G7"/>
    <mergeCell ref="D9:G9"/>
    <mergeCell ref="C35:F35"/>
  </mergeCells>
  <printOptions horizontalCentered="1" verticalCentered="1"/>
  <pageMargins left="0.35629921259842523" right="0.35629921259842523" top="0.60629921259842523" bottom="0.60629921259842523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62"/>
  <sheetViews>
    <sheetView topLeftCell="A6" workbookViewId="0">
      <selection activeCell="G23" sqref="G23"/>
    </sheetView>
  </sheetViews>
  <sheetFormatPr baseColWidth="10" defaultColWidth="10.7265625" defaultRowHeight="22.95" customHeight="1"/>
  <cols>
    <col min="1" max="1" width="4.26953125" style="543" bestFit="1" customWidth="1"/>
    <col min="2" max="2" width="3.26953125" style="543" customWidth="1"/>
    <col min="3" max="3" width="13.54296875" style="543" customWidth="1"/>
    <col min="4" max="4" width="76.7265625" style="543" customWidth="1"/>
    <col min="5" max="7" width="18.26953125" style="543" customWidth="1"/>
    <col min="8" max="8" width="3.26953125" style="543" customWidth="1"/>
    <col min="9" max="16384" width="10.7265625" style="543"/>
  </cols>
  <sheetData>
    <row r="1" spans="1:23" ht="22.95" customHeight="1">
      <c r="D1" s="544"/>
    </row>
    <row r="2" spans="1:23" ht="22.95" customHeight="1">
      <c r="D2" s="1048" t="s">
        <v>31</v>
      </c>
    </row>
    <row r="3" spans="1:23" ht="22.95" customHeight="1">
      <c r="D3" s="1048" t="s">
        <v>32</v>
      </c>
    </row>
    <row r="4" spans="1:23" ht="22.95" customHeight="1" thickBot="1">
      <c r="A4" s="543" t="s">
        <v>671</v>
      </c>
    </row>
    <row r="5" spans="1:23" ht="9" customHeight="1">
      <c r="B5" s="546"/>
      <c r="C5" s="547"/>
      <c r="D5" s="547"/>
      <c r="E5" s="547"/>
      <c r="F5" s="547"/>
      <c r="G5" s="547"/>
      <c r="H5" s="548"/>
      <c r="J5" s="265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7"/>
    </row>
    <row r="6" spans="1:23" ht="30" customHeight="1">
      <c r="B6" s="549"/>
      <c r="C6" s="550" t="s">
        <v>0</v>
      </c>
      <c r="D6" s="544"/>
      <c r="E6" s="544"/>
      <c r="F6" s="544"/>
      <c r="G6" s="1247">
        <f>ejercicio</f>
        <v>2019</v>
      </c>
      <c r="H6" s="551"/>
      <c r="J6" s="268"/>
      <c r="K6" s="269" t="s">
        <v>474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1"/>
    </row>
    <row r="7" spans="1:23" ht="30" customHeight="1">
      <c r="B7" s="549"/>
      <c r="C7" s="550" t="s">
        <v>1</v>
      </c>
      <c r="D7" s="544"/>
      <c r="E7" s="544"/>
      <c r="F7" s="544"/>
      <c r="G7" s="1247"/>
      <c r="H7" s="551"/>
      <c r="J7" s="268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1"/>
    </row>
    <row r="8" spans="1:23" ht="30" customHeight="1">
      <c r="B8" s="549"/>
      <c r="C8" s="553"/>
      <c r="D8" s="544"/>
      <c r="E8" s="544"/>
      <c r="F8" s="544"/>
      <c r="G8" s="554"/>
      <c r="H8" s="551"/>
      <c r="J8" s="268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1"/>
    </row>
    <row r="9" spans="1:23" s="558" customFormat="1" ht="30" customHeight="1">
      <c r="B9" s="555"/>
      <c r="C9" s="556" t="s">
        <v>2</v>
      </c>
      <c r="D9" s="1249" t="str">
        <f>Entidad</f>
        <v>FUNDACIÓN CANARIA TENERIFE RURAL</v>
      </c>
      <c r="E9" s="1249"/>
      <c r="F9" s="1249"/>
      <c r="G9" s="1249"/>
      <c r="H9" s="557"/>
      <c r="J9" s="272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4"/>
    </row>
    <row r="10" spans="1:23" ht="7.2" customHeight="1">
      <c r="B10" s="549"/>
      <c r="C10" s="544"/>
      <c r="D10" s="544"/>
      <c r="E10" s="544"/>
      <c r="F10" s="544"/>
      <c r="G10" s="544"/>
      <c r="H10" s="551"/>
      <c r="J10" s="268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1"/>
    </row>
    <row r="11" spans="1:23" s="562" customFormat="1" ht="30" customHeight="1">
      <c r="B11" s="559"/>
      <c r="C11" s="560" t="s">
        <v>143</v>
      </c>
      <c r="D11" s="560"/>
      <c r="E11" s="560"/>
      <c r="F11" s="560"/>
      <c r="G11" s="560"/>
      <c r="H11" s="561"/>
      <c r="J11" s="275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7"/>
    </row>
    <row r="12" spans="1:23" s="562" customFormat="1" ht="30" customHeight="1">
      <c r="B12" s="559"/>
      <c r="C12" s="817"/>
      <c r="D12" s="817"/>
      <c r="E12" s="817"/>
      <c r="F12" s="817"/>
      <c r="G12" s="817"/>
      <c r="H12" s="561"/>
      <c r="J12" s="275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7"/>
    </row>
    <row r="13" spans="1:23" ht="22.95" customHeight="1">
      <c r="B13" s="549"/>
      <c r="C13" s="1060"/>
      <c r="D13" s="1061"/>
      <c r="E13" s="1062" t="s">
        <v>116</v>
      </c>
      <c r="F13" s="1062" t="s">
        <v>117</v>
      </c>
      <c r="G13" s="1063" t="s">
        <v>118</v>
      </c>
      <c r="H13" s="551"/>
      <c r="J13" s="268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1"/>
    </row>
    <row r="14" spans="1:23" ht="22.95" customHeight="1">
      <c r="B14" s="549"/>
      <c r="C14" s="1064" t="s">
        <v>177</v>
      </c>
      <c r="D14" s="1040"/>
      <c r="E14" s="1065">
        <f>ejercicio-2</f>
        <v>2017</v>
      </c>
      <c r="F14" s="1065">
        <f>ejercicio-1</f>
        <v>2018</v>
      </c>
      <c r="G14" s="1066">
        <f>ejercicio</f>
        <v>2019</v>
      </c>
      <c r="H14" s="551"/>
      <c r="J14" s="268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1"/>
    </row>
    <row r="15" spans="1:23" ht="22.95" customHeight="1">
      <c r="B15" s="549"/>
      <c r="C15" s="1050"/>
      <c r="D15" s="1012"/>
      <c r="E15" s="1013"/>
      <c r="F15" s="1013"/>
      <c r="G15" s="1051"/>
      <c r="H15" s="551"/>
      <c r="J15" s="268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1"/>
    </row>
    <row r="16" spans="1:23" ht="22.95" customHeight="1">
      <c r="B16" s="549"/>
      <c r="C16" s="1052" t="s">
        <v>78</v>
      </c>
      <c r="D16" s="1045" t="s">
        <v>144</v>
      </c>
      <c r="E16" s="1067">
        <f>+E17+E24+E25</f>
        <v>98466.019999999975</v>
      </c>
      <c r="F16" s="1067">
        <f>+F17+F24+F25</f>
        <v>102573.89000000004</v>
      </c>
      <c r="G16" s="1067">
        <f>+G17+G24+G25</f>
        <v>157783.96000000008</v>
      </c>
      <c r="H16" s="551"/>
      <c r="J16" s="268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1"/>
    </row>
    <row r="17" spans="2:23" ht="22.95" customHeight="1">
      <c r="B17" s="549"/>
      <c r="C17" s="1053" t="s">
        <v>101</v>
      </c>
      <c r="D17" s="1015" t="s">
        <v>145</v>
      </c>
      <c r="E17" s="1068">
        <f>+E18+E21+E22+E23</f>
        <v>86861.289999999979</v>
      </c>
      <c r="F17" s="1068">
        <f>+F18+F21+F22+F23</f>
        <v>81372.260000000053</v>
      </c>
      <c r="G17" s="1068">
        <f>+G18+G21+G22+G23</f>
        <v>81372.260000000053</v>
      </c>
      <c r="H17" s="551"/>
      <c r="J17" s="268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1"/>
    </row>
    <row r="18" spans="2:23" ht="22.95" customHeight="1">
      <c r="B18" s="549"/>
      <c r="C18" s="1053" t="s">
        <v>121</v>
      </c>
      <c r="D18" s="1015" t="s">
        <v>711</v>
      </c>
      <c r="E18" s="1068">
        <f>SUM(E19:E20)</f>
        <v>164141.44</v>
      </c>
      <c r="F18" s="1068">
        <f>SUM(F19:F20)</f>
        <v>164141.44</v>
      </c>
      <c r="G18" s="1069">
        <f>SUM(G19:G20)</f>
        <v>164141.44</v>
      </c>
      <c r="H18" s="551"/>
      <c r="J18" s="268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1"/>
    </row>
    <row r="19" spans="2:23" ht="22.95" customHeight="1">
      <c r="B19" s="549"/>
      <c r="C19" s="1054" t="s">
        <v>79</v>
      </c>
      <c r="D19" s="1055" t="s">
        <v>711</v>
      </c>
      <c r="E19" s="1070">
        <v>164141.44</v>
      </c>
      <c r="F19" s="1070">
        <v>164141.44</v>
      </c>
      <c r="G19" s="1070">
        <v>164141.44</v>
      </c>
      <c r="H19" s="551"/>
      <c r="J19" s="268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1"/>
    </row>
    <row r="20" spans="2:23" ht="22.95" customHeight="1">
      <c r="B20" s="549"/>
      <c r="C20" s="1056" t="s">
        <v>83</v>
      </c>
      <c r="D20" s="1057" t="s">
        <v>712</v>
      </c>
      <c r="E20" s="1071">
        <v>0</v>
      </c>
      <c r="F20" s="1071">
        <v>0</v>
      </c>
      <c r="G20" s="1071">
        <v>0</v>
      </c>
      <c r="H20" s="551"/>
      <c r="J20" s="268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1"/>
    </row>
    <row r="21" spans="2:23" ht="22.95" customHeight="1">
      <c r="B21" s="549"/>
      <c r="C21" s="1053" t="s">
        <v>124</v>
      </c>
      <c r="D21" s="1015" t="s">
        <v>146</v>
      </c>
      <c r="E21" s="1072">
        <v>24896.99</v>
      </c>
      <c r="F21" s="1072">
        <v>24896.99</v>
      </c>
      <c r="G21" s="1072">
        <v>24896.99</v>
      </c>
      <c r="H21" s="551"/>
      <c r="J21" s="268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1"/>
    </row>
    <row r="22" spans="2:23" ht="22.95" customHeight="1">
      <c r="B22" s="549"/>
      <c r="C22" s="1053" t="s">
        <v>126</v>
      </c>
      <c r="D22" s="1015" t="s">
        <v>713</v>
      </c>
      <c r="E22" s="1072">
        <v>-105825.57</v>
      </c>
      <c r="F22" s="1072">
        <f>+E22+E23</f>
        <v>-102177.14000000001</v>
      </c>
      <c r="G22" s="1072">
        <f>+F22+F23</f>
        <v>-107666.16999999994</v>
      </c>
      <c r="H22" s="551"/>
      <c r="J22" s="268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1"/>
    </row>
    <row r="23" spans="2:23" ht="22.95" customHeight="1">
      <c r="B23" s="549"/>
      <c r="C23" s="1053" t="s">
        <v>128</v>
      </c>
      <c r="D23" s="1015" t="s">
        <v>714</v>
      </c>
      <c r="E23" s="1072">
        <v>3648.43</v>
      </c>
      <c r="F23" s="1072">
        <f>+'FC-3_CPyG'!F50</f>
        <v>-5489.0299999999206</v>
      </c>
      <c r="G23" s="1072">
        <f>+'FC-3_CPyG'!G47</f>
        <v>0</v>
      </c>
      <c r="H23" s="551"/>
      <c r="J23" s="268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1"/>
    </row>
    <row r="24" spans="2:23" ht="22.95" customHeight="1">
      <c r="B24" s="549"/>
      <c r="C24" s="1053" t="s">
        <v>112</v>
      </c>
      <c r="D24" s="1015" t="s">
        <v>149</v>
      </c>
      <c r="E24" s="1072">
        <v>0</v>
      </c>
      <c r="F24" s="1072">
        <v>0</v>
      </c>
      <c r="G24" s="1072">
        <v>0</v>
      </c>
      <c r="H24" s="551"/>
      <c r="J24" s="268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1"/>
    </row>
    <row r="25" spans="2:23" ht="22.95" customHeight="1">
      <c r="B25" s="549"/>
      <c r="C25" s="1053" t="s">
        <v>113</v>
      </c>
      <c r="D25" s="1015" t="s">
        <v>150</v>
      </c>
      <c r="E25" s="1072">
        <v>11604.73</v>
      </c>
      <c r="F25" s="1072">
        <f>+E25-3546.02+'FC-6_Inversiones'!G25</f>
        <v>21201.629999999997</v>
      </c>
      <c r="G25" s="1072">
        <f>+F25+60000-4789.93</f>
        <v>76411.700000000012</v>
      </c>
      <c r="H25" s="551"/>
      <c r="J25" s="268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1"/>
    </row>
    <row r="26" spans="2:23" ht="22.95" customHeight="1">
      <c r="B26" s="549"/>
      <c r="C26" s="1058"/>
      <c r="D26" s="1033"/>
      <c r="E26" s="1073"/>
      <c r="F26" s="1073"/>
      <c r="G26" s="1074"/>
      <c r="H26" s="551"/>
      <c r="J26" s="268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1"/>
    </row>
    <row r="27" spans="2:23" ht="22.95" customHeight="1">
      <c r="B27" s="549"/>
      <c r="C27" s="1052" t="s">
        <v>151</v>
      </c>
      <c r="D27" s="1045" t="s">
        <v>152</v>
      </c>
      <c r="E27" s="1067">
        <f>E28+E29+E33+E34+E35</f>
        <v>38066.519999999997</v>
      </c>
      <c r="F27" s="1067">
        <f>F28+F29+F33+F34+F35</f>
        <v>38066.519999999997</v>
      </c>
      <c r="G27" s="1067">
        <f>G28+G29+G33+G34+G35</f>
        <v>38066.519999999997</v>
      </c>
      <c r="H27" s="551"/>
      <c r="J27" s="268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1"/>
    </row>
    <row r="28" spans="2:23" ht="22.95" customHeight="1">
      <c r="B28" s="549"/>
      <c r="C28" s="1053" t="s">
        <v>121</v>
      </c>
      <c r="D28" s="1015" t="s">
        <v>153</v>
      </c>
      <c r="E28" s="1072">
        <v>34726.519999999997</v>
      </c>
      <c r="F28" s="1072">
        <v>34726.519999999997</v>
      </c>
      <c r="G28" s="1075">
        <v>34726.519999999997</v>
      </c>
      <c r="H28" s="551"/>
      <c r="J28" s="268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1"/>
    </row>
    <row r="29" spans="2:23" ht="22.95" customHeight="1">
      <c r="B29" s="549"/>
      <c r="C29" s="1053" t="s">
        <v>124</v>
      </c>
      <c r="D29" s="1015" t="s">
        <v>154</v>
      </c>
      <c r="E29" s="1068">
        <f>SUM(E30:E32)</f>
        <v>3340</v>
      </c>
      <c r="F29" s="1068">
        <f>SUM(F30:F32)</f>
        <v>3340</v>
      </c>
      <c r="G29" s="1068">
        <f>SUM(G30:G32)</f>
        <v>3340</v>
      </c>
      <c r="H29" s="551"/>
      <c r="J29" s="268"/>
      <c r="K29" s="270"/>
      <c r="L29" s="270"/>
      <c r="M29" s="270"/>
      <c r="N29" s="270"/>
      <c r="O29" s="270"/>
      <c r="P29" s="270"/>
      <c r="Q29" s="270"/>
      <c r="R29" s="270"/>
      <c r="S29" s="270"/>
      <c r="T29" s="270"/>
      <c r="U29" s="270"/>
      <c r="V29" s="270"/>
      <c r="W29" s="271"/>
    </row>
    <row r="30" spans="2:23" ht="22.95" customHeight="1">
      <c r="B30" s="549"/>
      <c r="C30" s="1056" t="s">
        <v>79</v>
      </c>
      <c r="D30" s="1023" t="s">
        <v>155</v>
      </c>
      <c r="E30" s="1071">
        <v>0</v>
      </c>
      <c r="F30" s="1071">
        <v>0</v>
      </c>
      <c r="G30" s="1071">
        <v>0</v>
      </c>
      <c r="H30" s="551"/>
      <c r="J30" s="278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80"/>
    </row>
    <row r="31" spans="2:23" ht="22.95" customHeight="1">
      <c r="B31" s="549"/>
      <c r="C31" s="1056" t="s">
        <v>83</v>
      </c>
      <c r="D31" s="1023" t="s">
        <v>156</v>
      </c>
      <c r="E31" s="1071">
        <v>0</v>
      </c>
      <c r="F31" s="1071">
        <v>0</v>
      </c>
      <c r="G31" s="1071">
        <v>0</v>
      </c>
      <c r="H31" s="551"/>
      <c r="J31" s="278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80"/>
    </row>
    <row r="32" spans="2:23" ht="22.95" customHeight="1">
      <c r="B32" s="549"/>
      <c r="C32" s="1056" t="s">
        <v>85</v>
      </c>
      <c r="D32" s="1023" t="s">
        <v>715</v>
      </c>
      <c r="E32" s="1071">
        <v>3340</v>
      </c>
      <c r="F32" s="1071">
        <v>3340</v>
      </c>
      <c r="G32" s="1071">
        <v>3340</v>
      </c>
      <c r="H32" s="551"/>
      <c r="J32" s="268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0"/>
      <c r="W32" s="271"/>
    </row>
    <row r="33" spans="2:23" ht="22.95" customHeight="1">
      <c r="B33" s="549"/>
      <c r="C33" s="1053" t="s">
        <v>126</v>
      </c>
      <c r="D33" s="1015" t="s">
        <v>716</v>
      </c>
      <c r="E33" s="1072">
        <v>0</v>
      </c>
      <c r="F33" s="1072">
        <v>0</v>
      </c>
      <c r="G33" s="1072">
        <v>0</v>
      </c>
      <c r="H33" s="551"/>
      <c r="J33" s="268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1"/>
    </row>
    <row r="34" spans="2:23" ht="22.95" customHeight="1">
      <c r="B34" s="549"/>
      <c r="C34" s="1053" t="s">
        <v>128</v>
      </c>
      <c r="D34" s="1015" t="s">
        <v>157</v>
      </c>
      <c r="E34" s="1072">
        <v>0</v>
      </c>
      <c r="F34" s="1072">
        <v>0</v>
      </c>
      <c r="G34" s="1072">
        <v>0</v>
      </c>
      <c r="H34" s="551"/>
      <c r="J34" s="268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1"/>
    </row>
    <row r="35" spans="2:23" ht="22.95" customHeight="1">
      <c r="B35" s="549"/>
      <c r="C35" s="1053" t="s">
        <v>129</v>
      </c>
      <c r="D35" s="1015" t="s">
        <v>158</v>
      </c>
      <c r="E35" s="1072">
        <v>0</v>
      </c>
      <c r="F35" s="1072">
        <v>0</v>
      </c>
      <c r="G35" s="1072">
        <v>0</v>
      </c>
      <c r="H35" s="551"/>
      <c r="J35" s="268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1"/>
    </row>
    <row r="36" spans="2:23" ht="22.95" customHeight="1">
      <c r="B36" s="549"/>
      <c r="C36" s="1059"/>
      <c r="D36" s="550"/>
      <c r="E36" s="1073"/>
      <c r="F36" s="1073"/>
      <c r="G36" s="1074"/>
      <c r="H36" s="551"/>
      <c r="J36" s="281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3"/>
    </row>
    <row r="37" spans="2:23" ht="22.95" customHeight="1">
      <c r="B37" s="549"/>
      <c r="C37" s="1052" t="s">
        <v>159</v>
      </c>
      <c r="D37" s="1045" t="s">
        <v>160</v>
      </c>
      <c r="E37" s="1067">
        <f>E38+E39+E43+E44+E45+E48</f>
        <v>172657.38999999998</v>
      </c>
      <c r="F37" s="1067">
        <f>F38+F39+F43+F44+F45+F48</f>
        <v>81877.290000000008</v>
      </c>
      <c r="G37" s="1067">
        <f>G38+G39+G43+G44+G45+G48</f>
        <v>69000</v>
      </c>
      <c r="H37" s="551"/>
      <c r="J37" s="281"/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3"/>
    </row>
    <row r="38" spans="2:23" ht="22.95" customHeight="1">
      <c r="B38" s="549"/>
      <c r="C38" s="1053" t="s">
        <v>121</v>
      </c>
      <c r="D38" s="1015" t="s">
        <v>161</v>
      </c>
      <c r="E38" s="1072">
        <v>15877.29</v>
      </c>
      <c r="F38" s="1072">
        <v>15877.29</v>
      </c>
      <c r="G38" s="1075">
        <v>0</v>
      </c>
      <c r="H38" s="551"/>
      <c r="J38" s="281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3"/>
    </row>
    <row r="39" spans="2:23" ht="22.95" customHeight="1">
      <c r="B39" s="549"/>
      <c r="C39" s="1053" t="s">
        <v>124</v>
      </c>
      <c r="D39" s="1015" t="s">
        <v>162</v>
      </c>
      <c r="E39" s="1068">
        <f>SUM(E40:E42)</f>
        <v>467.08</v>
      </c>
      <c r="F39" s="1068">
        <f>SUM(F40:F42)</f>
        <v>0</v>
      </c>
      <c r="G39" s="1068">
        <f>SUM(G40:G42)</f>
        <v>0</v>
      </c>
      <c r="H39" s="551"/>
      <c r="J39" s="281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3"/>
    </row>
    <row r="40" spans="2:23" ht="22.95" customHeight="1">
      <c r="B40" s="549"/>
      <c r="C40" s="1056" t="s">
        <v>79</v>
      </c>
      <c r="D40" s="1023" t="s">
        <v>155</v>
      </c>
      <c r="E40" s="1071">
        <v>467.08</v>
      </c>
      <c r="F40" s="1071">
        <v>0</v>
      </c>
      <c r="G40" s="1071">
        <v>0</v>
      </c>
      <c r="H40" s="551"/>
      <c r="J40" s="281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3"/>
    </row>
    <row r="41" spans="2:23" ht="22.95" customHeight="1">
      <c r="B41" s="549"/>
      <c r="C41" s="1056" t="s">
        <v>83</v>
      </c>
      <c r="D41" s="1023" t="s">
        <v>156</v>
      </c>
      <c r="E41" s="1071">
        <v>0</v>
      </c>
      <c r="F41" s="1071">
        <v>0</v>
      </c>
      <c r="G41" s="1071">
        <v>0</v>
      </c>
      <c r="H41" s="551"/>
      <c r="J41" s="281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3"/>
    </row>
    <row r="42" spans="2:23" ht="22.95" customHeight="1">
      <c r="B42" s="549"/>
      <c r="C42" s="1056" t="s">
        <v>85</v>
      </c>
      <c r="D42" s="1023" t="s">
        <v>717</v>
      </c>
      <c r="E42" s="1071">
        <v>0</v>
      </c>
      <c r="F42" s="1071">
        <v>0</v>
      </c>
      <c r="G42" s="1071">
        <v>0</v>
      </c>
      <c r="H42" s="551"/>
      <c r="J42" s="281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3"/>
    </row>
    <row r="43" spans="2:23" ht="22.95" customHeight="1">
      <c r="B43" s="549"/>
      <c r="C43" s="1053" t="s">
        <v>126</v>
      </c>
      <c r="D43" s="1015" t="s">
        <v>718</v>
      </c>
      <c r="E43" s="1072">
        <v>0</v>
      </c>
      <c r="F43" s="1072">
        <v>0</v>
      </c>
      <c r="G43" s="1072">
        <v>0</v>
      </c>
      <c r="H43" s="551"/>
      <c r="J43" s="281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3"/>
    </row>
    <row r="44" spans="2:23" ht="22.95" customHeight="1">
      <c r="B44" s="549"/>
      <c r="C44" s="1053" t="s">
        <v>128</v>
      </c>
      <c r="D44" s="1015" t="s">
        <v>719</v>
      </c>
      <c r="E44" s="1072">
        <v>0</v>
      </c>
      <c r="F44" s="1072">
        <v>0</v>
      </c>
      <c r="G44" s="1072">
        <v>0</v>
      </c>
      <c r="H44" s="551"/>
      <c r="J44" s="281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3"/>
    </row>
    <row r="45" spans="2:23" ht="22.95" customHeight="1">
      <c r="B45" s="549"/>
      <c r="C45" s="1053" t="s">
        <v>129</v>
      </c>
      <c r="D45" s="1015" t="s">
        <v>163</v>
      </c>
      <c r="E45" s="1068">
        <f>E46+SUM(E47:E47)</f>
        <v>156313.01999999999</v>
      </c>
      <c r="F45" s="1068">
        <f>F46+SUM(F47:F47)</f>
        <v>66000</v>
      </c>
      <c r="G45" s="1069">
        <f>G46+SUM(G47:G47)</f>
        <v>69000</v>
      </c>
      <c r="H45" s="551"/>
      <c r="J45" s="1208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3"/>
    </row>
    <row r="46" spans="2:23" ht="22.95" customHeight="1">
      <c r="B46" s="549"/>
      <c r="C46" s="1056" t="s">
        <v>79</v>
      </c>
      <c r="D46" s="1023" t="s">
        <v>164</v>
      </c>
      <c r="E46" s="1071">
        <v>31637.26</v>
      </c>
      <c r="F46" s="1071">
        <v>24000</v>
      </c>
      <c r="G46" s="1071">
        <v>24000</v>
      </c>
      <c r="H46" s="551"/>
      <c r="J46" s="281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3"/>
    </row>
    <row r="47" spans="2:23" ht="22.95" customHeight="1">
      <c r="B47" s="549"/>
      <c r="C47" s="1056" t="s">
        <v>83</v>
      </c>
      <c r="D47" s="1023" t="s">
        <v>720</v>
      </c>
      <c r="E47" s="1071">
        <v>124675.76</v>
      </c>
      <c r="F47" s="1071">
        <v>42000</v>
      </c>
      <c r="G47" s="1071">
        <v>45000</v>
      </c>
      <c r="H47" s="551"/>
      <c r="J47" s="1208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3"/>
    </row>
    <row r="48" spans="2:23" ht="22.95" customHeight="1">
      <c r="B48" s="549"/>
      <c r="C48" s="1053" t="s">
        <v>131</v>
      </c>
      <c r="D48" s="1015" t="s">
        <v>138</v>
      </c>
      <c r="E48" s="1072">
        <v>0</v>
      </c>
      <c r="F48" s="1072">
        <v>0</v>
      </c>
      <c r="G48" s="1072">
        <v>0</v>
      </c>
      <c r="H48" s="551"/>
      <c r="J48" s="281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3"/>
    </row>
    <row r="49" spans="2:23" ht="22.95" customHeight="1">
      <c r="B49" s="549"/>
      <c r="C49" s="1050"/>
      <c r="D49" s="1012"/>
      <c r="E49" s="1073"/>
      <c r="F49" s="1073"/>
      <c r="G49" s="1074"/>
      <c r="H49" s="551"/>
      <c r="J49" s="281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3"/>
    </row>
    <row r="50" spans="2:23" ht="22.95" customHeight="1" thickBot="1">
      <c r="B50" s="549"/>
      <c r="C50" s="1046" t="s">
        <v>165</v>
      </c>
      <c r="D50" s="1047"/>
      <c r="E50" s="1076">
        <f>E16+E27+E37</f>
        <v>309189.92999999993</v>
      </c>
      <c r="F50" s="1076">
        <f>F16+F27+F37</f>
        <v>222517.70000000004</v>
      </c>
      <c r="G50" s="1076">
        <f>G16+G27+G37</f>
        <v>264850.4800000001</v>
      </c>
      <c r="H50" s="551"/>
      <c r="J50" s="281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3"/>
    </row>
    <row r="51" spans="2:23" ht="22.95" customHeight="1" thickBot="1">
      <c r="B51" s="579"/>
      <c r="C51" s="1248"/>
      <c r="D51" s="1248"/>
      <c r="E51" s="1248"/>
      <c r="F51" s="1248"/>
      <c r="G51" s="580"/>
      <c r="H51" s="581"/>
      <c r="J51" s="284"/>
      <c r="K51" s="285"/>
      <c r="L51" s="285"/>
      <c r="M51" s="285"/>
      <c r="N51" s="285"/>
      <c r="O51" s="285"/>
      <c r="P51" s="285"/>
      <c r="Q51" s="285"/>
      <c r="R51" s="285"/>
      <c r="S51" s="285"/>
      <c r="T51" s="285"/>
      <c r="U51" s="285"/>
      <c r="V51" s="285"/>
      <c r="W51" s="286"/>
    </row>
    <row r="52" spans="2:23" ht="22.95" customHeight="1">
      <c r="C52" s="544"/>
      <c r="D52" s="544"/>
      <c r="E52" s="544"/>
      <c r="F52" s="544"/>
      <c r="G52" s="544"/>
      <c r="I52" s="543" t="s">
        <v>672</v>
      </c>
    </row>
    <row r="53" spans="2:23" ht="13.2">
      <c r="C53" s="582" t="s">
        <v>70</v>
      </c>
      <c r="D53" s="544"/>
      <c r="E53" s="544"/>
      <c r="F53" s="544"/>
      <c r="G53" s="523" t="s">
        <v>473</v>
      </c>
    </row>
    <row r="54" spans="2:23" ht="13.2">
      <c r="C54" s="583" t="s">
        <v>71</v>
      </c>
      <c r="D54" s="544"/>
      <c r="E54" s="544"/>
      <c r="F54" s="544"/>
      <c r="G54" s="544"/>
    </row>
    <row r="55" spans="2:23" ht="13.2">
      <c r="C55" s="583" t="s">
        <v>72</v>
      </c>
      <c r="D55" s="544"/>
      <c r="E55" s="544"/>
      <c r="F55" s="544"/>
      <c r="G55" s="544"/>
    </row>
    <row r="56" spans="2:23" ht="13.2">
      <c r="C56" s="583" t="s">
        <v>73</v>
      </c>
      <c r="D56" s="544"/>
      <c r="E56" s="544"/>
      <c r="F56" s="544"/>
      <c r="G56" s="544"/>
    </row>
    <row r="57" spans="2:23" ht="13.2">
      <c r="C57" s="583" t="s">
        <v>74</v>
      </c>
      <c r="D57" s="544"/>
      <c r="E57" s="544"/>
      <c r="F57" s="544"/>
      <c r="G57" s="544"/>
    </row>
    <row r="58" spans="2:23" ht="22.95" customHeight="1">
      <c r="C58" s="544"/>
      <c r="D58" s="544"/>
      <c r="E58" s="1049"/>
      <c r="F58" s="1049"/>
      <c r="G58" s="1049"/>
    </row>
    <row r="59" spans="2:23" ht="22.95" customHeight="1">
      <c r="C59" s="544"/>
      <c r="D59" s="544"/>
      <c r="E59" s="544"/>
      <c r="F59" s="544"/>
      <c r="G59" s="544"/>
    </row>
    <row r="60" spans="2:23" ht="22.95" customHeight="1">
      <c r="C60" s="544"/>
      <c r="D60" s="544"/>
      <c r="E60" s="544"/>
      <c r="F60" s="544"/>
      <c r="G60" s="544"/>
    </row>
    <row r="61" spans="2:23" ht="22.95" customHeight="1">
      <c r="C61" s="544"/>
      <c r="D61" s="544"/>
      <c r="E61" s="544"/>
      <c r="F61" s="544"/>
      <c r="G61" s="544"/>
    </row>
    <row r="62" spans="2:23" ht="22.95" customHeight="1">
      <c r="F62" s="544"/>
      <c r="G62" s="544"/>
    </row>
  </sheetData>
  <sheetProtection password="C494" sheet="1" objects="1" scenarios="1"/>
  <mergeCells count="3">
    <mergeCell ref="G6:G7"/>
    <mergeCell ref="D9:G9"/>
    <mergeCell ref="C51:F51"/>
  </mergeCells>
  <phoneticPr fontId="21" type="noConversion"/>
  <printOptions horizontalCentered="1" verticalCentered="1"/>
  <pageMargins left="0.35629921259842523" right="0.35629921259842523" top="0.60629921259842523" bottom="0.60629921259842523" header="0.5" footer="0.5"/>
  <pageSetup paperSize="9" scale="5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AH66"/>
  <sheetViews>
    <sheetView workbookViewId="0"/>
  </sheetViews>
  <sheetFormatPr baseColWidth="10" defaultColWidth="10.7265625" defaultRowHeight="22.95" customHeight="1"/>
  <cols>
    <col min="1" max="1" width="4.26953125" style="54" bestFit="1" customWidth="1"/>
    <col min="2" max="2" width="3.26953125" style="54" customWidth="1"/>
    <col min="3" max="3" width="13.54296875" style="54" customWidth="1"/>
    <col min="4" max="4" width="42.7265625" style="54" customWidth="1"/>
    <col min="5" max="6" width="12.7265625" style="55" customWidth="1"/>
    <col min="7" max="8" width="15.7265625" style="55" customWidth="1"/>
    <col min="9" max="18" width="12.7265625" style="55" customWidth="1"/>
    <col min="19" max="19" width="3.26953125" style="54" customWidth="1"/>
    <col min="20" max="16384" width="10.7265625" style="54"/>
  </cols>
  <sheetData>
    <row r="2" spans="1:34" ht="22.95" customHeight="1">
      <c r="D2" s="48" t="s">
        <v>166</v>
      </c>
    </row>
    <row r="3" spans="1:34" ht="22.95" customHeight="1">
      <c r="D3" s="48" t="s">
        <v>167</v>
      </c>
    </row>
    <row r="4" spans="1:34" ht="22.95" customHeight="1" thickBot="1">
      <c r="A4" s="54" t="s">
        <v>671</v>
      </c>
    </row>
    <row r="5" spans="1:34" ht="9" customHeight="1">
      <c r="B5" s="56"/>
      <c r="C5" s="57"/>
      <c r="D5" s="57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U5" s="265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</row>
    <row r="6" spans="1:34" ht="30" customHeight="1">
      <c r="B6" s="60"/>
      <c r="C6" s="51" t="s">
        <v>0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1241">
        <f>ejercicio</f>
        <v>2019</v>
      </c>
      <c r="S6" s="63"/>
      <c r="U6" s="268"/>
      <c r="V6" s="269" t="s">
        <v>474</v>
      </c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1"/>
    </row>
    <row r="7" spans="1:34" ht="30" customHeight="1">
      <c r="B7" s="60"/>
      <c r="C7" s="51" t="s">
        <v>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1241"/>
      <c r="S7" s="63"/>
      <c r="U7" s="268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1"/>
    </row>
    <row r="8" spans="1:34" ht="30" customHeight="1">
      <c r="B8" s="60"/>
      <c r="C8" s="64"/>
      <c r="D8" s="61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5"/>
      <c r="S8" s="63"/>
      <c r="U8" s="268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1"/>
    </row>
    <row r="9" spans="1:34" s="49" customFormat="1" ht="30" customHeight="1">
      <c r="B9" s="66"/>
      <c r="C9" s="40" t="s">
        <v>2</v>
      </c>
      <c r="D9" s="1278" t="str">
        <f>Entidad</f>
        <v>FUNDACIÓN CANARIA TENERIFE RURAL</v>
      </c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67"/>
      <c r="U9" s="272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4"/>
    </row>
    <row r="10" spans="1:34" ht="7.2" customHeight="1">
      <c r="B10" s="60"/>
      <c r="C10" s="61"/>
      <c r="D10" s="61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  <c r="U10" s="268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1"/>
    </row>
    <row r="11" spans="1:34" s="72" customFormat="1" ht="30" customHeight="1">
      <c r="B11" s="68"/>
      <c r="C11" s="69" t="s">
        <v>516</v>
      </c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1"/>
      <c r="U11" s="275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7"/>
    </row>
    <row r="12" spans="1:34" s="72" customFormat="1" ht="30" customHeight="1">
      <c r="B12" s="68"/>
      <c r="C12" s="73"/>
      <c r="D12" s="7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71"/>
      <c r="U12" s="275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7"/>
    </row>
    <row r="13" spans="1:34" s="76" customFormat="1" ht="19.2" customHeight="1">
      <c r="B13" s="74"/>
      <c r="C13" s="251"/>
      <c r="D13" s="251"/>
      <c r="E13" s="251"/>
      <c r="F13" s="251"/>
      <c r="G13" s="251"/>
      <c r="H13" s="252" t="s">
        <v>172</v>
      </c>
      <c r="I13" s="1280" t="s">
        <v>521</v>
      </c>
      <c r="J13" s="1281"/>
      <c r="K13" s="1281"/>
      <c r="L13" s="1281"/>
      <c r="M13" s="1282"/>
      <c r="N13" s="253"/>
      <c r="O13" s="254"/>
      <c r="P13" s="255" t="s">
        <v>175</v>
      </c>
      <c r="Q13" s="256">
        <f>ejercicio-1</f>
        <v>2018</v>
      </c>
      <c r="R13" s="609" t="s">
        <v>522</v>
      </c>
      <c r="S13" s="75"/>
      <c r="U13" s="268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1"/>
    </row>
    <row r="14" spans="1:34" s="77" customFormat="1" ht="19.2" customHeight="1">
      <c r="B14" s="74"/>
      <c r="C14" s="257"/>
      <c r="D14" s="257"/>
      <c r="E14" s="257"/>
      <c r="F14" s="257"/>
      <c r="G14" s="257"/>
      <c r="H14" s="258" t="s">
        <v>173</v>
      </c>
      <c r="I14" s="259"/>
      <c r="J14" s="260"/>
      <c r="K14" s="260"/>
      <c r="L14" s="260"/>
      <c r="M14" s="261"/>
      <c r="N14" s="259"/>
      <c r="O14" s="260"/>
      <c r="P14" s="260"/>
      <c r="Q14" s="260"/>
      <c r="R14" s="261"/>
      <c r="S14" s="75"/>
      <c r="U14" s="268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1"/>
    </row>
    <row r="15" spans="1:34" s="77" customFormat="1" ht="19.2" customHeight="1">
      <c r="B15" s="74"/>
      <c r="C15" s="262" t="s">
        <v>168</v>
      </c>
      <c r="D15" s="262" t="s">
        <v>169</v>
      </c>
      <c r="E15" s="262" t="s">
        <v>170</v>
      </c>
      <c r="F15" s="262" t="s">
        <v>171</v>
      </c>
      <c r="G15" s="262" t="s">
        <v>517</v>
      </c>
      <c r="H15" s="262">
        <f>ejercicio-1</f>
        <v>2018</v>
      </c>
      <c r="I15" s="262">
        <f>+ejercicio</f>
        <v>2019</v>
      </c>
      <c r="J15" s="262">
        <f>ejercicio+1</f>
        <v>2020</v>
      </c>
      <c r="K15" s="262">
        <f>ejercicio+2</f>
        <v>2021</v>
      </c>
      <c r="L15" s="262">
        <f>ejercicio+3</f>
        <v>2022</v>
      </c>
      <c r="M15" s="262" t="s">
        <v>174</v>
      </c>
      <c r="N15" s="262">
        <f>+ejercicio</f>
        <v>2019</v>
      </c>
      <c r="O15" s="262">
        <f>ejercicio+1</f>
        <v>2020</v>
      </c>
      <c r="P15" s="262">
        <f>ejercicio+2</f>
        <v>2021</v>
      </c>
      <c r="Q15" s="262">
        <f>ejercicio+3</f>
        <v>2022</v>
      </c>
      <c r="R15" s="262" t="s">
        <v>174</v>
      </c>
      <c r="S15" s="75"/>
      <c r="U15" s="268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1"/>
    </row>
    <row r="16" spans="1:34" ht="22.95" customHeight="1">
      <c r="B16" s="74"/>
      <c r="C16" s="310"/>
      <c r="D16" s="1124" t="s">
        <v>832</v>
      </c>
      <c r="E16" s="311">
        <v>2018</v>
      </c>
      <c r="F16" s="311">
        <v>2018</v>
      </c>
      <c r="G16" s="312">
        <v>1567.64</v>
      </c>
      <c r="H16" s="312">
        <f t="shared" ref="H16:H32" si="0">+G16</f>
        <v>1567.64</v>
      </c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63"/>
      <c r="U16" s="268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1"/>
    </row>
    <row r="17" spans="2:34" ht="22.95" customHeight="1">
      <c r="B17" s="74"/>
      <c r="C17" s="313"/>
      <c r="D17" s="1123" t="s">
        <v>834</v>
      </c>
      <c r="E17" s="315">
        <v>2018</v>
      </c>
      <c r="F17" s="315">
        <v>2018</v>
      </c>
      <c r="G17" s="316">
        <v>345.42</v>
      </c>
      <c r="H17" s="316">
        <f t="shared" si="0"/>
        <v>345.42</v>
      </c>
      <c r="I17" s="316"/>
      <c r="J17" s="316"/>
      <c r="K17" s="316"/>
      <c r="L17" s="316"/>
      <c r="M17" s="316"/>
      <c r="N17" s="316"/>
      <c r="O17" s="316"/>
      <c r="P17" s="316"/>
      <c r="Q17" s="316"/>
      <c r="R17" s="316"/>
      <c r="S17" s="63"/>
      <c r="U17" s="268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1"/>
    </row>
    <row r="18" spans="2:34" ht="22.95" customHeight="1">
      <c r="B18" s="74"/>
      <c r="C18" s="313"/>
      <c r="D18" s="1123" t="s">
        <v>833</v>
      </c>
      <c r="E18" s="315">
        <v>2018</v>
      </c>
      <c r="F18" s="315">
        <v>2018</v>
      </c>
      <c r="G18" s="316">
        <v>478.13</v>
      </c>
      <c r="H18" s="316">
        <f t="shared" si="0"/>
        <v>478.13</v>
      </c>
      <c r="I18" s="316"/>
      <c r="J18" s="316"/>
      <c r="K18" s="316"/>
      <c r="L18" s="316"/>
      <c r="M18" s="316"/>
      <c r="N18" s="316"/>
      <c r="O18" s="316"/>
      <c r="P18" s="316"/>
      <c r="Q18" s="316"/>
      <c r="R18" s="316"/>
      <c r="S18" s="63"/>
      <c r="U18" s="268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1"/>
    </row>
    <row r="19" spans="2:34" ht="22.95" customHeight="1">
      <c r="B19" s="74"/>
      <c r="C19" s="313"/>
      <c r="D19" s="1123" t="s">
        <v>829</v>
      </c>
      <c r="E19" s="315">
        <v>2018</v>
      </c>
      <c r="F19" s="315">
        <v>2018</v>
      </c>
      <c r="G19" s="316">
        <v>806.78</v>
      </c>
      <c r="H19" s="316">
        <f t="shared" si="0"/>
        <v>806.78</v>
      </c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63"/>
      <c r="U19" s="268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1"/>
    </row>
    <row r="20" spans="2:34" ht="22.95" customHeight="1">
      <c r="B20" s="74"/>
      <c r="C20" s="313"/>
      <c r="D20" s="1123" t="s">
        <v>835</v>
      </c>
      <c r="E20" s="315">
        <v>2018</v>
      </c>
      <c r="F20" s="315">
        <v>2018</v>
      </c>
      <c r="G20" s="316">
        <v>682.44</v>
      </c>
      <c r="H20" s="316">
        <f t="shared" si="0"/>
        <v>682.44</v>
      </c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63"/>
      <c r="U20" s="268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1"/>
    </row>
    <row r="21" spans="2:34" ht="22.95" customHeight="1">
      <c r="B21" s="74"/>
      <c r="C21" s="313"/>
      <c r="D21" s="1123" t="s">
        <v>836</v>
      </c>
      <c r="E21" s="315">
        <v>2018</v>
      </c>
      <c r="F21" s="315">
        <v>2018</v>
      </c>
      <c r="G21" s="316">
        <v>724.07</v>
      </c>
      <c r="H21" s="316">
        <f t="shared" si="0"/>
        <v>724.07</v>
      </c>
      <c r="I21" s="316"/>
      <c r="J21" s="316"/>
      <c r="K21" s="316"/>
      <c r="L21" s="316"/>
      <c r="M21" s="316"/>
      <c r="N21" s="316"/>
      <c r="O21" s="316"/>
      <c r="P21" s="316"/>
      <c r="Q21" s="316"/>
      <c r="R21" s="316"/>
      <c r="S21" s="63"/>
      <c r="U21" s="268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1"/>
    </row>
    <row r="22" spans="2:34" ht="22.95" customHeight="1">
      <c r="B22" s="74"/>
      <c r="C22" s="313"/>
      <c r="D22" s="1123" t="s">
        <v>837</v>
      </c>
      <c r="E22" s="315">
        <v>2018</v>
      </c>
      <c r="F22" s="315">
        <v>2018</v>
      </c>
      <c r="G22" s="316">
        <v>973.66</v>
      </c>
      <c r="H22" s="316">
        <f t="shared" si="0"/>
        <v>973.66</v>
      </c>
      <c r="I22" s="316"/>
      <c r="J22" s="316"/>
      <c r="K22" s="316"/>
      <c r="L22" s="316"/>
      <c r="M22" s="316"/>
      <c r="N22" s="316"/>
      <c r="O22" s="316"/>
      <c r="P22" s="316"/>
      <c r="Q22" s="316"/>
      <c r="R22" s="316"/>
      <c r="S22" s="63"/>
      <c r="U22" s="268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  <c r="AH22" s="271"/>
    </row>
    <row r="23" spans="2:34" ht="22.95" customHeight="1">
      <c r="B23" s="74"/>
      <c r="C23" s="313"/>
      <c r="D23" s="1123" t="s">
        <v>838</v>
      </c>
      <c r="E23" s="315">
        <v>2018</v>
      </c>
      <c r="F23" s="315">
        <v>2018</v>
      </c>
      <c r="G23" s="316">
        <v>807.71</v>
      </c>
      <c r="H23" s="316">
        <f t="shared" si="0"/>
        <v>807.71</v>
      </c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63"/>
      <c r="U23" s="268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1"/>
    </row>
    <row r="24" spans="2:34" ht="22.95" customHeight="1">
      <c r="B24" s="74"/>
      <c r="C24" s="313"/>
      <c r="D24" s="1123" t="s">
        <v>839</v>
      </c>
      <c r="E24" s="315">
        <v>2018</v>
      </c>
      <c r="F24" s="315">
        <v>2018</v>
      </c>
      <c r="G24" s="316">
        <v>890.94</v>
      </c>
      <c r="H24" s="316">
        <f t="shared" si="0"/>
        <v>890.94</v>
      </c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63"/>
      <c r="U24" s="268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1"/>
    </row>
    <row r="25" spans="2:34" ht="22.95" customHeight="1">
      <c r="B25" s="74"/>
      <c r="C25" s="313"/>
      <c r="D25" s="1123" t="s">
        <v>830</v>
      </c>
      <c r="E25" s="315">
        <v>2018</v>
      </c>
      <c r="F25" s="315">
        <v>2018</v>
      </c>
      <c r="G25" s="316">
        <v>13142.92</v>
      </c>
      <c r="H25" s="316">
        <f t="shared" si="0"/>
        <v>13142.92</v>
      </c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63"/>
      <c r="U25" s="268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1"/>
    </row>
    <row r="26" spans="2:34" ht="22.95" customHeight="1">
      <c r="B26" s="74"/>
      <c r="C26" s="313"/>
      <c r="D26" s="1123" t="s">
        <v>831</v>
      </c>
      <c r="E26" s="315">
        <v>2018</v>
      </c>
      <c r="F26" s="315">
        <v>2018</v>
      </c>
      <c r="G26" s="316">
        <v>716.9</v>
      </c>
      <c r="H26" s="316">
        <f t="shared" si="0"/>
        <v>716.9</v>
      </c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63"/>
      <c r="U26" s="268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1"/>
    </row>
    <row r="27" spans="2:34" ht="22.95" customHeight="1">
      <c r="B27" s="74"/>
      <c r="C27" s="313"/>
      <c r="D27" s="1123" t="s">
        <v>831</v>
      </c>
      <c r="E27" s="315">
        <v>2018</v>
      </c>
      <c r="F27" s="315">
        <v>2018</v>
      </c>
      <c r="G27" s="316">
        <v>339.82</v>
      </c>
      <c r="H27" s="316">
        <f t="shared" si="0"/>
        <v>339.82</v>
      </c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63"/>
      <c r="U27" s="268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1"/>
    </row>
    <row r="28" spans="2:34" ht="22.95" customHeight="1">
      <c r="B28" s="74"/>
      <c r="C28" s="313"/>
      <c r="D28" s="1123" t="s">
        <v>840</v>
      </c>
      <c r="E28" s="315">
        <v>2018</v>
      </c>
      <c r="F28" s="315">
        <v>2018</v>
      </c>
      <c r="G28" s="316">
        <v>1304.33</v>
      </c>
      <c r="H28" s="316">
        <f t="shared" si="0"/>
        <v>1304.33</v>
      </c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63"/>
      <c r="U28" s="268"/>
      <c r="V28" s="270"/>
      <c r="W28" s="270"/>
      <c r="X28" s="270"/>
      <c r="Y28" s="270"/>
      <c r="Z28" s="270"/>
      <c r="AA28" s="270"/>
      <c r="AB28" s="270"/>
      <c r="AC28" s="270"/>
      <c r="AD28" s="270"/>
      <c r="AE28" s="270"/>
      <c r="AF28" s="270"/>
      <c r="AG28" s="270"/>
      <c r="AH28" s="271"/>
    </row>
    <row r="29" spans="2:34" ht="22.95" customHeight="1">
      <c r="B29" s="74"/>
      <c r="C29" s="313"/>
      <c r="D29" s="1123" t="s">
        <v>841</v>
      </c>
      <c r="E29" s="315">
        <v>2018</v>
      </c>
      <c r="F29" s="315">
        <v>2018</v>
      </c>
      <c r="G29" s="316">
        <v>850</v>
      </c>
      <c r="H29" s="316">
        <f t="shared" si="0"/>
        <v>850</v>
      </c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63"/>
      <c r="U29" s="268"/>
      <c r="V29" s="270"/>
      <c r="W29" s="270"/>
      <c r="X29" s="270"/>
      <c r="Y29" s="270"/>
      <c r="Z29" s="270"/>
      <c r="AA29" s="270"/>
      <c r="AB29" s="270"/>
      <c r="AC29" s="270"/>
      <c r="AD29" s="270"/>
      <c r="AE29" s="270"/>
      <c r="AF29" s="270"/>
      <c r="AG29" s="270"/>
      <c r="AH29" s="271"/>
    </row>
    <row r="30" spans="2:34" ht="22.95" customHeight="1">
      <c r="B30" s="74"/>
      <c r="C30" s="313"/>
      <c r="D30" s="1123" t="s">
        <v>842</v>
      </c>
      <c r="E30" s="315">
        <v>2018</v>
      </c>
      <c r="F30" s="315">
        <v>2018</v>
      </c>
      <c r="G30" s="316">
        <v>209.75</v>
      </c>
      <c r="H30" s="316">
        <f t="shared" si="0"/>
        <v>209.75</v>
      </c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63"/>
      <c r="U30" s="278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80"/>
    </row>
    <row r="31" spans="2:34" ht="22.95" customHeight="1">
      <c r="B31" s="74"/>
      <c r="C31" s="313"/>
      <c r="D31" s="1123" t="s">
        <v>843</v>
      </c>
      <c r="E31" s="315">
        <v>2018</v>
      </c>
      <c r="F31" s="315">
        <v>2018</v>
      </c>
      <c r="G31" s="316">
        <v>196.2</v>
      </c>
      <c r="H31" s="316">
        <f t="shared" si="0"/>
        <v>196.2</v>
      </c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63"/>
      <c r="U31" s="278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80"/>
    </row>
    <row r="32" spans="2:34" ht="22.95" customHeight="1">
      <c r="B32" s="74"/>
      <c r="C32" s="313"/>
      <c r="D32" s="1123" t="s">
        <v>844</v>
      </c>
      <c r="E32" s="315">
        <v>2018</v>
      </c>
      <c r="F32" s="315">
        <v>2018</v>
      </c>
      <c r="G32" s="316">
        <v>1011.15</v>
      </c>
      <c r="H32" s="316">
        <f t="shared" si="0"/>
        <v>1011.15</v>
      </c>
      <c r="I32" s="316"/>
      <c r="J32" s="316"/>
      <c r="K32" s="316"/>
      <c r="L32" s="316"/>
      <c r="M32" s="316"/>
      <c r="N32" s="316"/>
      <c r="O32" s="316"/>
      <c r="P32" s="316"/>
      <c r="Q32" s="316"/>
      <c r="R32" s="316"/>
      <c r="S32" s="63"/>
      <c r="U32" s="268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1"/>
    </row>
    <row r="33" spans="2:34" ht="22.95" customHeight="1">
      <c r="B33" s="74"/>
      <c r="C33" s="313"/>
      <c r="D33" s="1123" t="s">
        <v>846</v>
      </c>
      <c r="E33" s="315">
        <v>2019</v>
      </c>
      <c r="F33" s="315">
        <v>2019</v>
      </c>
      <c r="G33" s="316">
        <v>40000</v>
      </c>
      <c r="H33" s="316">
        <v>0</v>
      </c>
      <c r="I33" s="316">
        <f>+G33</f>
        <v>40000</v>
      </c>
      <c r="J33" s="316"/>
      <c r="K33" s="316"/>
      <c r="L33" s="316"/>
      <c r="M33" s="316"/>
      <c r="N33" s="316"/>
      <c r="O33" s="316"/>
      <c r="P33" s="316"/>
      <c r="Q33" s="316"/>
      <c r="R33" s="316"/>
      <c r="S33" s="63"/>
      <c r="U33" s="268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1"/>
    </row>
    <row r="34" spans="2:34" ht="22.95" customHeight="1">
      <c r="B34" s="74"/>
      <c r="C34" s="313"/>
      <c r="D34" s="1123" t="s">
        <v>847</v>
      </c>
      <c r="E34" s="315">
        <v>2019</v>
      </c>
      <c r="F34" s="315">
        <v>2019</v>
      </c>
      <c r="G34" s="316">
        <v>20000</v>
      </c>
      <c r="H34" s="316">
        <v>0</v>
      </c>
      <c r="I34" s="316">
        <f>+G34</f>
        <v>20000</v>
      </c>
      <c r="J34" s="316"/>
      <c r="K34" s="316"/>
      <c r="L34" s="316"/>
      <c r="M34" s="316"/>
      <c r="N34" s="316"/>
      <c r="O34" s="316"/>
      <c r="P34" s="316"/>
      <c r="Q34" s="316"/>
      <c r="R34" s="316"/>
      <c r="S34" s="63"/>
      <c r="U34" s="268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1"/>
    </row>
    <row r="35" spans="2:34" ht="22.95" customHeight="1">
      <c r="B35" s="74"/>
      <c r="C35" s="313"/>
      <c r="D35" s="314"/>
      <c r="E35" s="315"/>
      <c r="F35" s="315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63"/>
      <c r="U35" s="268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1"/>
    </row>
    <row r="36" spans="2:34" ht="22.95" customHeight="1">
      <c r="B36" s="74"/>
      <c r="C36" s="313"/>
      <c r="D36" s="314"/>
      <c r="E36" s="315"/>
      <c r="F36" s="315"/>
      <c r="G36" s="316"/>
      <c r="H36" s="316"/>
      <c r="I36" s="316"/>
      <c r="J36" s="316"/>
      <c r="K36" s="316"/>
      <c r="L36" s="316"/>
      <c r="M36" s="316"/>
      <c r="N36" s="316"/>
      <c r="O36" s="316"/>
      <c r="P36" s="316"/>
      <c r="Q36" s="316"/>
      <c r="R36" s="316"/>
      <c r="S36" s="63"/>
      <c r="U36" s="281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3"/>
    </row>
    <row r="37" spans="2:34" ht="22.95" customHeight="1">
      <c r="B37" s="74"/>
      <c r="C37" s="313"/>
      <c r="D37" s="314"/>
      <c r="E37" s="315"/>
      <c r="F37" s="315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63"/>
      <c r="U37" s="281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82"/>
      <c r="AG37" s="282"/>
      <c r="AH37" s="283"/>
    </row>
    <row r="38" spans="2:34" ht="22.95" customHeight="1">
      <c r="B38" s="74"/>
      <c r="C38" s="313"/>
      <c r="D38" s="314"/>
      <c r="E38" s="315"/>
      <c r="F38" s="315"/>
      <c r="G38" s="316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63"/>
      <c r="U38" s="281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3"/>
    </row>
    <row r="39" spans="2:34" ht="22.95" customHeight="1">
      <c r="B39" s="74"/>
      <c r="C39" s="313"/>
      <c r="D39" s="314"/>
      <c r="E39" s="315"/>
      <c r="F39" s="315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63"/>
      <c r="U39" s="281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3"/>
    </row>
    <row r="40" spans="2:34" ht="22.95" customHeight="1">
      <c r="B40" s="74"/>
      <c r="C40" s="313"/>
      <c r="D40" s="314"/>
      <c r="E40" s="315"/>
      <c r="F40" s="315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63"/>
      <c r="U40" s="281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3"/>
    </row>
    <row r="41" spans="2:34" ht="22.95" customHeight="1">
      <c r="B41" s="74"/>
      <c r="C41" s="313"/>
      <c r="D41" s="314"/>
      <c r="E41" s="315"/>
      <c r="F41" s="315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63"/>
      <c r="U41" s="281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82"/>
      <c r="AH41" s="283"/>
    </row>
    <row r="42" spans="2:34" ht="22.95" customHeight="1">
      <c r="B42" s="74"/>
      <c r="C42" s="313"/>
      <c r="D42" s="314"/>
      <c r="E42" s="315"/>
      <c r="F42" s="315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63"/>
      <c r="U42" s="281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3"/>
    </row>
    <row r="43" spans="2:34" ht="22.95" customHeight="1">
      <c r="B43" s="74"/>
      <c r="C43" s="313"/>
      <c r="D43" s="314"/>
      <c r="E43" s="315"/>
      <c r="F43" s="315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63"/>
      <c r="U43" s="281"/>
      <c r="V43" s="282"/>
      <c r="W43" s="282"/>
      <c r="X43" s="282"/>
      <c r="Y43" s="282"/>
      <c r="Z43" s="282"/>
      <c r="AA43" s="282"/>
      <c r="AB43" s="282"/>
      <c r="AC43" s="282"/>
      <c r="AD43" s="282"/>
      <c r="AE43" s="282"/>
      <c r="AF43" s="282"/>
      <c r="AG43" s="282"/>
      <c r="AH43" s="283"/>
    </row>
    <row r="44" spans="2:34" ht="22.95" customHeight="1">
      <c r="B44" s="74"/>
      <c r="C44" s="313"/>
      <c r="D44" s="314"/>
      <c r="E44" s="315"/>
      <c r="F44" s="315"/>
      <c r="G44" s="316"/>
      <c r="H44" s="316"/>
      <c r="I44" s="316"/>
      <c r="J44" s="316"/>
      <c r="K44" s="316"/>
      <c r="L44" s="316"/>
      <c r="M44" s="316"/>
      <c r="N44" s="316"/>
      <c r="O44" s="316"/>
      <c r="P44" s="316"/>
      <c r="Q44" s="316"/>
      <c r="R44" s="316"/>
      <c r="S44" s="63"/>
      <c r="U44" s="281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3"/>
    </row>
    <row r="45" spans="2:34" ht="22.95" customHeight="1">
      <c r="B45" s="74"/>
      <c r="C45" s="313"/>
      <c r="D45" s="314"/>
      <c r="E45" s="315"/>
      <c r="F45" s="315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63"/>
      <c r="U45" s="281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3"/>
    </row>
    <row r="46" spans="2:34" s="86" customFormat="1" ht="22.95" customHeight="1" thickBot="1">
      <c r="B46" s="74"/>
      <c r="C46" s="1283" t="s">
        <v>176</v>
      </c>
      <c r="D46" s="1284"/>
      <c r="E46" s="83">
        <f>MIN(E16:E45)</f>
        <v>2018</v>
      </c>
      <c r="F46" s="83">
        <f>MAX(F16:F45)</f>
        <v>2019</v>
      </c>
      <c r="G46" s="84">
        <f t="shared" ref="G46:R46" si="1">SUM(G16:G45)</f>
        <v>85047.86</v>
      </c>
      <c r="H46" s="84">
        <f t="shared" si="1"/>
        <v>25047.860000000004</v>
      </c>
      <c r="I46" s="84">
        <f t="shared" si="1"/>
        <v>60000</v>
      </c>
      <c r="J46" s="84">
        <f t="shared" si="1"/>
        <v>0</v>
      </c>
      <c r="K46" s="84">
        <f t="shared" si="1"/>
        <v>0</v>
      </c>
      <c r="L46" s="84">
        <f t="shared" si="1"/>
        <v>0</v>
      </c>
      <c r="M46" s="84">
        <f t="shared" si="1"/>
        <v>0</v>
      </c>
      <c r="N46" s="84">
        <f t="shared" si="1"/>
        <v>0</v>
      </c>
      <c r="O46" s="84">
        <f t="shared" si="1"/>
        <v>0</v>
      </c>
      <c r="P46" s="84">
        <f t="shared" si="1"/>
        <v>0</v>
      </c>
      <c r="Q46" s="84">
        <f t="shared" si="1"/>
        <v>0</v>
      </c>
      <c r="R46" s="84">
        <f t="shared" si="1"/>
        <v>0</v>
      </c>
      <c r="S46" s="85"/>
      <c r="U46" s="281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3"/>
    </row>
    <row r="47" spans="2:34" s="86" customFormat="1" ht="22.95" customHeight="1">
      <c r="B47" s="74"/>
      <c r="C47" s="602"/>
      <c r="D47" s="602"/>
      <c r="E47" s="603"/>
      <c r="F47" s="603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85"/>
      <c r="U47" s="281"/>
      <c r="V47" s="282"/>
      <c r="W47" s="282"/>
      <c r="X47" s="282"/>
      <c r="Y47" s="282"/>
      <c r="Z47" s="282"/>
      <c r="AA47" s="282"/>
      <c r="AB47" s="282"/>
      <c r="AC47" s="282"/>
      <c r="AD47" s="282"/>
      <c r="AE47" s="282"/>
      <c r="AF47" s="282"/>
      <c r="AG47" s="282"/>
      <c r="AH47" s="283"/>
    </row>
    <row r="48" spans="2:34" s="86" customFormat="1" ht="22.95" customHeight="1">
      <c r="B48" s="74"/>
      <c r="C48" s="604" t="s">
        <v>512</v>
      </c>
      <c r="D48" s="602"/>
      <c r="E48" s="603"/>
      <c r="F48" s="603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85"/>
      <c r="U48" s="281"/>
      <c r="V48" s="282"/>
      <c r="W48" s="282"/>
      <c r="X48" s="282"/>
      <c r="Y48" s="282"/>
      <c r="Z48" s="282"/>
      <c r="AA48" s="282"/>
      <c r="AB48" s="282"/>
      <c r="AC48" s="282"/>
      <c r="AD48" s="282"/>
      <c r="AE48" s="282"/>
      <c r="AF48" s="282"/>
      <c r="AG48" s="282"/>
      <c r="AH48" s="283"/>
    </row>
    <row r="49" spans="2:34" s="86" customFormat="1" ht="22.95" customHeight="1">
      <c r="B49" s="74"/>
      <c r="C49" s="605" t="s">
        <v>513</v>
      </c>
      <c r="D49" s="602"/>
      <c r="E49" s="603"/>
      <c r="F49" s="606">
        <f>ejercicio-1</f>
        <v>2018</v>
      </c>
      <c r="G49" s="607" t="s">
        <v>514</v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85"/>
      <c r="U49" s="281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3"/>
    </row>
    <row r="50" spans="2:34" s="86" customFormat="1" ht="22.95" customHeight="1">
      <c r="B50" s="74"/>
      <c r="C50" s="608" t="s">
        <v>515</v>
      </c>
      <c r="D50" s="602"/>
      <c r="E50" s="603"/>
      <c r="F50" s="603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85"/>
      <c r="U50" s="281"/>
      <c r="V50" s="282"/>
      <c r="W50" s="282"/>
      <c r="X50" s="282"/>
      <c r="Y50" s="282"/>
      <c r="Z50" s="282"/>
      <c r="AA50" s="282"/>
      <c r="AB50" s="282"/>
      <c r="AC50" s="282"/>
      <c r="AD50" s="282"/>
      <c r="AE50" s="282"/>
      <c r="AF50" s="282"/>
      <c r="AG50" s="282"/>
      <c r="AH50" s="283"/>
    </row>
    <row r="51" spans="2:34" s="86" customFormat="1" ht="22.95" customHeight="1">
      <c r="B51" s="74"/>
      <c r="C51" s="605" t="s">
        <v>518</v>
      </c>
      <c r="D51" s="602"/>
      <c r="E51" s="603"/>
      <c r="F51" s="603"/>
      <c r="G51" s="606">
        <f>ejercicio-1</f>
        <v>2018</v>
      </c>
      <c r="H51" s="607" t="s">
        <v>519</v>
      </c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85"/>
      <c r="U51" s="281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3"/>
    </row>
    <row r="52" spans="2:34" s="86" customFormat="1" ht="22.95" customHeight="1">
      <c r="B52" s="74"/>
      <c r="C52" s="605" t="s">
        <v>520</v>
      </c>
      <c r="D52" s="602"/>
      <c r="E52" s="603"/>
      <c r="F52" s="603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85"/>
      <c r="U52" s="281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2"/>
      <c r="AH52" s="283"/>
    </row>
    <row r="53" spans="2:34" s="86" customFormat="1" ht="22.95" customHeight="1">
      <c r="B53" s="74"/>
      <c r="C53" s="605" t="s">
        <v>524</v>
      </c>
      <c r="D53" s="602"/>
      <c r="E53" s="603"/>
      <c r="F53" s="603"/>
      <c r="G53" s="606">
        <f>ejercicio-1</f>
        <v>2018</v>
      </c>
      <c r="H53" s="607" t="s">
        <v>523</v>
      </c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85"/>
      <c r="U53" s="281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3"/>
    </row>
    <row r="54" spans="2:34" s="86" customFormat="1" ht="22.95" customHeight="1">
      <c r="B54" s="74"/>
      <c r="C54" s="602"/>
      <c r="D54" s="602"/>
      <c r="E54" s="603"/>
      <c r="F54" s="603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85"/>
      <c r="U54" s="281"/>
      <c r="V54" s="282"/>
      <c r="W54" s="282"/>
      <c r="X54" s="282"/>
      <c r="Y54" s="282"/>
      <c r="Z54" s="282"/>
      <c r="AA54" s="282"/>
      <c r="AB54" s="282"/>
      <c r="AC54" s="282"/>
      <c r="AD54" s="282"/>
      <c r="AE54" s="282"/>
      <c r="AF54" s="282"/>
      <c r="AG54" s="282"/>
      <c r="AH54" s="283"/>
    </row>
    <row r="55" spans="2:34" ht="22.95" customHeight="1" thickBot="1">
      <c r="B55" s="78"/>
      <c r="C55" s="1279"/>
      <c r="D55" s="1279"/>
      <c r="E55" s="1279"/>
      <c r="F55" s="1279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79"/>
      <c r="S55" s="80"/>
      <c r="U55" s="284"/>
      <c r="V55" s="285"/>
      <c r="W55" s="285"/>
      <c r="X55" s="285"/>
      <c r="Y55" s="285"/>
      <c r="Z55" s="285"/>
      <c r="AA55" s="285"/>
      <c r="AB55" s="285"/>
      <c r="AC55" s="285"/>
      <c r="AD55" s="285"/>
      <c r="AE55" s="285"/>
      <c r="AF55" s="285"/>
      <c r="AG55" s="285"/>
      <c r="AH55" s="286"/>
    </row>
    <row r="56" spans="2:34" ht="22.95" customHeight="1">
      <c r="C56" s="61"/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T56" s="54" t="s">
        <v>672</v>
      </c>
    </row>
    <row r="57" spans="2:34" ht="13.2">
      <c r="C57" s="81" t="s">
        <v>70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52" t="s">
        <v>44</v>
      </c>
    </row>
    <row r="58" spans="2:34" ht="13.2">
      <c r="C58" s="82" t="s">
        <v>71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2:34" ht="13.2">
      <c r="C59" s="82" t="s">
        <v>72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2:34" ht="13.2">
      <c r="C60" s="82" t="s">
        <v>73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2:34" ht="13.2">
      <c r="C61" s="82" t="s">
        <v>74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2:34" ht="22.95" customHeight="1">
      <c r="C62" s="61"/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2:34" ht="22.95" customHeight="1">
      <c r="C63" s="61"/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2:34" ht="22.95" customHeight="1">
      <c r="C64" s="61"/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3:18" ht="22.95" customHeight="1">
      <c r="C65" s="61"/>
      <c r="D65" s="61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3:18" ht="22.95" customHeight="1"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</sheetData>
  <sheetProtection password="C494" sheet="1" objects="1" scenarios="1" insertRows="0"/>
  <mergeCells count="5">
    <mergeCell ref="R6:R7"/>
    <mergeCell ref="D9:R9"/>
    <mergeCell ref="C55:F55"/>
    <mergeCell ref="I13:M13"/>
    <mergeCell ref="C46:D46"/>
  </mergeCells>
  <phoneticPr fontId="21" type="noConversion"/>
  <printOptions horizontalCentered="1" verticalCentered="1"/>
  <pageMargins left="0.36000000000000004" right="0.36000000000000004" top="0.6100000000000001" bottom="0.6100000000000001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24</vt:i4>
      </vt:variant>
    </vt:vector>
  </HeadingPairs>
  <TitlesOfParts>
    <vt:vector size="46" baseType="lpstr">
      <vt:lpstr>_GENERAL</vt:lpstr>
      <vt:lpstr>_CHECK_LIST</vt:lpstr>
      <vt:lpstr>FC-1_ORGANOS_GOBIERNO</vt:lpstr>
      <vt:lpstr>FC-2_ACCIONISTAS</vt:lpstr>
      <vt:lpstr>FC-3_CPyG</vt:lpstr>
      <vt:lpstr>FC-3_1_INF_ADIC_CPyG</vt:lpstr>
      <vt:lpstr>FC-4_ACTIVO</vt:lpstr>
      <vt:lpstr>FC-4_PASIVO</vt:lpstr>
      <vt:lpstr>FC-6_Inversiones</vt:lpstr>
      <vt:lpstr>FC-7_INF</vt:lpstr>
      <vt:lpstr>FC-8_INV_FINANCIERAS</vt:lpstr>
      <vt:lpstr>FC-9_TRANS_SUBV</vt:lpstr>
      <vt:lpstr>FC-10_DEUDAS</vt:lpstr>
      <vt:lpstr>FC-11_DEUDA_VIVA</vt:lpstr>
      <vt:lpstr>FC-12_PERFIL_VTO_DEUDA</vt:lpstr>
      <vt:lpstr>FC-13_PERSONAL</vt:lpstr>
      <vt:lpstr>FC-14_OPER_INTERNAS</vt:lpstr>
      <vt:lpstr>FC-15_ENCOMIENDAS</vt:lpstr>
      <vt:lpstr>_FC-16_ESTAB_PRESUP</vt:lpstr>
      <vt:lpstr>FC-17_FINANCIACIÓN</vt:lpstr>
      <vt:lpstr>FC-90</vt:lpstr>
      <vt:lpstr>_FC-90_DETALLE</vt:lpstr>
      <vt:lpstr>_CHECK_LIST!Área_de_impresión</vt:lpstr>
      <vt:lpstr>'_FC-16_ESTAB_PRESUP'!Área_de_impresión</vt:lpstr>
      <vt:lpstr>_GENERAL!Área_de_impresión</vt:lpstr>
      <vt:lpstr>'FC-1_ORGANOS_GOBIERNO'!Área_de_impresión</vt:lpstr>
      <vt:lpstr>'FC-10_DEUDAS'!Área_de_impresión</vt:lpstr>
      <vt:lpstr>'FC-11_DEUDA_VIVA'!Área_de_impresión</vt:lpstr>
      <vt:lpstr>'FC-12_PERFIL_VTO_DEUDA'!Área_de_impresión</vt:lpstr>
      <vt:lpstr>'FC-13_PERSONAL'!Área_de_impresión</vt:lpstr>
      <vt:lpstr>'FC-14_OPER_INTERNAS'!Área_de_impresión</vt:lpstr>
      <vt:lpstr>'FC-15_ENCOMIENDAS'!Área_de_impresión</vt:lpstr>
      <vt:lpstr>'FC-17_FINANCIACIÓN'!Área_de_impresión</vt:lpstr>
      <vt:lpstr>'FC-2_ACCIONISTAS'!Área_de_impresión</vt:lpstr>
      <vt:lpstr>'FC-3_1_INF_ADIC_CPyG'!Área_de_impresión</vt:lpstr>
      <vt:lpstr>'FC-3_CPyG'!Área_de_impresión</vt:lpstr>
      <vt:lpstr>'FC-4_ACTIVO'!Área_de_impresión</vt:lpstr>
      <vt:lpstr>'FC-4_PASIVO'!Área_de_impresión</vt:lpstr>
      <vt:lpstr>'FC-6_Inversiones'!Área_de_impresión</vt:lpstr>
      <vt:lpstr>'FC-7_INF'!Área_de_impresión</vt:lpstr>
      <vt:lpstr>'FC-8_INV_FINANCIERAS'!Área_de_impresión</vt:lpstr>
      <vt:lpstr>'FC-9_TRANS_SUBV'!Área_de_impresión</vt:lpstr>
      <vt:lpstr>'FC-90'!Área_de_impresión</vt:lpstr>
      <vt:lpstr>DEPENDENCIA</vt:lpstr>
      <vt:lpstr>ejercicio</vt:lpstr>
      <vt:lpstr>Entidad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Abreu</dc:creator>
  <cp:lastModifiedBy>Silvia Davara Arricivita</cp:lastModifiedBy>
  <cp:lastPrinted>2018-11-04T10:34:49Z</cp:lastPrinted>
  <dcterms:created xsi:type="dcterms:W3CDTF">2017-09-18T15:25:23Z</dcterms:created>
  <dcterms:modified xsi:type="dcterms:W3CDTF">2018-11-06T19:25:41Z</dcterms:modified>
</cp:coreProperties>
</file>