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drawings/drawing12.xml" ContentType="application/vnd.openxmlformats-officedocument.drawing+xml"/>
  <Override PartName="/xl/worksheets/sheet15.xml" ContentType="application/vnd.openxmlformats-officedocument.spreadsheetml.worksheet+xml"/>
  <Override PartName="/xl/drawings/drawing13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14.xml" ContentType="application/vnd.openxmlformats-officedocument.drawing+xml"/>
  <Override PartName="/xl/worksheets/sheet18.xml" ContentType="application/vnd.openxmlformats-officedocument.spreadsheetml.worksheet+xml"/>
  <Override PartName="/xl/drawings/drawing15.xml" ContentType="application/vnd.openxmlformats-officedocument.drawing+xml"/>
  <Override PartName="/xl/worksheets/sheet19.xml" ContentType="application/vnd.openxmlformats-officedocument.spreadsheetml.worksheet+xml"/>
  <Override PartName="/xl/drawings/drawing16.xml" ContentType="application/vnd.openxmlformats-officedocument.drawing+xml"/>
  <Override PartName="/xl/worksheets/sheet20.xml" ContentType="application/vnd.openxmlformats-officedocument.spreadsheetml.worksheet+xml"/>
  <Override PartName="/xl/drawings/drawing17.xml" ContentType="application/vnd.openxmlformats-officedocument.drawing+xml"/>
  <Override PartName="/xl/worksheets/sheet21.xml" ContentType="application/vnd.openxmlformats-officedocument.spreadsheetml.worksheet+xml"/>
  <Override PartName="/xl/drawings/drawing18.xml" ContentType="application/vnd.openxmlformats-officedocument.drawing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968" yWindow="0" windowWidth="8616" windowHeight="7272" tabRatio="870" firstSheet="9" activeTab="14"/>
  </bookViews>
  <sheets>
    <sheet name="No rellenar Consolidación" sheetId="1" state="hidden" r:id="rId1"/>
    <sheet name="ORGANOS DE GOBIERNO" sheetId="2" r:id="rId2"/>
    <sheet name="ACCIONISTAS" sheetId="3" r:id="rId3"/>
    <sheet name="COMPROBACION" sheetId="4" r:id="rId4"/>
    <sheet name="CPYG" sheetId="5" r:id="rId5"/>
    <sheet name="ACTIVO" sheetId="6" r:id="rId6"/>
    <sheet name="PASIVO" sheetId="7" r:id="rId7"/>
    <sheet name="Inversiones reales" sheetId="8" r:id="rId8"/>
    <sheet name="Inv. NO FIN" sheetId="9" r:id="rId9"/>
    <sheet name="Inv. FIN" sheetId="10" r:id="rId10"/>
    <sheet name="No rellenar EP-5 " sheetId="11" state="hidden" r:id="rId11"/>
    <sheet name="INF. ADIC. CPYG" sheetId="12" r:id="rId12"/>
    <sheet name="Transf. y subv." sheetId="13" r:id="rId13"/>
    <sheet name="Estado de situación de la deuda" sheetId="14" r:id="rId14"/>
    <sheet name="Deuda L.P." sheetId="15" r:id="rId15"/>
    <sheet name="EP7 A" sheetId="16" state="hidden" r:id="rId16"/>
    <sheet name="Deuda C.P." sheetId="17" r:id="rId17"/>
    <sheet name="Personal" sheetId="18" r:id="rId18"/>
    <sheet name="Operaciones Internas" sheetId="19" r:id="rId19"/>
    <sheet name="Encomiendas" sheetId="20" r:id="rId20"/>
    <sheet name="1" sheetId="21" r:id="rId21"/>
    <sheet name="2" sheetId="22" r:id="rId22"/>
    <sheet name="3" sheetId="23" r:id="rId23"/>
  </sheets>
  <externalReferences>
    <externalReference r:id="rId26"/>
  </externalReferences>
  <definedNames>
    <definedName name="_xlnm.Print_Area" localSheetId="20">'1'!$A$1:$H$30</definedName>
    <definedName name="_xlnm.Print_Area" localSheetId="21">'2'!$B$2:$D$61</definedName>
    <definedName name="_xlnm.Print_Area" localSheetId="22">'3'!$B$2:$D$93</definedName>
    <definedName name="_xlnm.Print_Area" localSheetId="2">'ACCIONISTAS'!$A$1:$E$51</definedName>
    <definedName name="_xlnm.Print_Area" localSheetId="5">'ACTIVO'!$A$1:$D$48</definedName>
    <definedName name="_xlnm.Print_Area" localSheetId="3">'COMPROBACION'!$B$1:$D$72</definedName>
    <definedName name="_xlnm.Print_Area" localSheetId="4">'CPYG'!$A$1:$D$111</definedName>
    <definedName name="_xlnm.Print_Area" localSheetId="16">'Deuda C.P.'!$A$1:$O$22</definedName>
    <definedName name="_xlnm.Print_Area" localSheetId="14">'Deuda L.P.'!$A$1:$O$29</definedName>
    <definedName name="_xlnm.Print_Area" localSheetId="19">'Encomiendas'!$A$1:$E$28</definedName>
    <definedName name="_xlnm.Print_Area" localSheetId="15">'EP7 A'!$A$1:$H$25</definedName>
    <definedName name="_xlnm.Print_Area" localSheetId="13">'Estado de situación de la deuda'!$A$1:$J$57</definedName>
    <definedName name="_xlnm.Print_Area" localSheetId="11">'INF. ADIC. CPYG'!$A$1:$E$28</definedName>
    <definedName name="_xlnm.Print_Area" localSheetId="9">'Inv. FIN'!$A$1:$L$45</definedName>
    <definedName name="_xlnm.Print_Area" localSheetId="8">'Inv. NO FIN'!$A$1:$K$28</definedName>
    <definedName name="_xlnm.Print_Area" localSheetId="7">'Inversiones reales'!$A$1:$P$33</definedName>
    <definedName name="_xlnm.Print_Area" localSheetId="0">'No rellenar Consolidación'!$A$1:$D$99</definedName>
    <definedName name="_xlnm.Print_Area" localSheetId="10">'No rellenar EP-5 '!$A$1:$D$81</definedName>
    <definedName name="_xlnm.Print_Area" localSheetId="18">'Operaciones Internas'!$A$1:$D$51</definedName>
    <definedName name="_xlnm.Print_Area" localSheetId="1">'ORGANOS DE GOBIERNO'!$A$1:$H$20</definedName>
    <definedName name="_xlnm.Print_Area" localSheetId="6">'PASIVO'!$A$1:$D$65</definedName>
    <definedName name="_xlnm.Print_Area" localSheetId="17">'Personal'!$A$1:$H$59</definedName>
    <definedName name="_xlnm.Print_Area" localSheetId="12">'Transf. y subv.'!$A$1:$H$60</definedName>
  </definedNames>
  <calcPr fullCalcOnLoad="1"/>
</workbook>
</file>

<file path=xl/comments1.xml><?xml version="1.0" encoding="utf-8"?>
<comments xmlns="http://schemas.openxmlformats.org/spreadsheetml/2006/main">
  <authors>
    <author>Alfonso Padr?n Su?rez</author>
    <author>AlfonsoP</author>
  </authors>
  <commentList>
    <comment ref="C17" authorId="0">
      <text>
        <r>
          <rPr>
            <b/>
            <sz val="9"/>
            <rFont val="Tahoma"/>
            <family val="2"/>
          </rPr>
          <t>Alfonso Padrón Suárez:</t>
        </r>
        <r>
          <rPr>
            <sz val="9"/>
            <rFont val="Tahoma"/>
            <family val="2"/>
          </rPr>
          <t xml:space="preserve">
Ingresos Financieros + Ingresos de Arrendamientos y accesorios + Ingresos por Dividendos de otras empresas (deben ser de Mercado)</t>
        </r>
      </text>
    </comment>
    <comment ref="C69" authorId="0">
      <text>
        <r>
          <rPr>
            <b/>
            <sz val="9"/>
            <rFont val="Tahoma"/>
            <family val="2"/>
          </rPr>
          <t>Alfonso Padrón Suárez:</t>
        </r>
        <r>
          <rPr>
            <sz val="9"/>
            <rFont val="Tahoma"/>
            <family val="2"/>
          </rPr>
          <t xml:space="preserve">
Se deberá tener en cuenta las variaciones en el corto plazo tambián mirar ficha EP-7, y tener en cuenta la devolución de fianzas y depósitos</t>
        </r>
      </text>
    </comment>
    <comment ref="C80" authorId="0">
      <text>
        <r>
          <rPr>
            <b/>
            <sz val="9"/>
            <rFont val="Tahoma"/>
            <family val="2"/>
          </rPr>
          <t>Alfonso Padrón Suárez:</t>
        </r>
        <r>
          <rPr>
            <sz val="9"/>
            <rFont val="Tahoma"/>
            <family val="2"/>
          </rPr>
          <t xml:space="preserve">
Resultado del Ejercicio + Variación de Capital Corriente</t>
        </r>
      </text>
    </comment>
    <comment ref="D96" authorId="1">
      <text>
        <r>
          <rPr>
            <b/>
            <sz val="8"/>
            <rFont val="Tahoma"/>
            <family val="2"/>
          </rPr>
          <t>AlfonsoP:</t>
        </r>
        <r>
          <rPr>
            <sz val="8"/>
            <rFont val="Tahoma"/>
            <family val="2"/>
          </rPr>
          <t xml:space="preserve">
Amortización y Diferencia de Cambios, porque las Provisiones estan en Fondo de Maniobra</t>
        </r>
      </text>
    </comment>
  </commentList>
</comments>
</file>

<file path=xl/sharedStrings.xml><?xml version="1.0" encoding="utf-8"?>
<sst xmlns="http://schemas.openxmlformats.org/spreadsheetml/2006/main" count="1238" uniqueCount="755">
  <si>
    <t xml:space="preserve">      b) De valores negociables y otros instrumentos financieros</t>
  </si>
  <si>
    <t xml:space="preserve">      b) Por deudas con terceros</t>
  </si>
  <si>
    <t xml:space="preserve">      c) Por actualización de provisiones</t>
  </si>
  <si>
    <t xml:space="preserve">      b) Imputación al resultado del ejercicio por activos financieros disponibles para la venta</t>
  </si>
  <si>
    <t>A.3.) RESULTADO ANTES DE IMPUESTOS (A.1 + A.2)</t>
  </si>
  <si>
    <t>B) OPERACIONES INTERRUMPIDAS</t>
  </si>
  <si>
    <t>OBSERVACIONES</t>
  </si>
  <si>
    <t>(+)Adquisiciones (2)</t>
  </si>
  <si>
    <t>(+)Intereses capitalizados (4)</t>
  </si>
  <si>
    <t>(+/-)Deterioro o Reversión del deterioro (6)</t>
  </si>
  <si>
    <t>(-) Ventas (7)</t>
  </si>
  <si>
    <t>(+/-) Otras variaciones (especificar en observaciones) (8)</t>
  </si>
  <si>
    <t>INMOVILIZADO INTANGIBLE</t>
  </si>
  <si>
    <t>INVERSIONES INMOBILIARIAS (excepto terrenos)</t>
  </si>
  <si>
    <t>TERRENOS</t>
  </si>
  <si>
    <t>EXISTENCIAS</t>
  </si>
  <si>
    <t>NOTAS</t>
  </si>
  <si>
    <t>(1)SALDO INICIAL: Saldo recogido en balance a 1 de enero del ejercicio al que esté referido el período .</t>
  </si>
  <si>
    <t>(2)ADQUISICIONES: El importe facturado por el proveedor y otros importes (portes ...) incorporados como mayor valor del activo, salvo los recogidos en las columnas (3) y (4).</t>
  </si>
  <si>
    <t>ESTADO DE PREVISION DE INGRESOS Y GASTOS</t>
  </si>
  <si>
    <t>TOTAL INGRESOS CON INGRESOS NO PRESUPUESTARIOS</t>
  </si>
  <si>
    <t>TOTAL GASTOS CON GASTOS NO PRESUPUESTARIOS</t>
  </si>
  <si>
    <t>PATRIMONIO NETO Y PASIVO</t>
  </si>
  <si>
    <t>(3)PROVISIÓN POR DESMANTELAMIENTO: Se reflejará, con signo positivo o negativo según proceda, el importe de la provisión por desmantelamiento y las posteriores correcciones a la misma dotadas como mayor (o menor) valor del inmovilizado.</t>
  </si>
  <si>
    <t>(4)INTERESES CAPITALIZADOS: Se reflejará, con signo positivo, el importe de los intereses incorporados como mayor valor del activo.</t>
  </si>
  <si>
    <t xml:space="preserve">              1. Provisión por retribuciones al personal</t>
  </si>
  <si>
    <t xml:space="preserve">              2. Provisión por desmantelamiento, retiro o rehabilitación del Inmovilizado.</t>
  </si>
  <si>
    <t xml:space="preserve">        3. Otras provisiones.</t>
  </si>
  <si>
    <t xml:space="preserve">              4. Otras deudas a L/P.</t>
  </si>
  <si>
    <t xml:space="preserve">    VI. Acreedores comerciales no corrientes </t>
  </si>
  <si>
    <t xml:space="preserve">    VII. Deudores con características especiales a L/P. </t>
  </si>
  <si>
    <t xml:space="preserve">              4. Otras deudas a corto plazo</t>
  </si>
  <si>
    <t xml:space="preserve">              2. Otros acreedores</t>
  </si>
  <si>
    <t xml:space="preserve">    VII.- Deuda con característica especiales a corto plazo</t>
  </si>
  <si>
    <r>
      <t>INSTITUTO TECNOLÓGICO Y DE COMUNICACIONES DE TENERIFE, S.L. (IT</t>
    </r>
    <r>
      <rPr>
        <vertAlign val="superscript"/>
        <sz val="10"/>
        <rFont val="Tahoma"/>
        <family val="2"/>
      </rPr>
      <t>3</t>
    </r>
    <r>
      <rPr>
        <sz val="10"/>
        <rFont val="Tahoma"/>
        <family val="2"/>
      </rPr>
      <t>)</t>
    </r>
  </si>
  <si>
    <t>Son las cosas de Balance (Activo y Pasivo) que no están metidas en Presupuesto</t>
  </si>
  <si>
    <t>VARIACION DE PATRIMONIO NETO</t>
  </si>
  <si>
    <t>(+/-)Provisión por desmantelamiento (3)</t>
  </si>
  <si>
    <t>INVERSIONES EMPRESAS DEL GRUPO Y ASOCIADAS (1)</t>
  </si>
  <si>
    <t>(5)AMORTIZACIÓN DEL EJERCICIO: se reflejará, con signo negativo, el importe de la amortización dotada en el ejercicio. En su caso, con signo negativo, las correciones a la amortización acumulada</t>
  </si>
  <si>
    <t>(6)DETERIORO O REVERSIÓN DEL DETERIORO: se reflejará, con signo negativo, el deterioro contabilizado en el ejercicio. Con signo positivo figurarán los excesos de deterioro que se produzcan.</t>
  </si>
  <si>
    <t>(7)VENTAS: recoge el valor neto contable de las activos enajenados.</t>
  </si>
  <si>
    <t xml:space="preserve">Periodicidad de la actualización del indicador </t>
  </si>
  <si>
    <t>Área de Presidencia</t>
  </si>
  <si>
    <t>Servicio Administrativo de Presupuestos y Gasto Público</t>
  </si>
  <si>
    <t>anual</t>
  </si>
  <si>
    <t xml:space="preserve">ESTADO DE PREVISIÓN DE INGRESOS Y GASTOS - BALANCE DE SITUACIÓN </t>
  </si>
  <si>
    <t xml:space="preserve">ESTADO DE PREVISIÓN DE INGRESOS Y GASTOS - CUENTA DE PÉRDIDAS Y GANANCIAS </t>
  </si>
  <si>
    <t>ESTIMACIÓN
2015</t>
  </si>
  <si>
    <t>(8)OTRAS VARIACIONES: deben reflejarse el resto de variaciones, distintas de las anteriores, que impliquen un mayor o menor valor de las activos.</t>
  </si>
  <si>
    <t>(9)SALDO FINAL: Saldo recogido en balance a 31 de diciembre del ejercicio al que está referidas las cuentas anuales.</t>
  </si>
  <si>
    <t xml:space="preserve">     4. Resto Inmovilizado Intangible</t>
  </si>
  <si>
    <t>(10)OBSERVACIONES: se recogera cualquier otra información que se considere relevante relativa a cada operación.</t>
  </si>
  <si>
    <t>INVERSIONES EN INSTRUMENTOS DE PATRIMONIO (4)</t>
  </si>
  <si>
    <t>RESTO DE INVERSIONES (5)</t>
  </si>
  <si>
    <t>(1) INVERSIONES: Inclyue las inversiones financieras, tanto a largo como a corto plazo, que la entidad realiza en entidades del grupo y asociadas con independencia de que la empresa tenga la intención de venderlos en el corto plazo.</t>
  </si>
  <si>
    <t>(3) OBSERVACIONES: se recogera cualquier otra información que se considere relevante relativa a cada operación. En particular, se señalará el importe de los desembolsos pendientes en instrumentos de patrimonio.</t>
  </si>
  <si>
    <t>(4) INVERSIONES EN INSTRUMENTOS DE PATRIMONIO: recoge las inversiones a corto o largo plazo en derechos sobre el patrimonio neto tales como acciones con o sin cotización oficial y otros valores en empresas del grupo o asociadas.</t>
  </si>
  <si>
    <t>(5) RESTO DE INVERSIONES: se incluyen en este apartado el importe de los valores representativos de deuda así como los créditos, tanto a largo como a corto plazo, en entidades del grupo y asociadas.</t>
  </si>
  <si>
    <t>Observaciones</t>
  </si>
  <si>
    <t xml:space="preserve">ENTE </t>
  </si>
  <si>
    <t>SALDO INICIAL SUBVENCIONES, DONACIONES Y LEGADOS RECIBIDOS</t>
  </si>
  <si>
    <t>MENOS EFECTOS IMPOSITIVOS CONCEDIDAS</t>
  </si>
  <si>
    <t>MENOS TRANSFERENCIAS A LA CUENTA DE RESULTADOS</t>
  </si>
  <si>
    <t>SALDO FINAL SUBVENCIONES, DONACIONES Y LEGADOS RECIBIDOS</t>
  </si>
  <si>
    <t xml:space="preserve">DE CAPITAL: </t>
  </si>
  <si>
    <t>SUBVENCIONES Y TRANSFERENCIAS</t>
  </si>
  <si>
    <t>EMISIÓN DE PATRIMONIO PROPIO (AMPLIACIÓN DE CAPITAL SOCIAL)</t>
  </si>
  <si>
    <t xml:space="preserve">TOTAL SUBVENCIONES DE CAPITAL CONCEDIDAS </t>
  </si>
  <si>
    <t>PRESUPUESTO GENERAL DEL CABILDO INSULAR DE TENERIFE
ESTADO DE LA DEUDA</t>
  </si>
  <si>
    <t xml:space="preserve">Importe concedido </t>
  </si>
  <si>
    <t>(3) Se deberá recoger el importe correspondiente a las cuotas de amortización de los ejercicios correspondientes.</t>
  </si>
  <si>
    <t>EPEL. BALSAS DE TENERIFE</t>
  </si>
  <si>
    <t>PRESUPUESTO GENERAL DEL CABILDO INSULAR DE TENERIFE
OPERACIONES INTERNAS</t>
  </si>
  <si>
    <t>INSTRUCCIONES</t>
  </si>
  <si>
    <t>Comunidad Autónoma</t>
  </si>
  <si>
    <t>Cabildo Insular de Tenerife</t>
  </si>
  <si>
    <t>Estado</t>
  </si>
  <si>
    <t>Ayuntamientos</t>
  </si>
  <si>
    <t>Unión Europea</t>
  </si>
  <si>
    <t>Otros</t>
  </si>
  <si>
    <t>EP- 7A</t>
  </si>
  <si>
    <t>Concepto</t>
  </si>
  <si>
    <t>Rellenar en positivo</t>
  </si>
  <si>
    <t>ÚLTIMA</t>
  </si>
  <si>
    <t>ANTERIOR</t>
  </si>
  <si>
    <t>(+/-)Provisión por desmantela-miento (3)</t>
  </si>
  <si>
    <t>Entidad beneficiaria</t>
  </si>
  <si>
    <t>Cuenta de balance</t>
  </si>
  <si>
    <t>Aumentos (+)</t>
  </si>
  <si>
    <t>Disminuciones (-)</t>
  </si>
  <si>
    <t>Observaciones (3)</t>
  </si>
  <si>
    <t>Adquisiciones</t>
  </si>
  <si>
    <t>Revaloriz. y otros</t>
  </si>
  <si>
    <t>Enajenaciones o reembolsos de préstamos concedidos</t>
  </si>
  <si>
    <t>Pérdidas de valor y otros</t>
  </si>
  <si>
    <t>ECON</t>
  </si>
  <si>
    <t>PROG</t>
  </si>
  <si>
    <t>Total</t>
  </si>
  <si>
    <t>Variación fondo de maniobra</t>
  </si>
  <si>
    <t>a) Amortización del inmovilizado intangible</t>
  </si>
  <si>
    <t>b) Amortización del inmovilizado material</t>
  </si>
  <si>
    <t>c) Amortización de las inversiones inmobiliarias</t>
  </si>
  <si>
    <t>Del inmovilizado intangible</t>
  </si>
  <si>
    <t>Del inmovilizado material</t>
  </si>
  <si>
    <t>De las inversiones financieras</t>
  </si>
  <si>
    <t>Número total de miembros</t>
  </si>
  <si>
    <t>Miembros designados por el sector público.</t>
  </si>
  <si>
    <t>a.-</t>
  </si>
  <si>
    <t>Por la Entidad Local o sus Entes Dependientes.</t>
  </si>
  <si>
    <t>b.-</t>
  </si>
  <si>
    <t>Por otras Administraciones Públicas.</t>
  </si>
  <si>
    <t>Miembros designados por el sector privado.</t>
  </si>
  <si>
    <t>Fuentes de Financiación %</t>
  </si>
  <si>
    <t>1.</t>
  </si>
  <si>
    <t>Ventas de Bienes y Prestación de servicios dentro del Sector Público</t>
  </si>
  <si>
    <t>a.</t>
  </si>
  <si>
    <t>A la Entidad Local o a sus unidades dependientes</t>
  </si>
  <si>
    <t>b.</t>
  </si>
  <si>
    <t>A otras Administraciones Públicas</t>
  </si>
  <si>
    <t>c.</t>
  </si>
  <si>
    <t>A empresas y Entes Públicos</t>
  </si>
  <si>
    <t>2.</t>
  </si>
  <si>
    <t>Ventas de Bienes y Prestaciones de Servicios al Sector Privado</t>
  </si>
  <si>
    <t>3.</t>
  </si>
  <si>
    <t>Transferencias y Subvenciones Recibidas</t>
  </si>
  <si>
    <t>De la Entidad Local o de sus unidades dependientes</t>
  </si>
  <si>
    <t>De otras Administraciones y Entes Públicos.</t>
  </si>
  <si>
    <t>De la Unión Europea</t>
  </si>
  <si>
    <t>4.</t>
  </si>
  <si>
    <t>Otros ingresos (especificar en su caso)</t>
  </si>
  <si>
    <t xml:space="preserve">TOTAL </t>
  </si>
  <si>
    <t>ACCIONISTAS</t>
  </si>
  <si>
    <t>Razón Social y C.I.F.</t>
  </si>
  <si>
    <t>% Participación</t>
  </si>
  <si>
    <t>nº acciones</t>
  </si>
  <si>
    <t>valor nominal</t>
  </si>
  <si>
    <t>valor teórico
(F.Propios)</t>
  </si>
  <si>
    <t>PARTICIPACIONES EN OTRAS ENTIDADES</t>
  </si>
  <si>
    <t>Nombre Entidad y C.I.F.</t>
  </si>
  <si>
    <t>desembolsos
pendientes</t>
  </si>
  <si>
    <t>ADMINISTRADORES</t>
  </si>
  <si>
    <t>Nombre</t>
  </si>
  <si>
    <t>Cargo</t>
  </si>
  <si>
    <t>Fecha
Nombramiento</t>
  </si>
  <si>
    <t>Secretario</t>
  </si>
  <si>
    <t>Gerente</t>
  </si>
  <si>
    <t>AUDITORES DE CUENTAS</t>
  </si>
  <si>
    <t>ESTRUCTURA PRESUPUESTARIA: PRESUPUESTOS 2016</t>
  </si>
  <si>
    <t>REAL 2014</t>
  </si>
  <si>
    <t>PREVISIÓN
2016</t>
  </si>
  <si>
    <t>ESTIMACIÓN 2015</t>
  </si>
  <si>
    <t>PREVISIÓN 2016</t>
  </si>
  <si>
    <t>Ejecución prevista hasta 31/12/2015</t>
  </si>
  <si>
    <t>SALDO INICIAL 31/12/14 (1)</t>
  </si>
  <si>
    <t>Estimación 2015</t>
  </si>
  <si>
    <t>SALDO INICIAL  31/12/15 (1)</t>
  </si>
  <si>
    <t>SALDO FINAL 31/12/16 (9)</t>
  </si>
  <si>
    <t>Saldo Inicial 2016</t>
  </si>
  <si>
    <t>Saldo final 2016</t>
  </si>
  <si>
    <t>% participación 31/12/16 (2)</t>
  </si>
  <si>
    <t>Dividendo a obtener 2016</t>
  </si>
  <si>
    <t>% participación 31/12/16(7)</t>
  </si>
  <si>
    <t>Previsión 2016</t>
  </si>
  <si>
    <t>Saldo a 31-12-2015</t>
  </si>
  <si>
    <t>Previsión ejercicio 2016</t>
  </si>
  <si>
    <t>Previsión a 31-12-2016</t>
  </si>
  <si>
    <t>Estimación importe dispuesto a 31/12/15</t>
  </si>
  <si>
    <t>Previsión importes dispuesto a 31/12/16</t>
  </si>
  <si>
    <t>Concedidos antes de 2016</t>
  </si>
  <si>
    <t>Pendiente de amortizar a  31/12/2015</t>
  </si>
  <si>
    <t>Importe concedido en 2016</t>
  </si>
  <si>
    <t>Cuota Amortización 2016 (3)</t>
  </si>
  <si>
    <t>Cuota Intereses 2016</t>
  </si>
  <si>
    <t>Pendiente a  31/12/2016</t>
  </si>
  <si>
    <t xml:space="preserve">Pdte. Amortiz. (2016 y siguientes) </t>
  </si>
  <si>
    <t>Pendiente a  31/12/2015= Cuota Amortización 2016 (3)</t>
  </si>
  <si>
    <t>Importe concedido 2016</t>
  </si>
  <si>
    <t>Concedidos en 2015</t>
  </si>
  <si>
    <t>Importe de la anualidad 2016</t>
  </si>
  <si>
    <t>Gastos excepcionales</t>
  </si>
  <si>
    <t>Ingresos excepcionales</t>
  </si>
  <si>
    <t xml:space="preserve">          a ) Positiva</t>
  </si>
  <si>
    <t xml:space="preserve">           b) Negativa</t>
  </si>
  <si>
    <t xml:space="preserve">          a.1) Result. Operaciones en común</t>
  </si>
  <si>
    <t xml:space="preserve">          a.2) Ingresos de arrendamientos y de prop. Industrial cedida en explotación</t>
  </si>
  <si>
    <t xml:space="preserve">          a.3) Ingresos por comisiones, servicios al personal y por servicios diversos</t>
  </si>
  <si>
    <t>CPYG</t>
  </si>
  <si>
    <t>(-)Amortización del ejercicio (5)</t>
  </si>
  <si>
    <t>EMPRESA PÚBLICA:</t>
  </si>
  <si>
    <t>12. OTROS RESULTADOS</t>
  </si>
  <si>
    <t>A.1.) RESULTADO DE EXPLOTACIÓN (∑ (1 A 12))</t>
  </si>
  <si>
    <t>17. DETERIORO Y RESULTADO POR ENAJENACIONES DE INSTRUMENTOS FINANCIEROS</t>
  </si>
  <si>
    <t>A.2.) RESULTADO FINANCIERO (∑ (13 A 17))</t>
  </si>
  <si>
    <t>A.4.) RESULTADO DEL EJERCICIO PROCEDENTE DE OPERACIONES CONTINUADAS (A.3 +18)</t>
  </si>
  <si>
    <t>19. RESULTADO DEL EJERCICIO PROCEDENTE DE OPERACIONES INTERRUMPIDAS NETO DE IMPUESTOS</t>
  </si>
  <si>
    <t xml:space="preserve">  A.5)    RESULTADO DEL EJERCICIO  (A.4+19)</t>
  </si>
  <si>
    <t>Previsión 2011</t>
  </si>
  <si>
    <t>Estimación Cierre 2010</t>
  </si>
  <si>
    <t>C A P I T U L O S</t>
  </si>
  <si>
    <t>EMPRESA</t>
  </si>
  <si>
    <t>I.</t>
  </si>
  <si>
    <t>II.</t>
  </si>
  <si>
    <t>III.</t>
  </si>
  <si>
    <t>IV.</t>
  </si>
  <si>
    <t>V.</t>
  </si>
  <si>
    <t xml:space="preserve">  TOTAL INGRESOS CORRIENTES</t>
  </si>
  <si>
    <t>VI.</t>
  </si>
  <si>
    <t>VII.</t>
  </si>
  <si>
    <t xml:space="preserve">  TOTAL INGRESOS DE CAPITAL</t>
  </si>
  <si>
    <t>VIII.</t>
  </si>
  <si>
    <t>IX.</t>
  </si>
  <si>
    <t xml:space="preserve">  TOTAL INGRESOS FINANCIEROS</t>
  </si>
  <si>
    <t>T O T A L    I N G R E S O S</t>
  </si>
  <si>
    <t>Otros Ingresos</t>
  </si>
  <si>
    <t>Gastos de Personal</t>
  </si>
  <si>
    <t>Compra de Bienes y Servicios</t>
  </si>
  <si>
    <t>Transferencias Corrientes</t>
  </si>
  <si>
    <t xml:space="preserve">  TOTAL GASTOS CORRIENTES</t>
  </si>
  <si>
    <t xml:space="preserve">  Ingresos corrientes -gastos corrientes</t>
  </si>
  <si>
    <t>Inversiones Reales</t>
  </si>
  <si>
    <t>Transferencias de Capital</t>
  </si>
  <si>
    <t xml:space="preserve">  TOTAL GASTOS DE CAPITAL</t>
  </si>
  <si>
    <t>Ingresos de capital - gastos de capital</t>
  </si>
  <si>
    <t>Activos Financieros</t>
  </si>
  <si>
    <t>Pasivos Financieros</t>
  </si>
  <si>
    <t xml:space="preserve">  TOTAL GASTOS FINANCIEROS</t>
  </si>
  <si>
    <t>Total ingresos - gastos</t>
  </si>
  <si>
    <t>Otros Gastos</t>
  </si>
  <si>
    <t>T O T A L  G A S T O S  ( 1 )</t>
  </si>
  <si>
    <t>Ajustes por Consolidación</t>
  </si>
  <si>
    <t>T O T A L  G A S T O S  ( 2 )</t>
  </si>
  <si>
    <t>Variación Negativa</t>
  </si>
  <si>
    <t>Variación no Cap Corriente</t>
  </si>
  <si>
    <t>Recursos por operaciones</t>
  </si>
  <si>
    <t>Provisiones y Amortizaciones Altas que superan a la pérdida que está incluida en la Variación de Capital</t>
  </si>
  <si>
    <t>ENTES DEPENDIENTES PARTICIPADOS INTEGRAMENTE POR CIT</t>
  </si>
  <si>
    <t>ESTRUCTURA PRESUPUESTARIA PRESUPUESTOS 2011</t>
  </si>
  <si>
    <t>(Incremento fondo de maniobra) - Disminución FM</t>
  </si>
  <si>
    <r>
      <t>NOTAS:</t>
    </r>
    <r>
      <rPr>
        <sz val="10"/>
        <rFont val="Arial"/>
        <family val="2"/>
      </rPr>
      <t xml:space="preserve">  Pendiente imputar el epígrafe de PyG de Otros Resultados, en función de la composición de su saldo. Pendiente imputación, en su caso, de la variación de existencias en otros ingresos u otros gastos, en función de su saldo acreedor o deudor.</t>
    </r>
  </si>
  <si>
    <t>1.  IMPORTE NETO DE LA CIFRA DE NEGOCIOS</t>
  </si>
  <si>
    <t xml:space="preserve">          a.1.1.) A la Entidad Local o a sus unidades dependientes (1)</t>
  </si>
  <si>
    <t xml:space="preserve">          a.1.2.) A otras Administraciones Públicas (1)</t>
  </si>
  <si>
    <t xml:space="preserve">          a.1.3.) A empresas y Entes Públicos (1)</t>
  </si>
  <si>
    <t xml:space="preserve">          b) Prestaciones de Servicios</t>
  </si>
  <si>
    <t>ACTIVO - PASIVO</t>
  </si>
  <si>
    <t xml:space="preserve">          b.1.1.) A la Entidad Local o a sus unidades dependientes (1)</t>
  </si>
  <si>
    <t xml:space="preserve">          b.1.2.) A otras Administraciones Públicas (1)</t>
  </si>
  <si>
    <t xml:space="preserve">          b.1.3.) A empresas y Entes Públicos (1)</t>
  </si>
  <si>
    <t>3. TRABAJOS REALIZADOS POR LA EMPRESA PARA SU ACTIVO</t>
  </si>
  <si>
    <t>4. APROVISIONAMIENTOS</t>
  </si>
  <si>
    <t xml:space="preserve">         a) Consumo de mercaderías</t>
  </si>
  <si>
    <t xml:space="preserve">          b) Consumo de materias primas y otras materias consumibles</t>
  </si>
  <si>
    <t xml:space="preserve">          c) Trabajos realizados por otras empresas</t>
  </si>
  <si>
    <t xml:space="preserve">          d) Deterioro de mercaderías, materias primas y otros aprovisionamientos</t>
  </si>
  <si>
    <t>5. OTROS INGRESOS DE EXPLOTACIÓN</t>
  </si>
  <si>
    <t xml:space="preserve">      a) Ingresos accesorios y otros de gestión corriente</t>
  </si>
  <si>
    <t>FUNDACION TENERIFE RURAL</t>
  </si>
  <si>
    <t xml:space="preserve">      b) Subvenciones de explotación incorporadas al resultado del ejercicio</t>
  </si>
  <si>
    <t xml:space="preserve">          b.1.) Estado</t>
  </si>
  <si>
    <t xml:space="preserve">          b.4. ) Cabildo Insular de Tenerife</t>
  </si>
  <si>
    <t xml:space="preserve">          b.5. ) Otros Entes</t>
  </si>
  <si>
    <t xml:space="preserve">          b.6. ) Imputación de subvenciones de explotación de ejercicios anteriores</t>
  </si>
  <si>
    <t>6. GASTOS DE PERSONAL</t>
  </si>
  <si>
    <t xml:space="preserve">      a) Sueldos, Salarios y Asimilados (sin indem)</t>
  </si>
  <si>
    <t>7. OTROS GASTOS DE EXPLOTACIÓN</t>
  </si>
  <si>
    <t xml:space="preserve">      c) Pérdidas, deterioro y variación de provisiones por operac. Comerciales</t>
  </si>
  <si>
    <t xml:space="preserve">         c 1) Deterioro y variación de provisiones por operac. comerciales</t>
  </si>
  <si>
    <t xml:space="preserve">         c 2) Pérdidas por operac. Comerciales.</t>
  </si>
  <si>
    <t xml:space="preserve">      d) Otros gastos de gestión corriente</t>
  </si>
  <si>
    <t>8. AMORTIZACIÓN DEL INMOVILIZADO</t>
  </si>
  <si>
    <t>9. IMPUTACIÓN DE SUBVENCIONES DE INMOVILIZADO NO FINANCIERO Y OTRAS (2)</t>
  </si>
  <si>
    <t>10. EXCESOS DE PROVISIONES</t>
  </si>
  <si>
    <t>11. DETERIORO Y RESULTADO POR ENAJENACIONES DEL INMOVILIZADO</t>
  </si>
  <si>
    <t>13. INGRESOS FINANCIEROS</t>
  </si>
  <si>
    <t xml:space="preserve">      a) De participaciones en instrumentos de patrimonio</t>
  </si>
  <si>
    <t xml:space="preserve">          a.1.) En empresas del grupo y asociadas</t>
  </si>
  <si>
    <t xml:space="preserve">          a.2) En terceros</t>
  </si>
  <si>
    <t xml:space="preserve">          b.1.) En empresas del grupo y asociadas</t>
  </si>
  <si>
    <t xml:space="preserve">          b.2) En terceros</t>
  </si>
  <si>
    <t>EQUIPOS DE SEGURIDAD</t>
  </si>
  <si>
    <t>VARIOS</t>
  </si>
  <si>
    <t>AYMTO.PUERTO DE LA CRUZ</t>
  </si>
  <si>
    <t>(252)</t>
  </si>
  <si>
    <t>Ingresos Excepcionales</t>
  </si>
  <si>
    <t>Gastos Excepcionales</t>
  </si>
  <si>
    <t>EMPRESA PÚBLICA: CASINO TAORO S.A.</t>
  </si>
  <si>
    <t>2009</t>
  </si>
  <si>
    <t>(170)</t>
  </si>
  <si>
    <t>B.B.V.A.</t>
  </si>
  <si>
    <t xml:space="preserve">LA CAIXA </t>
  </si>
  <si>
    <t>(520)</t>
  </si>
  <si>
    <t>LA CAIXA</t>
  </si>
  <si>
    <t>CASINO SANTA CRUZ S.A.</t>
  </si>
  <si>
    <t>(449)</t>
  </si>
  <si>
    <t xml:space="preserve"> * Extornos seguros</t>
  </si>
  <si>
    <t xml:space="preserve">  * Diferencias </t>
  </si>
  <si>
    <t xml:space="preserve">  disposiciones según</t>
  </si>
  <si>
    <t xml:space="preserve">  convenio.</t>
  </si>
  <si>
    <t>Cabildo Insular de Tenerife  CIF: P3800001D</t>
  </si>
  <si>
    <t>Deloitte, S.L.</t>
  </si>
  <si>
    <t>Carlos Enrique Alonso Rodríguez</t>
  </si>
  <si>
    <t>Juan Carlos Pérez Frías</t>
  </si>
  <si>
    <t>Vicepresidente Consejo de Adm.</t>
  </si>
  <si>
    <t>José Luis Garín Tarife</t>
  </si>
  <si>
    <t>Coromoto Yanes González</t>
  </si>
  <si>
    <t>Consejera</t>
  </si>
  <si>
    <t>Aurelio Abreu Expósito</t>
  </si>
  <si>
    <t>Consejero</t>
  </si>
  <si>
    <t>Miguel Ángel Pérez Hernández</t>
  </si>
  <si>
    <t>Alberto Bernabé Teja</t>
  </si>
  <si>
    <t>Mª Dolores Alonso Álamo</t>
  </si>
  <si>
    <t>Juan Manuel Acosta Méndez</t>
  </si>
  <si>
    <t xml:space="preserve">Sara Mesa Rivero </t>
  </si>
  <si>
    <t>Julio Concepción Pérez</t>
  </si>
  <si>
    <t xml:space="preserve">Presidente </t>
  </si>
  <si>
    <t>Hermenegildo Hernández Rodríguez</t>
  </si>
  <si>
    <t>Variaciones 2016/2015</t>
  </si>
  <si>
    <t>14. GASTOS FINANCIEROS</t>
  </si>
  <si>
    <t xml:space="preserve">      a) Por deudas con empresas del grupo y asociadas</t>
  </si>
  <si>
    <t>15. VARIACIÓN DE VALOR RAZONABLE EN INSTRUMENTOS FINANCIEROS</t>
  </si>
  <si>
    <t xml:space="preserve">      a) Cartera de negociación y otros</t>
  </si>
  <si>
    <t>16. DIFERENCIA DE CAMBIO</t>
  </si>
  <si>
    <t xml:space="preserve">      a) Deterioros y Pérdidas</t>
  </si>
  <si>
    <t>PRESUPUESTO GENERAL - CONSOLIDACIÓN</t>
  </si>
  <si>
    <t>Impuestos directos</t>
  </si>
  <si>
    <t>Impuestos indirectos</t>
  </si>
  <si>
    <t>Tasas y otros ingresos</t>
  </si>
  <si>
    <t>Transferencias corrientes</t>
  </si>
  <si>
    <t>Ingresos patrimoniales</t>
  </si>
  <si>
    <t>Enajenación de inversiones</t>
  </si>
  <si>
    <t>Transferencias de capital</t>
  </si>
  <si>
    <t>Activos financieros</t>
  </si>
  <si>
    <t>Pasivos financieros</t>
  </si>
  <si>
    <t>CUENTA DE PERDIDAS Y GANANCIAS</t>
  </si>
  <si>
    <t>VARIACIONES DE INMOVILIZADO Y EXISTENCIAS</t>
  </si>
  <si>
    <t>VARIACIÓN DE LAS INVERSIONES FINANCIERAS E INSTRUMENTOS DE PATRIMONIO</t>
  </si>
  <si>
    <t>VENTAS Y PRESTACIONES DE SERVICIOS PREVISTAS (IGIC incluido) (en euros)</t>
  </si>
  <si>
    <t>E.P.E. TEA, TENERFE ESPACIO DE LAS ARTES</t>
  </si>
  <si>
    <t>SINPROMI.S.L.</t>
  </si>
  <si>
    <t>SINPROMI, S.L.</t>
  </si>
  <si>
    <t>GEST. INS. DEPORTE, CULT.Y OCIO, SA (IDECO)</t>
  </si>
  <si>
    <t>SPET, TURISMO DE TENERIFE, S.A.</t>
  </si>
  <si>
    <t>INSTITUTO MEDICO TINERFEÑO, S.A. (IMETISA)</t>
  </si>
  <si>
    <t>INST. TECNOL. Y DE ENERGIAS RENOVABLES, S.A. (ITER)</t>
  </si>
  <si>
    <t>CULTIVOS Y TECNOLOGÍAS AGRARIAS DE TENERIFE, S.A (CULTESA)</t>
  </si>
  <si>
    <t>BUENAVISTA GOLF, S.A.</t>
  </si>
  <si>
    <t>PARQUE CIENTÍFICO Y TECNOLÓGICO DE TENERIFE, S.A.</t>
  </si>
  <si>
    <t>RELACIÓN ENCOMIENDAS DE GESTIÓN DEL CABILDO INSULAR DE TENERIFE</t>
  </si>
  <si>
    <t>Detalle de las ventas y prestaciones de servicios (1)</t>
  </si>
  <si>
    <t>Detalle de otros ingresos:</t>
  </si>
  <si>
    <t>Detalle de otros gastos:</t>
  </si>
  <si>
    <t>Tipo de operación avalada</t>
  </si>
  <si>
    <t xml:space="preserve">Año de concesión </t>
  </si>
  <si>
    <t>Entidad financiera</t>
  </si>
  <si>
    <t>Importe concedido</t>
  </si>
  <si>
    <t>Año de concesión</t>
  </si>
  <si>
    <t>Epígrafe de balance donde figura</t>
  </si>
  <si>
    <t xml:space="preserve">Entidad financiera </t>
  </si>
  <si>
    <t>Tipo de operación (2)</t>
  </si>
  <si>
    <t>Nº años</t>
  </si>
  <si>
    <t>1.  IMPORTE NETO DE LA CIFRA DE NEGOCIOS.</t>
  </si>
  <si>
    <t xml:space="preserve">          a.1.1.) A la Entidad Local o a sus unidades dependientes.(1)</t>
  </si>
  <si>
    <t xml:space="preserve"> </t>
  </si>
  <si>
    <t xml:space="preserve">          a.1.2.) A otras Administraciones Públicas.(1)</t>
  </si>
  <si>
    <t xml:space="preserve">          a.1.3.) A empresas y Entes Públicos.(1)</t>
  </si>
  <si>
    <t xml:space="preserve">          b) Prestaciones de Servicios.</t>
  </si>
  <si>
    <t xml:space="preserve">          b.1.1.) A la Entidad Local o a sus unidades dependientes.(1)</t>
  </si>
  <si>
    <t xml:space="preserve">          b.1.2.) A otras Administraciones Públicas.(1)</t>
  </si>
  <si>
    <t xml:space="preserve">          b.1.3.) A empresas y Entes Públicos.(1)</t>
  </si>
  <si>
    <t>3. TRABAJOS REALIZADOS POR LA EMPRESA PARA SU ACTIVO.</t>
  </si>
  <si>
    <t>4. APROVISIONAMIENTOS.</t>
  </si>
  <si>
    <t xml:space="preserve">         a) Consumo de mercaderías.</t>
  </si>
  <si>
    <t xml:space="preserve">          b) Consumo de materias primas y otras materias consumibles.</t>
  </si>
  <si>
    <t xml:space="preserve">          c) Trabajos realizados por otras empresas.</t>
  </si>
  <si>
    <t xml:space="preserve">          d) Deterioro de mercaderías, materias primas y otros aprovisionamientos.</t>
  </si>
  <si>
    <t>5. OTROS INGRESOS DE EXPLOTACIÓN.</t>
  </si>
  <si>
    <t xml:space="preserve">      a) Ingresos accesorios y otros de gestión corriente.</t>
  </si>
  <si>
    <t xml:space="preserve">      b) Subvenciones de explotación incorporadas al resultado del ejercicio.</t>
  </si>
  <si>
    <t xml:space="preserve">          b.1.) Estado.</t>
  </si>
  <si>
    <t xml:space="preserve">          b.4. ) Cabildo Insular de Tenerife.</t>
  </si>
  <si>
    <t xml:space="preserve">          b.5. ) Otros Entes.</t>
  </si>
  <si>
    <t xml:space="preserve">          b.6. ) Imputación de subvenciones de explotación de ejercicios anteriores.</t>
  </si>
  <si>
    <t>6. GASTOS DE PERSONAL.</t>
  </si>
  <si>
    <t xml:space="preserve">      a) Sueldos, Salarios y Asimilados. (sin indem)</t>
  </si>
  <si>
    <t>7. OTROS GASTOS DE EXPLOTACIÓN.</t>
  </si>
  <si>
    <t xml:space="preserve">      c) Pérdidas, deterioro y variación de provisiones por operac. Comerciales.</t>
  </si>
  <si>
    <t xml:space="preserve">      d) Otros gastos de gestión corriente.</t>
  </si>
  <si>
    <t>8. AMORTIZACIÓN DEL INMOVILIZADO.</t>
  </si>
  <si>
    <t>9. IMPUTACIÓN DE SUBVENCIONES DE INMOVILIZADO NO FINANCIERO Y OTRAS. (2)</t>
  </si>
  <si>
    <t>10. EXCESOS DE PROVISIONES.</t>
  </si>
  <si>
    <t>11. DETERIORO Y RESULTADO POR ENAJENACIONES DEL INMOVILIZADO.</t>
  </si>
  <si>
    <t xml:space="preserve">      a) De participaciones en instrumentos de patrimonio.</t>
  </si>
  <si>
    <t xml:space="preserve">          a.1.) En empresas del grupo y asociadas.</t>
  </si>
  <si>
    <t xml:space="preserve">          a.2) En terceros.</t>
  </si>
  <si>
    <t xml:space="preserve">          b.1.) En empresas del grupo y asociadas.</t>
  </si>
  <si>
    <t xml:space="preserve">          b.2) En terceros.</t>
  </si>
  <si>
    <t xml:space="preserve">      a) Por deudas con empresas del grupo y asociadas.</t>
  </si>
  <si>
    <t xml:space="preserve">      a) Cartera de negociación y otros.</t>
  </si>
  <si>
    <t xml:space="preserve">      a) Deterioros y Pérdidas.</t>
  </si>
  <si>
    <t xml:space="preserve">      b) Resultados por enajenaciones y otras.</t>
  </si>
  <si>
    <t>A.4.) RESULTADO DEL EJERCICIO PROCEDENTE DE OPERACIONES CONTINUADAS (A.3 +17)</t>
  </si>
  <si>
    <t xml:space="preserve">  A.5)    RESULTADO DEL EJERCICIO  (A.4+18)</t>
  </si>
  <si>
    <t>introducir los ingresos en positivo y los gastos en negativo</t>
  </si>
  <si>
    <t xml:space="preserve">             1. Capital escriturado.</t>
  </si>
  <si>
    <t xml:space="preserve">            2. (Capital no exigido).</t>
  </si>
  <si>
    <t xml:space="preserve">            1. Legal y estatutarias.</t>
  </si>
  <si>
    <t xml:space="preserve">            2. Otras reservas.</t>
  </si>
  <si>
    <t xml:space="preserve">       IV.(Acciones y participaciones en patrimonio propias).</t>
  </si>
  <si>
    <t xml:space="preserve">             1. Remanente.</t>
  </si>
  <si>
    <t>Otro personal de Plan Empleo</t>
  </si>
  <si>
    <t>En Acción social he puesto otros gastos sociales como formación, uniformes, epis…y las indemnizaciones</t>
  </si>
  <si>
    <t xml:space="preserve">       VI.Otras aportaciones de socios.</t>
  </si>
  <si>
    <t xml:space="preserve">      VII. Resultado del Ejercicio</t>
  </si>
  <si>
    <t xml:space="preserve">       VIII.(Dividendo a cuenta).</t>
  </si>
  <si>
    <t xml:space="preserve">       IX.Otros instrumentos de patrimonio neto.</t>
  </si>
  <si>
    <t xml:space="preserve">   A-2) Ajustes por Cambios de Valor.</t>
  </si>
  <si>
    <t xml:space="preserve">       I.Activos Financieros Disponibles para la Venta.</t>
  </si>
  <si>
    <t xml:space="preserve">       II.Operaciones de Cobertura.</t>
  </si>
  <si>
    <t xml:space="preserve">       III.Otros.</t>
  </si>
  <si>
    <t xml:space="preserve">   A-3) Subvenciones, Donaciones y Legados Recibidos.</t>
  </si>
  <si>
    <t xml:space="preserve">       I.Provisiones a Largo Plazo.</t>
  </si>
  <si>
    <t xml:space="preserve">       II.Deudas a Largo Plazo.</t>
  </si>
  <si>
    <t>INMOVILIZADO MATERIAL (excepto terrenos)</t>
  </si>
  <si>
    <t xml:space="preserve">              1. Obligaciones y otros valores negociables.</t>
  </si>
  <si>
    <t xml:space="preserve">              3. Acreedores por arrendamiento financiero.</t>
  </si>
  <si>
    <t xml:space="preserve">      III. Deudas con empresas del grupo y asociadas a L/P.</t>
  </si>
  <si>
    <t xml:space="preserve">      IV. Pasivos por impuesto diferido.</t>
  </si>
  <si>
    <t xml:space="preserve">    V. Periodificación a L/P.(1)</t>
  </si>
  <si>
    <t>Aportación</t>
  </si>
  <si>
    <t>Resultado</t>
  </si>
  <si>
    <t>Bcio/Pérdida (+ bcio - pérdida)</t>
  </si>
  <si>
    <t xml:space="preserve">       I.Pasivos vinculados con activos no corrientes mantenidos para la venta.</t>
  </si>
  <si>
    <t xml:space="preserve">       II. Provisiones a Corto Plazo.</t>
  </si>
  <si>
    <t xml:space="preserve">       III. Deudas a Corto Plazo.</t>
  </si>
  <si>
    <t xml:space="preserve">              2. Deudas con Entidades de Crédito.</t>
  </si>
  <si>
    <t xml:space="preserve">      IV. Deudas con empresas del grupo y asociadas a C/P.</t>
  </si>
  <si>
    <t xml:space="preserve">      V. Acreedores comerciales y otras cuentas a pagar.</t>
  </si>
  <si>
    <t xml:space="preserve">              1. Proveedores.</t>
  </si>
  <si>
    <t>(1) Especificar el Importe para su consolidación</t>
  </si>
  <si>
    <t xml:space="preserve">       2. Construcciones.   </t>
  </si>
  <si>
    <t xml:space="preserve">    VI.Activos por Impuesto Diferido.</t>
  </si>
  <si>
    <t xml:space="preserve">       1. Clientes por ventas y prestaciones de servicios.</t>
  </si>
  <si>
    <t xml:space="preserve">    VI.Periodificaciones a Corto Plazo (1)</t>
  </si>
  <si>
    <t xml:space="preserve">    VII.Efectivo y otros Activos Líquidos Equivalentes.</t>
  </si>
  <si>
    <t xml:space="preserve">       1. Tesorería.</t>
  </si>
  <si>
    <t>Ajuste del Pasivo ( Imptos Diferidos)</t>
  </si>
  <si>
    <t>Ajuste del Pasivo (Por cambio de valor)</t>
  </si>
  <si>
    <t>Ajuste del Pasivo (Subv., Donac. Y Legados)</t>
  </si>
  <si>
    <t>Variación 2011/2010</t>
  </si>
  <si>
    <t>Variación 2012/2011</t>
  </si>
  <si>
    <t>DIFERENCIA INGRESOS / GASTOS:</t>
  </si>
  <si>
    <t>Ajuste del Activo (Amortizaciones)</t>
  </si>
  <si>
    <t>Ajuste del Activo (Impuestos Diferidos)</t>
  </si>
  <si>
    <t>Ajuste del Pasivo (Provisiones)</t>
  </si>
  <si>
    <t>Bce (A) V. Inv. Fin.</t>
  </si>
  <si>
    <t>Cuadre</t>
  </si>
  <si>
    <t>Fondo de maniobra</t>
  </si>
  <si>
    <t>Cuadre con pasivo</t>
  </si>
  <si>
    <t xml:space="preserve">    VI. Periodificación a C/P.(1)</t>
  </si>
  <si>
    <t>Activo</t>
  </si>
  <si>
    <t>Beneficio/pérdida con aportación Cabildo  en grupo 74</t>
  </si>
  <si>
    <t>Tiene que dar</t>
  </si>
  <si>
    <t xml:space="preserve">       2. Otros activos líquidos equivalentes.</t>
  </si>
  <si>
    <t>(1) Especificar o explicitar su importe para su consolidación</t>
  </si>
  <si>
    <t>PRESUPUESTO GENERAL DEL CABILDO INSULAR DE TENERIFE PROGRAMA DE ACTUACIÓN, INVERSIONES Y FINANCIACIÓN</t>
  </si>
  <si>
    <t>EMPRESA PÚBLICA: CASINO PLAYA AMERICAS</t>
  </si>
  <si>
    <t>INTERESES PAGADOS Y COBRADOS</t>
  </si>
  <si>
    <t>ENTIDAD BENEFICIARIA</t>
  </si>
  <si>
    <t>INTERESES PAGADOS</t>
  </si>
  <si>
    <t>INTERESES DEVENGADOS AL VENCIMIENTO</t>
  </si>
  <si>
    <t>CajaCanarias/BS/BBVA</t>
  </si>
  <si>
    <t>Comisión Tarj. Cdto.</t>
  </si>
  <si>
    <t>Otras comisiones</t>
  </si>
  <si>
    <t>ENTIDAD PAGADORA</t>
  </si>
  <si>
    <t>INTERESES COBRADOS</t>
  </si>
  <si>
    <t>Cabildo de Tenerife</t>
  </si>
  <si>
    <t>Deuda Pública</t>
  </si>
  <si>
    <t>Cmdad. Autónoma</t>
  </si>
  <si>
    <t>Cajacanarias</t>
  </si>
  <si>
    <t>Plazo Fijo</t>
  </si>
  <si>
    <t>B.S.C.H.</t>
  </si>
  <si>
    <t>Fondos Fim</t>
  </si>
  <si>
    <t>CajaCanarias</t>
  </si>
  <si>
    <t>Intereses C/C</t>
  </si>
  <si>
    <t>Otras Comisiones</t>
  </si>
  <si>
    <t>Área</t>
  </si>
  <si>
    <t xml:space="preserve">Concepto </t>
  </si>
  <si>
    <t>Importe</t>
  </si>
  <si>
    <t>Duración</t>
  </si>
  <si>
    <t>Ingresos</t>
  </si>
  <si>
    <t>Ente</t>
  </si>
  <si>
    <t>Gastos</t>
  </si>
  <si>
    <t>18. IMPUESTOS SOBRE BENEFICIOS</t>
  </si>
  <si>
    <t>(2) Esta cuenta tiene que ver con la imputación de subvenciones de capital a resultados.</t>
  </si>
  <si>
    <t xml:space="preserve">      a) Deterioros y pérdidas</t>
  </si>
  <si>
    <t xml:space="preserve">        TOTAL ACTIVO (A+B)</t>
  </si>
  <si>
    <t>C) PASIVO CORRIENTE</t>
  </si>
  <si>
    <t xml:space="preserve">        TOTAL PASIVO (A+B+C)</t>
  </si>
  <si>
    <t>PRESUPUESTO GENERAL DEL CABILDO INSULAR DE TENERIFE
PROGRAMA DE ACTUACIÓN, INVERSIONES Y FINANCIACIÓN</t>
  </si>
  <si>
    <t>ACTIVO</t>
  </si>
  <si>
    <t>PASIVO</t>
  </si>
  <si>
    <t xml:space="preserve">       II.Prima de Emisión </t>
  </si>
  <si>
    <t xml:space="preserve">       V.Resultados de ejercicios anteriores</t>
  </si>
  <si>
    <t xml:space="preserve">    II.Existencias</t>
  </si>
  <si>
    <t>Intereses</t>
  </si>
  <si>
    <t>Amortizaciones</t>
  </si>
  <si>
    <t>IMPORTE</t>
  </si>
  <si>
    <t>DE EXPLOTACIÓN:</t>
  </si>
  <si>
    <t>INSTRUCCIONES:</t>
  </si>
  <si>
    <t xml:space="preserve">   </t>
  </si>
  <si>
    <t xml:space="preserve">          a) Ventas</t>
  </si>
  <si>
    <t>AVALES PRESTADOS POR EL CABILDO INSULAR DE TENERIFE (en euros)</t>
  </si>
  <si>
    <t>TOTAL</t>
  </si>
  <si>
    <t>ÁREA</t>
  </si>
  <si>
    <t>CABILDO INSULAR DE TENERIFE</t>
  </si>
  <si>
    <t>O.A. DE MUSEOS Y CENTROS</t>
  </si>
  <si>
    <t>O.A. INST. INS. ATENCIÓN SOC. Y SOCIOSAN.</t>
  </si>
  <si>
    <t>O.A. PATRONATO INSULAR DE MUSICA</t>
  </si>
  <si>
    <t>O.A. CONSEJO INSULAR DE AGUAS</t>
  </si>
  <si>
    <t>CASINO DE TAORO, SA</t>
  </si>
  <si>
    <t>CASINO DE PLAYA DE LAS AMÉRICAS, SA</t>
  </si>
  <si>
    <t>CASINO DE SANTA CRUZ, SA</t>
  </si>
  <si>
    <t>EMPRESA INSULAR DE ARTESANÍA, SA</t>
  </si>
  <si>
    <t>INSTIT.FERIAL DE TENERIFE, SA</t>
  </si>
  <si>
    <t>AUDITORIO DE TENERIFE, SA</t>
  </si>
  <si>
    <t>Deberá informarse en la memoria de actividades sobre la naturaleza de las operaciones que se prevé realizar.</t>
  </si>
  <si>
    <t>METROPOLITANO DE TENERIFE, S.A.</t>
  </si>
  <si>
    <t>TITSA</t>
  </si>
  <si>
    <t>y a qué grupo de función pertenece</t>
  </si>
  <si>
    <t xml:space="preserve">    I. Inmovilizado Intangible</t>
  </si>
  <si>
    <t xml:space="preserve">    II.Inmovilizado material</t>
  </si>
  <si>
    <t xml:space="preserve">    III.Inversiones Inmobiliarias.</t>
  </si>
  <si>
    <t xml:space="preserve">      1.Terrenos</t>
  </si>
  <si>
    <t xml:space="preserve">    IV.Inversiones Empresas del Grupo y Asoc. a L/P</t>
  </si>
  <si>
    <t xml:space="preserve">    V.Inversiones Financieras a L/P</t>
  </si>
  <si>
    <t xml:space="preserve">    I.Activos no corrientes mantenidos para la venta</t>
  </si>
  <si>
    <t xml:space="preserve">    III.Deudores Comerciales y otras cuentas a cobrar.</t>
  </si>
  <si>
    <t xml:space="preserve">    IV.Inversiones Empresas del Grupo y Asoc. a C/P</t>
  </si>
  <si>
    <t xml:space="preserve">    V.Inversiones Financieras a C/P</t>
  </si>
  <si>
    <t>A) PATRIMONIO NETO</t>
  </si>
  <si>
    <t xml:space="preserve">   A-1)Fondos Propios</t>
  </si>
  <si>
    <t xml:space="preserve">       I.Capital</t>
  </si>
  <si>
    <t xml:space="preserve">       III.Reservas</t>
  </si>
  <si>
    <t xml:space="preserve">             2. (Resultados negativos ejercicios anteriores)</t>
  </si>
  <si>
    <t>B) PASIVO NO CORRIENTE</t>
  </si>
  <si>
    <t>A) OPERACIONES CONTINUADAS</t>
  </si>
  <si>
    <t xml:space="preserve">          a.1) Al sector público</t>
  </si>
  <si>
    <t>(1) Relacionar los importes y el concepto y entidad en hoja aparte (influye en la EP-10)</t>
  </si>
  <si>
    <t xml:space="preserve">          a.2) Al sector privado</t>
  </si>
  <si>
    <t xml:space="preserve">          b.1) Al sector público</t>
  </si>
  <si>
    <t xml:space="preserve">          b.2.) Al sector privado</t>
  </si>
  <si>
    <t>EPEL AGROTEIDE ENTIDAD INSULAR DESARROLLO AGRICOLA Y GANADERO</t>
  </si>
  <si>
    <t>INSTITUTO VULCANOLÓGICO DE CANARIAS S.A.</t>
  </si>
  <si>
    <t>FIFEDE</t>
  </si>
  <si>
    <t>FUNDACIÓN  ITB</t>
  </si>
  <si>
    <t>AGENCIA INSULAR DE LA ENERGIA</t>
  </si>
  <si>
    <t>EMPRESAS CON PARTICIPACION MINORITARIA EN EL CAPITAL SOCIAL PERO DEPENDIENTES DEL ECIT</t>
  </si>
  <si>
    <t>MERCATENERIFE, S.A.</t>
  </si>
  <si>
    <t>CANARIAS SUBMARINE LINK, S.L. (Canalink)</t>
  </si>
  <si>
    <t xml:space="preserve">T O T A L  G A S T O S  </t>
  </si>
  <si>
    <t>OPERACIONES DE CRÉDITO A L/P (2) (en euros)</t>
  </si>
  <si>
    <t>(2) En operaciones de crédito se desglosarán todas las existentes, estén o no avaladas por el Cabildo Insular de Tenerife y que han sido concedidas a largo plazo.</t>
  </si>
  <si>
    <t>OPERACIONES DE CRÉDITO A C/P(2) (en euros)</t>
  </si>
  <si>
    <t>Fecha Vencimiento</t>
  </si>
  <si>
    <t>TRANSFERENCIAS Y SUBVENCIONES</t>
  </si>
  <si>
    <t>ANEXO PERSONAL</t>
  </si>
  <si>
    <t>ANEXO DEUDA C/P</t>
  </si>
  <si>
    <t>ANEXO DEUDA L/P</t>
  </si>
  <si>
    <t>ANEXO INVERSIONES NO FINANCIERAS</t>
  </si>
  <si>
    <t>ANEXO INVERSIONES  FINANCIERAS</t>
  </si>
  <si>
    <t>ANEXO CPYG</t>
  </si>
  <si>
    <t>ANEXO ENCOMIENDAS DE GESTIÓN</t>
  </si>
  <si>
    <t>ANEXO OPERACIONES INTERNAS</t>
  </si>
  <si>
    <t>(2) En operaciones de crédito se desglosarán todas las existentes, estén o no avaladas por el Cabildo Insular de Tenerife y que han sido concedidas a corto plazo.</t>
  </si>
  <si>
    <t xml:space="preserve">VARIACIÓN DE LAS INVERSIONES FINANCIERAS E INSTRUMENTOS DE PATRIMONIO </t>
  </si>
  <si>
    <t>(2) % PARTICIPACION: poncentaje total de participación que, al final del ejercicio, la entidad posee en la sociedad del grupo o asociada.</t>
  </si>
  <si>
    <t>INVERSIONES EN OTRAS EMPRESAS (6)</t>
  </si>
  <si>
    <t>INVERSIONES EN INSTRUMENTOS DE PATRIMONIO (9)</t>
  </si>
  <si>
    <t>RESTO DE INVERSIONES (10)</t>
  </si>
  <si>
    <t>Observaciones (8)</t>
  </si>
  <si>
    <t>(8) OBSERVACIONES: se recogera cualquier otra información que se considere relevante relativa a cada operación. En particular, se señalará el importe de los desembolsos pendientes en instrumentos de patrimonio.</t>
  </si>
  <si>
    <t>PRESUPUESTO GENERAL DEL CABILDO INSULAR DE TENERIFE                                                                                                                                                                                                                                                                                                                            PROGRAMA ANUAL DE ACTUACIÓN, INVERSIONES Y FINANCIACIÓN</t>
  </si>
  <si>
    <t>PRESUPUESTO GENERAL DEL CABILDO INSULAR DE TENERIFE
PROGRAMA ANUAL DE ACTUACIÓN, INVERSIONES Y FINANCIACIÓN</t>
  </si>
  <si>
    <t>Otros Ingresos cuenta perdidas y ganancias</t>
  </si>
  <si>
    <t>Otros Gastos cuenta perdidas y ganancias</t>
  </si>
  <si>
    <t>ACTIVO FIJO NO FINANICERO</t>
  </si>
  <si>
    <t>Ajuste VARIACIONES DE BALANCE</t>
  </si>
  <si>
    <t>I</t>
  </si>
  <si>
    <t>II</t>
  </si>
  <si>
    <t>ACTIVO FIJO  FINANICERO</t>
  </si>
  <si>
    <t>VARIACIÓN ACTIVO CORRIENTE SIN INVERSIONES FINANCIERAS A CORTO PLAZO</t>
  </si>
  <si>
    <t>DEBE SER IGUAL CON SIGNO CONTRARIO A LOS AJUSTES DEL BALANCE</t>
  </si>
  <si>
    <t>RESULTADO DE LA COMPROBACIÓN</t>
  </si>
  <si>
    <t>A mano</t>
  </si>
  <si>
    <t>13. OTROS RESULTADOS</t>
  </si>
  <si>
    <t>12.a. Subvenciones concedidas y transferencias realizadas por la entidad.</t>
  </si>
  <si>
    <t>Al sector público local de carácter administrativo</t>
  </si>
  <si>
    <t>Al sector público local de carácter empresarial o fundacional</t>
  </si>
  <si>
    <t>A otros</t>
  </si>
  <si>
    <t>A.1.)  RESULTADO DE EXPLOTACIÓN (∑(1+2+3+4+5+6+7+8+9+10+11+12+12a+13))</t>
  </si>
  <si>
    <t>14. INGRESOS FINANCIEROS.</t>
  </si>
  <si>
    <t>15. GASTOS FINANCIEROS.</t>
  </si>
  <si>
    <t>16. VARIACIÓN DE VALOR RAZONABLE EN INSTRUMENTOS FINANCIEROS.</t>
  </si>
  <si>
    <t>17. DIFERENCIA DE CAMBIO.</t>
  </si>
  <si>
    <t>18. DETERIORO Y RESULTADO POR ENAJENACIONES DE INSTRUMENTOS FINANCIEROS</t>
  </si>
  <si>
    <t>20. IMPUESTOS SOBRE BENEFICIOS.</t>
  </si>
  <si>
    <t>21. RESULTADO DEL EJERCICIO PROCEDENTE DE OPERACIONES INTERRUMPIDAS NETO DE IMPUESTOS.</t>
  </si>
  <si>
    <t>19. OTROS INGRESOS Y GASTOS DE CARÁCTER FINANCIERO</t>
  </si>
  <si>
    <t>Ojo. Apto VI NO está considerado en los Ajustes de Variaciones de Balance</t>
  </si>
  <si>
    <t>Ojo. Apto VII NO está considerado en los Ajustes de Variaciones de Balance</t>
  </si>
  <si>
    <t xml:space="preserve">  A) ACTIVO NO CORRIENTE</t>
  </si>
  <si>
    <t xml:space="preserve">     3. Anticipos</t>
  </si>
  <si>
    <t xml:space="preserve">     2. Aplicaciones Informáticas</t>
  </si>
  <si>
    <t xml:space="preserve">      1.  Desarrollo </t>
  </si>
  <si>
    <t xml:space="preserve">  B) ACTIVO CORRIENTE</t>
  </si>
  <si>
    <t xml:space="preserve">       2. Accionistas(socios) por desembolsos exigidos</t>
  </si>
  <si>
    <t xml:space="preserve">       3. Otros deudores</t>
  </si>
  <si>
    <t>PRESUPUESTO GENERAL DEL CABILDO INSULAR DE TENERIFE</t>
  </si>
  <si>
    <t>PROGRAMA DE ACTUACIÓN, INVERSIONES Y FINANCIACIÓN</t>
  </si>
  <si>
    <t>Anexo Inversiones reales</t>
  </si>
  <si>
    <t>Proyecto de Inversión</t>
  </si>
  <si>
    <t>Programación plurianual</t>
  </si>
  <si>
    <t>Previsión de importes comprometidos a 31/12/2013</t>
  </si>
  <si>
    <t>Código</t>
  </si>
  <si>
    <t>Denominación</t>
  </si>
  <si>
    <t>Año inicial</t>
  </si>
  <si>
    <t>Año Fin</t>
  </si>
  <si>
    <t>Coste Total</t>
  </si>
  <si>
    <t>Resto</t>
  </si>
  <si>
    <t>Nota:</t>
  </si>
  <si>
    <t>Aquellos proyectos de inversión cuyos importes sean de escasa importacia en relación con el volumen total de inversiones podrán agruparse en uno o varios proyectos genéricos.</t>
  </si>
  <si>
    <t>Se inclluiran todos los proyectos de inversión que se estén realizando en el ejercicio presupuesto, asó como los que estaán previsto iniciar en los tres siguientes.</t>
  </si>
  <si>
    <t>Estado de movimientos y situación de la deuda</t>
  </si>
  <si>
    <t>Dispuesto en el ejercicio (2)</t>
  </si>
  <si>
    <t>Intereses y gastos financieros</t>
  </si>
  <si>
    <t>Deuda viva (1)</t>
  </si>
  <si>
    <t>Crédito disponible</t>
  </si>
  <si>
    <t>Ordinaria s/contrato (3)</t>
  </si>
  <si>
    <t>Extraordinaria (4)</t>
  </si>
  <si>
    <t>Deuda viva (5)=(1)+(2)-(3)-(4)</t>
  </si>
  <si>
    <t>Emisiones</t>
  </si>
  <si>
    <t>Emisiones a c/p (en euros)</t>
  </si>
  <si>
    <t>Emisiones a c/p (en moneda distinta de euros)</t>
  </si>
  <si>
    <t>Emisiones a l/p (en euros)</t>
  </si>
  <si>
    <t>Emisiones a l/p (en moneda distinta de euros)</t>
  </si>
  <si>
    <t>Operaciones con Entidades de crédito</t>
  </si>
  <si>
    <t>Con Entidades de Crédito Residentes</t>
  </si>
  <si>
    <t>Créditos a c/p (en euros)</t>
  </si>
  <si>
    <t>Créditos a c/p (en moneda distinta de euros)</t>
  </si>
  <si>
    <t>Fecha de la última actualización de la información del indicador</t>
  </si>
  <si>
    <t>Órganos de Gobierno</t>
  </si>
  <si>
    <t>Composición del saldo de Otros Resultados                  (Epígrafe 13 Pérdidas y Ganancias) (2)</t>
  </si>
  <si>
    <t>MÁS EFECTO IMPOSITIVO TRANSFERENCIAS A LA CUENTA DE RESULTADOS</t>
  </si>
  <si>
    <t>Créditos a l/p (en euros) sin operaciones de derivados asociados</t>
  </si>
  <si>
    <t xml:space="preserve">SUBVENCIONES PARA FINANCIAR ACTIVIDADES ESPECÍFICAS </t>
  </si>
  <si>
    <t>Créditos a l/p (en euros) con operaciones de derivados asociados</t>
  </si>
  <si>
    <t>Créditos a l/p (en moneda distinta de euros) sin operaciones de derivados asociados</t>
  </si>
  <si>
    <t>Créditos a l/p (en moneda distinta de euros) con operaciones de derivados asociados</t>
  </si>
  <si>
    <t>Créditos con E.C. residentes en paises Unión Europea.</t>
  </si>
  <si>
    <t>Créditos con E.C. residentes en paises fuera Unión Europea.</t>
  </si>
  <si>
    <t>Factoring sin recurso</t>
  </si>
  <si>
    <t>Avales concedidos</t>
  </si>
  <si>
    <t>a Entidades dependientes (Administraciones Públicas)</t>
  </si>
  <si>
    <t>Resto de entidades dependientes</t>
  </si>
  <si>
    <t>Entidades no dependientes</t>
  </si>
  <si>
    <t>Endeudamiento con otras Entidades</t>
  </si>
  <si>
    <t>Con la Administración General del Estado</t>
  </si>
  <si>
    <t>Con la Comunidad Autónoma</t>
  </si>
  <si>
    <t>Con la Diputación</t>
  </si>
  <si>
    <t>Con la Seguridad Social</t>
  </si>
  <si>
    <t>Con la AEAT</t>
  </si>
  <si>
    <t>Con otras Administraciones Públicas</t>
  </si>
  <si>
    <t>Otras operaciones de crédito</t>
  </si>
  <si>
    <t>Arrendamientos financieros</t>
  </si>
  <si>
    <t>Pagos aplazados</t>
  </si>
  <si>
    <t>Inversiones con abono total de precio</t>
  </si>
  <si>
    <t>Asociaciones Público privadas (APP`s)</t>
  </si>
  <si>
    <t>Otras</t>
  </si>
  <si>
    <t>Carga Sociales</t>
  </si>
  <si>
    <t>12. DIFERENCIAS NEGATIVAS EN COMBINACIONES DE NEGOCIOS (Cuenta 774)</t>
  </si>
  <si>
    <t xml:space="preserve">       c) Imputación de subvenciones, donaciones y legados de carácter financiero</t>
  </si>
  <si>
    <t>a) Otros ingresos de carácter financiero</t>
  </si>
  <si>
    <t>b) Otros gastos de carácter financiero</t>
  </si>
  <si>
    <t>PROGRAMA ANUAL DE ACTUACIÓN, INVERSIONES Y FINANCIACIÓN</t>
  </si>
  <si>
    <t>(Se cumplimentará un cuadro para cada uno de los sectores de actividad de la Entidad)</t>
  </si>
  <si>
    <t>Sectores a considerar</t>
  </si>
  <si>
    <t>- Administracion General y Resto de sectores</t>
  </si>
  <si>
    <t>- Sector Asistencia social y dependencia</t>
  </si>
  <si>
    <t>SALDO FINAL 31/12/15 (9)</t>
  </si>
  <si>
    <t>Importe de la encomienda</t>
  </si>
  <si>
    <t>- Sector Sanitario (personal que presta servicio en las Instituciones del Servicio Nacional de Salud</t>
  </si>
  <si>
    <t>- Educativo Universitario (personal que presta servicio en universidades)</t>
  </si>
  <si>
    <t>- Educativo no Universitario (personal que presta servicio en centros de la docencia no universitaria</t>
  </si>
  <si>
    <t>Datos de Plantillas y retribuciones de un determinado sector</t>
  </si>
  <si>
    <t>Administracion General y Resto de sectores</t>
  </si>
  <si>
    <t>Número total de efectivos</t>
  </si>
  <si>
    <t>Número total de Gastos</t>
  </si>
  <si>
    <t>Gastos distribuidos por grupos de personal</t>
  </si>
  <si>
    <t>Grupo de personal</t>
  </si>
  <si>
    <t>Numero de efectivos</t>
  </si>
  <si>
    <t>Retribuciones distribuidas por grupos</t>
  </si>
  <si>
    <t>Sueldos y salarios (excepto variable)</t>
  </si>
  <si>
    <t>Retribución variable</t>
  </si>
  <si>
    <t>Planes de Pensiones</t>
  </si>
  <si>
    <t>Otras retribuciones</t>
  </si>
  <si>
    <t xml:space="preserve">VARIACIÓN PASIVO CORRIENTE-NO CORRIENTE </t>
  </si>
  <si>
    <t>Total retribuciones</t>
  </si>
  <si>
    <t>Organos de Gobierno</t>
  </si>
  <si>
    <t>Máximos responsables</t>
  </si>
  <si>
    <t>Resto de personal directivo</t>
  </si>
  <si>
    <t>Laboral contrato indefinido</t>
  </si>
  <si>
    <t>Laboral duración determinada</t>
  </si>
  <si>
    <t>Gastos Comunes sin distribuir por gupos</t>
  </si>
  <si>
    <t>Seguridad Social</t>
  </si>
  <si>
    <t>Total gastos comunes</t>
  </si>
  <si>
    <t>Observaciones :</t>
  </si>
  <si>
    <t>A.2.) RESULTADO FINANCIERO (∑ (14 A 19))</t>
  </si>
  <si>
    <t xml:space="preserve">      3. Resto del Inmovilizado Material</t>
  </si>
  <si>
    <t xml:space="preserve">      2. Anticipo para inmovilizaciones materiales (239)</t>
  </si>
  <si>
    <t xml:space="preserve">      1. Terrenos (220, (2920))</t>
  </si>
  <si>
    <t xml:space="preserve">    VII.Deudores comerciales no corrientes</t>
  </si>
  <si>
    <t xml:space="preserve">       1. Existencias</t>
  </si>
  <si>
    <t xml:space="preserve">       2. Anticipos  </t>
  </si>
  <si>
    <t xml:space="preserve">          Inmovilizado</t>
  </si>
  <si>
    <t xml:space="preserve">                     Terrenos</t>
  </si>
  <si>
    <t xml:space="preserve">                      Resto del inmovilizadoInversiones financieras</t>
  </si>
  <si>
    <t xml:space="preserve">          Existencias y otros activos</t>
  </si>
  <si>
    <t xml:space="preserve">          Inversiones financieras</t>
  </si>
  <si>
    <t>(1) VENTAS Y PRESTACIONES DE SERVICIOS: la rúbrica de "Importe neto de la cifra de negocios" recogida en la Cuenta de Pérdidas y Ganancias debe desglosarse entre el importe facturado a la propia CCLL de la cual depende la entidad, del resto de ventas y prestaciones de servicios.</t>
  </si>
  <si>
    <t>x</t>
  </si>
  <si>
    <t>Accion social-Otros gastos sociales</t>
  </si>
  <si>
    <t>(2) INGRESOS Y GASTOS EXCEPCIONALES: se detallará la naturaleza de los gastos e ingresos excepcionales contabilizados en el ejercicio y recogidos en las cuentas 678 y 778 del Plan General de Contabilidad. Pueden añadirse lineas adicionales si es necesario.</t>
  </si>
  <si>
    <t xml:space="preserve">PRESUPUESTO GENERAL DEL CABILDO INSULAR DE TENERIFE
INFORMACIÓN ADICIONAL RELATIVA A LA CUENTA DE PÉRDIDAS Y GANANCIAS </t>
  </si>
  <si>
    <t>PRESUPUESTO DE EXPLOTACIÓN:</t>
  </si>
  <si>
    <t xml:space="preserve">APORTACIONES DE SOCIOS: TRANSFERENCIAS PARA FINANCIAR DÉFICIT DE EXPLOTACIÓN  O GASTOS GENERALES DE FUNCIONAMIENTO </t>
  </si>
  <si>
    <t>(6) INVERSIONES: Inclyue las inversiones financieras, tanto a largo como a corto plazo, que la entidad realiza en entidades QUE NO SON del grupo y NI asociadas con independencia de que la empresa tenga la intención de venderlos en el corto plazo.</t>
  </si>
  <si>
    <t>(7) % PARTICIPACION: poncentaje total de participación que, al final del ejercicio, la entidad posee en la sociedad.</t>
  </si>
  <si>
    <t>(9) INVERSIONES EN INSTRUMENTOS DE PATRIMONIO: recoge las inversiones a corto o largo plazo en derechos sobre el patrimonio neto tales como acciones con o sin cotización oficial y otros valores en empresas QUE NO SON del grupo  NI asociadas.</t>
  </si>
  <si>
    <t>(10) RESTO DE INVERSIONES: se incluyen en este apartado el importe de los valores representativos de deuda así como los créditos, tanto a largo como a corto plazo, en entidades QUE NO SON del grupo  NI asociadas.</t>
  </si>
  <si>
    <t xml:space="preserve">Nº de Operación </t>
  </si>
  <si>
    <t>Avalada por el Cabildo (1)</t>
  </si>
  <si>
    <t>(1) Se especificará si la operación está avalada por el Cabildo</t>
  </si>
  <si>
    <t xml:space="preserve">N º de operación </t>
  </si>
  <si>
    <t>2. VARIACIÓN DE EXISTENCIAS DE PRODUCTOS TERMINADOS Y EN CURSO DE FABRICACIÓN</t>
  </si>
  <si>
    <t xml:space="preserve">          b.2.) Comunidad Autónoma</t>
  </si>
  <si>
    <t xml:space="preserve">          b.3. ) Corporaciones Locales</t>
  </si>
  <si>
    <t xml:space="preserve">      b) Indemnizaciones</t>
  </si>
  <si>
    <t xml:space="preserve">      c) Seguridad Social a cargo de la empresa</t>
  </si>
  <si>
    <t xml:space="preserve">      d) Aportaciones a Planes de Pensiones u otros de aportación definida</t>
  </si>
  <si>
    <t xml:space="preserve">      e) Otros Gastos Sociales</t>
  </si>
  <si>
    <t xml:space="preserve">      f) Provisiones</t>
  </si>
  <si>
    <t xml:space="preserve">      a) Servicios Exteriores</t>
  </si>
  <si>
    <t xml:space="preserve">      b) Tributos</t>
  </si>
  <si>
    <t xml:space="preserve">      b) Resultados por enajenaciones y otras</t>
  </si>
</sst>
</file>

<file path=xl/styles.xml><?xml version="1.0" encoding="utf-8"?>
<styleSheet xmlns="http://schemas.openxmlformats.org/spreadsheetml/2006/main">
  <numFmts count="5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0.0"/>
    <numFmt numFmtId="169" formatCode="_-* #,##0.00\ [$€]_-;\-* #,##0.00\ [$€]_-;_-* &quot;-&quot;??\ [$€]_-;_-@_-"/>
    <numFmt numFmtId="170" formatCode="#,##0_ ;\-#,##0\ "/>
    <numFmt numFmtId="171" formatCode="#,##0.00\ &quot;€&quot;"/>
    <numFmt numFmtId="172" formatCode="_-* #,##0.00\ [$€-C0A]_-;\-* #,##0.00\ [$€-C0A]_-;_-* &quot;-&quot;??\ [$€-C0A]_-;_-@_-"/>
    <numFmt numFmtId="173" formatCode="_-* #,##0.00\ [$€-42D]_-;\-* #,##0.00\ [$€-42D]_-;_-* &quot;-&quot;??\ [$€-42D]_-;_-@_-"/>
    <numFmt numFmtId="174" formatCode="_(* #,##0\ &quot;pta&quot;_);_(* \(#,##0\ &quot;pta&quot;\);_(* &quot;-&quot;??\ &quot;pta&quot;_);_(@_)"/>
    <numFmt numFmtId="175" formatCode="0.0%"/>
    <numFmt numFmtId="176" formatCode="#,##0.0"/>
    <numFmt numFmtId="177" formatCode="#,##0.00;\(#,##0.00\)"/>
    <numFmt numFmtId="178" formatCode="\ #,##0.00;\(\ #,##0.00\)"/>
    <numFmt numFmtId="179" formatCode="#,##0.00_ ;\-#,##0.00\ "/>
    <numFmt numFmtId="180" formatCode="#,##0.00_ ;[Red]\-#,##0.00\ "/>
    <numFmt numFmtId="181" formatCode="0.000000"/>
    <numFmt numFmtId="182" formatCode="0.00000"/>
    <numFmt numFmtId="183" formatCode="0.0000"/>
    <numFmt numFmtId="184" formatCode="0.000"/>
    <numFmt numFmtId="185" formatCode="#,##0.0;\(#,##0.0\)"/>
    <numFmt numFmtId="186" formatCode="#,##0;\(#,##0\)"/>
    <numFmt numFmtId="187" formatCode="_-* #,##0.0\ _P_t_s_-;\-* #,##0.0\ _P_t_s_-;_-* &quot;-&quot;??\ _P_t_s_-;_-@_-"/>
    <numFmt numFmtId="188" formatCode="_-* #,##0\ _P_t_s_-;\-* #,##0\ _P_t_s_-;_-* &quot;-&quot;??\ _P_t_s_-;_-@_-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d\-m\-yy;@"/>
    <numFmt numFmtId="194" formatCode="_-* #,##0\ _€_-;\-* #,##0\ _€_-;_-* &quot;-&quot;??\ _€_-;_-@_-"/>
    <numFmt numFmtId="195" formatCode="_-* #,##0.000\ _P_t_s_-;\-* #,##0.000\ _P_t_s_-;_-* &quot;-&quot;??\ _P_t_s_-;_-@_-"/>
    <numFmt numFmtId="196" formatCode="_-* #,##0.0000\ _P_t_s_-;\-* #,##0.0000\ _P_t_s_-;_-* &quot;-&quot;??\ _P_t_s_-;_-@_-"/>
    <numFmt numFmtId="197" formatCode="[$-C0A]dddd\,\ dd&quot; de &quot;mmmm&quot; de &quot;yyyy"/>
    <numFmt numFmtId="198" formatCode="#,##0\ &quot;pta&quot;;\-#,##0\ &quot;pta&quot;"/>
    <numFmt numFmtId="199" formatCode="#,##0\ &quot;pta&quot;;[Red]\-#,##0\ &quot;pta&quot;"/>
    <numFmt numFmtId="200" formatCode="#,##0.00\ &quot;pta&quot;;\-#,##0.00\ &quot;pta&quot;"/>
    <numFmt numFmtId="201" formatCode="#,##0.00\ &quot;pta&quot;;[Red]\-#,##0.00\ &quot;pta&quot;"/>
    <numFmt numFmtId="202" formatCode="_-* #,##0\ &quot;pta&quot;_-;\-* #,##0\ &quot;pta&quot;_-;_-* &quot;-&quot;\ &quot;pta&quot;_-;_-@_-"/>
    <numFmt numFmtId="203" formatCode="_-* #,##0\ _p_t_a_-;\-* #,##0\ _p_t_a_-;_-* &quot;-&quot;\ _p_t_a_-;_-@_-"/>
    <numFmt numFmtId="204" formatCode="_-* #,##0.00\ &quot;pta&quot;_-;\-* #,##0.00\ &quot;pta&quot;_-;_-* &quot;-&quot;??\ &quot;pta&quot;_-;_-@_-"/>
    <numFmt numFmtId="205" formatCode="_-* #,##0.00\ _p_t_a_-;\-* #,##0.00\ _p_t_a_-;_-* &quot;-&quot;??\ _p_t_a_-;_-@_-"/>
    <numFmt numFmtId="206" formatCode="#,##0.00%;\(#,##0.00\)%"/>
    <numFmt numFmtId="207" formatCode="0.00%;\(0.00\)%"/>
    <numFmt numFmtId="208" formatCode="#,##0.0000"/>
    <numFmt numFmtId="209" formatCode="mmm\-yyyy"/>
    <numFmt numFmtId="210" formatCode="#,##0.000"/>
    <numFmt numFmtId="211" formatCode="_-* #,##0.00\ [$€-81D]_-;\-* #,##0.00\ [$€-81D]_-;_-* &quot;-&quot;??\ [$€-81D]_-;_-@_-"/>
    <numFmt numFmtId="212" formatCode="_-* #,##0.000\ [$€]_-;\-* #,##0.000\ [$€]_-;_-* &quot;-&quot;??\ [$€]_-;_-@_-"/>
    <numFmt numFmtId="213" formatCode="_-* #,##0.0000\ [$€]_-;\-* #,##0.0000\ [$€]_-;_-* &quot;-&quot;??\ [$€]_-;_-@_-"/>
  </numFmts>
  <fonts count="8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sz val="13"/>
      <name val="Arial"/>
      <family val="2"/>
    </font>
    <font>
      <b/>
      <sz val="13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sz val="11"/>
      <color indexed="6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11"/>
      <name val="Tahoma"/>
      <family val="2"/>
    </font>
    <font>
      <b/>
      <sz val="6"/>
      <name val="Verdana"/>
      <family val="2"/>
    </font>
    <font>
      <sz val="6"/>
      <name val="Tahoma"/>
      <family val="2"/>
    </font>
    <font>
      <sz val="6"/>
      <name val="Book Antiqua"/>
      <family val="1"/>
    </font>
    <font>
      <sz val="6"/>
      <name val="Verdana"/>
      <family val="2"/>
    </font>
    <font>
      <sz val="10"/>
      <name val="Book Antiqua"/>
      <family val="1"/>
    </font>
    <font>
      <b/>
      <sz val="12"/>
      <name val="Book Antiqua"/>
      <family val="1"/>
    </font>
    <font>
      <sz val="12"/>
      <name val="Book Antiqua"/>
      <family val="1"/>
    </font>
    <font>
      <sz val="8"/>
      <name val="Tahoma"/>
      <family val="2"/>
    </font>
    <font>
      <b/>
      <sz val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2"/>
      <name val="Tahoma"/>
      <family val="2"/>
    </font>
    <font>
      <b/>
      <sz val="10"/>
      <color indexed="10"/>
      <name val="Tahoma"/>
      <family val="2"/>
    </font>
    <font>
      <b/>
      <sz val="10"/>
      <color indexed="9"/>
      <name val="Tahoma"/>
      <family val="2"/>
    </font>
    <font>
      <b/>
      <sz val="10"/>
      <color indexed="8"/>
      <name val="Tahoma"/>
      <family val="2"/>
    </font>
    <font>
      <i/>
      <sz val="10"/>
      <name val="Tahoma"/>
      <family val="2"/>
    </font>
    <font>
      <b/>
      <i/>
      <sz val="10"/>
      <name val="Tahoma"/>
      <family val="2"/>
    </font>
    <font>
      <b/>
      <i/>
      <sz val="12"/>
      <name val="Tahoma"/>
      <family val="2"/>
    </font>
    <font>
      <b/>
      <sz val="10"/>
      <color indexed="62"/>
      <name val="Tahoma"/>
      <family val="2"/>
    </font>
    <font>
      <sz val="10"/>
      <color indexed="62"/>
      <name val="Tahoma"/>
      <family val="2"/>
    </font>
    <font>
      <b/>
      <u val="single"/>
      <sz val="10"/>
      <name val="Tahoma"/>
      <family val="2"/>
    </font>
    <font>
      <u val="single"/>
      <sz val="10"/>
      <name val="Tahoma"/>
      <family val="2"/>
    </font>
    <font>
      <sz val="10"/>
      <color indexed="10"/>
      <name val="Tahoma"/>
      <family val="2"/>
    </font>
    <font>
      <sz val="12"/>
      <name val="Tahoma"/>
      <family val="2"/>
    </font>
    <font>
      <vertAlign val="superscript"/>
      <sz val="10"/>
      <name val="Tahoma"/>
      <family val="2"/>
    </font>
    <font>
      <sz val="8"/>
      <color indexed="18"/>
      <name val="Tahoma"/>
      <family val="2"/>
    </font>
    <font>
      <b/>
      <sz val="13"/>
      <name val="Tahoma"/>
      <family val="2"/>
    </font>
    <font>
      <b/>
      <sz val="13"/>
      <color indexed="8"/>
      <name val="Tahoma"/>
      <family val="2"/>
    </font>
    <font>
      <b/>
      <sz val="12"/>
      <color indexed="8"/>
      <name val="Tahoma"/>
      <family val="2"/>
    </font>
    <font>
      <b/>
      <sz val="8"/>
      <color indexed="8"/>
      <name val="Tahoma"/>
      <family val="2"/>
    </font>
    <font>
      <sz val="10"/>
      <color indexed="8"/>
      <name val="Calibri"/>
      <family val="2"/>
    </font>
    <font>
      <sz val="10"/>
      <color indexed="55"/>
      <name val="Calibri"/>
      <family val="2"/>
    </font>
    <font>
      <sz val="10"/>
      <name val="Candara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1"/>
      <name val="Tahoma"/>
      <family val="2"/>
    </font>
    <font>
      <b/>
      <sz val="9.5"/>
      <name val="Tahoma"/>
      <family val="2"/>
    </font>
    <font>
      <sz val="12"/>
      <name val="Calibri"/>
      <family val="2"/>
    </font>
    <font>
      <sz val="10"/>
      <color indexed="9"/>
      <name val="Tahoma"/>
      <family val="2"/>
    </font>
    <font>
      <sz val="8"/>
      <color indexed="9"/>
      <name val="Tahoma"/>
      <family val="2"/>
    </font>
    <font>
      <b/>
      <sz val="8"/>
      <color indexed="9"/>
      <name val="Tahoma"/>
      <family val="2"/>
    </font>
    <font>
      <sz val="9"/>
      <color indexed="9"/>
      <name val="Tahoma"/>
      <family val="2"/>
    </font>
    <font>
      <i/>
      <sz val="10"/>
      <color indexed="9"/>
      <name val="Tahoma"/>
      <family val="2"/>
    </font>
    <font>
      <b/>
      <i/>
      <sz val="10"/>
      <color indexed="9"/>
      <name val="Tahoma"/>
      <family val="2"/>
    </font>
    <font>
      <b/>
      <sz val="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darkDown">
        <fgColor indexed="44"/>
        <bgColor indexed="9"/>
      </patternFill>
    </fill>
    <fill>
      <patternFill patternType="darkDown">
        <fgColor indexed="49"/>
        <bgColor indexed="9"/>
      </patternFill>
    </fill>
  </fills>
  <borders count="1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56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>
        <color indexed="56"/>
      </left>
      <right style="medium"/>
      <top style="medium">
        <color indexed="56"/>
      </top>
      <bottom style="medium">
        <color indexed="56"/>
      </bottom>
    </border>
    <border>
      <left style="medium">
        <color indexed="56"/>
      </left>
      <right style="medium">
        <color indexed="56"/>
      </right>
      <top style="medium">
        <color indexed="56"/>
      </top>
      <bottom>
        <color indexed="63"/>
      </bottom>
    </border>
    <border>
      <left style="medium">
        <color indexed="56"/>
      </left>
      <right style="medium"/>
      <top style="medium">
        <color indexed="56"/>
      </top>
      <bottom>
        <color indexed="63"/>
      </bottom>
    </border>
    <border>
      <left style="medium">
        <color indexed="56"/>
      </left>
      <right style="medium">
        <color indexed="56"/>
      </right>
      <top style="medium">
        <color indexed="56"/>
      </top>
      <bottom style="medium"/>
    </border>
    <border>
      <left style="medium">
        <color indexed="56"/>
      </left>
      <right style="medium"/>
      <top style="medium">
        <color indexed="56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>
        <color indexed="23"/>
      </right>
      <top style="medium"/>
      <bottom style="medium"/>
    </border>
    <border>
      <left style="thin">
        <color indexed="2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>
        <color indexed="23"/>
      </left>
      <right style="thin">
        <color indexed="2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/>
      <right/>
      <top style="thin"/>
      <bottom/>
    </border>
    <border>
      <left style="thin"/>
      <right style="medium"/>
      <top style="medium"/>
      <bottom style="thin">
        <color indexed="41"/>
      </bottom>
    </border>
    <border>
      <left style="thin"/>
      <right style="medium"/>
      <top style="thin">
        <color indexed="41"/>
      </top>
      <bottom style="thin">
        <color indexed="41"/>
      </bottom>
    </border>
    <border>
      <left style="thin"/>
      <right style="medium"/>
      <top style="thin">
        <color indexed="41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>
        <color indexed="41"/>
      </left>
      <right style="medium"/>
      <top style="double"/>
      <bottom>
        <color indexed="63"/>
      </bottom>
    </border>
    <border>
      <left style="thin">
        <color indexed="41"/>
      </left>
      <right style="medium"/>
      <top>
        <color indexed="63"/>
      </top>
      <bottom style="double"/>
    </border>
    <border>
      <left style="medium"/>
      <right style="thin"/>
      <top style="medium"/>
      <bottom style="thin"/>
    </border>
    <border>
      <left style="thin"/>
      <right style="medium"/>
      <top style="thin">
        <color indexed="41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medium"/>
      <top style="medium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/>
      <right>
        <color indexed="63"/>
      </right>
      <top style="medium">
        <color indexed="56"/>
      </top>
      <bottom style="medium"/>
    </border>
    <border>
      <left>
        <color indexed="63"/>
      </left>
      <right style="medium">
        <color indexed="56"/>
      </right>
      <top style="medium">
        <color indexed="56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 style="medium">
        <color indexed="56"/>
      </bottom>
    </border>
    <border>
      <left style="medium"/>
      <right>
        <color indexed="63"/>
      </right>
      <top>
        <color indexed="63"/>
      </top>
      <bottom style="medium">
        <color indexed="56"/>
      </bottom>
    </border>
    <border>
      <left>
        <color indexed="63"/>
      </left>
      <right style="thin"/>
      <top>
        <color indexed="63"/>
      </top>
      <bottom style="medium">
        <color indexed="56"/>
      </bottom>
    </border>
    <border>
      <left style="thin"/>
      <right style="thin"/>
      <top>
        <color indexed="63"/>
      </top>
      <bottom style="medium">
        <color indexed="56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medium"/>
      <top style="medium"/>
      <bottom style="thin">
        <color indexed="41"/>
      </bottom>
    </border>
    <border>
      <left>
        <color indexed="63"/>
      </left>
      <right style="medium"/>
      <top style="thin">
        <color indexed="41"/>
      </top>
      <bottom style="medium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4" borderId="0" applyNumberFormat="0" applyBorder="0" applyAlignment="0" applyProtection="0"/>
    <xf numFmtId="0" fontId="16" fillId="16" borderId="1" applyNumberFormat="0" applyAlignment="0" applyProtection="0"/>
    <xf numFmtId="0" fontId="17" fillId="17" borderId="2" applyNumberFormat="0" applyAlignment="0" applyProtection="0"/>
    <xf numFmtId="0" fontId="18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2" fillId="7" borderId="1" applyNumberFormat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0" fillId="3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2" fillId="16" borderId="5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19" fillId="0" borderId="8" applyNumberFormat="0" applyFill="0" applyAlignment="0" applyProtection="0"/>
    <xf numFmtId="0" fontId="28" fillId="0" borderId="9" applyNumberFormat="0" applyFill="0" applyAlignment="0" applyProtection="0"/>
    <xf numFmtId="174" fontId="0" fillId="0" borderId="0" applyFont="0" applyFill="0" applyBorder="0" applyAlignment="0" applyProtection="0"/>
  </cellStyleXfs>
  <cellXfs count="1200">
    <xf numFmtId="0" fontId="0" fillId="0" borderId="0" xfId="0" applyAlignment="1">
      <alignment/>
    </xf>
    <xf numFmtId="3" fontId="0" fillId="0" borderId="0" xfId="65" applyNumberFormat="1" applyFont="1" applyBorder="1">
      <alignment/>
      <protection/>
    </xf>
    <xf numFmtId="0" fontId="0" fillId="0" borderId="0" xfId="0" applyFont="1" applyAlignment="1">
      <alignment/>
    </xf>
    <xf numFmtId="3" fontId="0" fillId="0" borderId="0" xfId="65" applyNumberFormat="1" applyFont="1" applyBorder="1" applyAlignment="1">
      <alignment vertical="center"/>
      <protection/>
    </xf>
    <xf numFmtId="0" fontId="1" fillId="0" borderId="0" xfId="0" applyFont="1" applyAlignment="1">
      <alignment/>
    </xf>
    <xf numFmtId="3" fontId="1" fillId="0" borderId="10" xfId="65" applyNumberFormat="1" applyFont="1" applyBorder="1" applyAlignment="1">
      <alignment vertical="center"/>
      <protection/>
    </xf>
    <xf numFmtId="3" fontId="0" fillId="0" borderId="0" xfId="65" applyNumberFormat="1" applyFont="1" applyFill="1" applyBorder="1">
      <alignment/>
      <protection/>
    </xf>
    <xf numFmtId="3" fontId="1" fillId="0" borderId="0" xfId="65" applyNumberFormat="1" applyFont="1" applyFill="1" applyBorder="1">
      <alignment/>
      <protection/>
    </xf>
    <xf numFmtId="3" fontId="1" fillId="0" borderId="0" xfId="65" applyNumberFormat="1" applyFont="1" applyBorder="1">
      <alignment/>
      <protection/>
    </xf>
    <xf numFmtId="3" fontId="1" fillId="0" borderId="11" xfId="58" applyNumberFormat="1" applyFont="1" applyFill="1" applyBorder="1" applyAlignment="1">
      <alignment horizontal="center" vertical="center"/>
      <protection/>
    </xf>
    <xf numFmtId="3" fontId="0" fillId="0" borderId="10" xfId="65" applyNumberFormat="1" applyFont="1" applyBorder="1" applyAlignment="1">
      <alignment vertical="center"/>
      <protection/>
    </xf>
    <xf numFmtId="3" fontId="1" fillId="0" borderId="10" xfId="65" applyNumberFormat="1" applyFont="1" applyBorder="1" applyAlignment="1">
      <alignment horizontal="left" vertical="center" wrapText="1"/>
      <protection/>
    </xf>
    <xf numFmtId="3" fontId="0" fillId="0" borderId="10" xfId="65" applyNumberFormat="1" applyFont="1" applyBorder="1" applyAlignment="1">
      <alignment horizontal="left" vertical="center" wrapText="1"/>
      <protection/>
    </xf>
    <xf numFmtId="3" fontId="29" fillId="8" borderId="12" xfId="58" applyNumberFormat="1" applyFont="1" applyFill="1" applyBorder="1" applyAlignment="1">
      <alignment horizontal="center" vertical="center"/>
      <protection/>
    </xf>
    <xf numFmtId="177" fontId="0" fillId="0" borderId="0" xfId="0" applyNumberFormat="1" applyFont="1" applyAlignment="1">
      <alignment/>
    </xf>
    <xf numFmtId="177" fontId="1" fillId="0" borderId="0" xfId="0" applyNumberFormat="1" applyFont="1" applyAlignment="1">
      <alignment/>
    </xf>
    <xf numFmtId="1" fontId="29" fillId="8" borderId="13" xfId="58" applyNumberFormat="1" applyFont="1" applyFill="1" applyBorder="1" applyAlignment="1">
      <alignment horizontal="center" vertical="center"/>
      <protection/>
    </xf>
    <xf numFmtId="3" fontId="1" fillId="0" borderId="11" xfId="58" applyNumberFormat="1" applyFont="1" applyFill="1" applyBorder="1" applyAlignment="1">
      <alignment horizontal="center" vertical="center" wrapText="1"/>
      <protection/>
    </xf>
    <xf numFmtId="3" fontId="1" fillId="0" borderId="14" xfId="58" applyNumberFormat="1" applyFont="1" applyFill="1" applyBorder="1" applyAlignment="1">
      <alignment horizontal="center" vertical="center" wrapText="1"/>
      <protection/>
    </xf>
    <xf numFmtId="3" fontId="1" fillId="0" borderId="15" xfId="65" applyNumberFormat="1" applyFont="1" applyBorder="1" applyAlignment="1">
      <alignment horizontal="centerContinuous" vertical="center"/>
      <protection/>
    </xf>
    <xf numFmtId="3" fontId="1" fillId="0" borderId="16" xfId="65" applyNumberFormat="1" applyFont="1" applyBorder="1" applyAlignment="1">
      <alignment vertical="center"/>
      <protection/>
    </xf>
    <xf numFmtId="177" fontId="1" fillId="0" borderId="17" xfId="65" applyNumberFormat="1" applyFont="1" applyBorder="1" applyAlignment="1">
      <alignment horizontal="right" vertical="center"/>
      <protection/>
    </xf>
    <xf numFmtId="177" fontId="1" fillId="0" borderId="12" xfId="65" applyNumberFormat="1" applyFont="1" applyBorder="1" applyAlignment="1">
      <alignment horizontal="right" vertical="center"/>
      <protection/>
    </xf>
    <xf numFmtId="177" fontId="1" fillId="0" borderId="17" xfId="65" applyNumberFormat="1" applyFont="1" applyBorder="1" applyAlignment="1" applyProtection="1">
      <alignment horizontal="right" vertical="center"/>
      <protection locked="0"/>
    </xf>
    <xf numFmtId="177" fontId="1" fillId="0" borderId="12" xfId="65" applyNumberFormat="1" applyFont="1" applyBorder="1" applyAlignment="1" applyProtection="1">
      <alignment horizontal="right" vertical="center"/>
      <protection locked="0"/>
    </xf>
    <xf numFmtId="177" fontId="0" fillId="0" borderId="17" xfId="65" applyNumberFormat="1" applyFont="1" applyBorder="1" applyAlignment="1" applyProtection="1">
      <alignment horizontal="right" vertical="center"/>
      <protection locked="0"/>
    </xf>
    <xf numFmtId="177" fontId="0" fillId="0" borderId="12" xfId="65" applyNumberFormat="1" applyFont="1" applyBorder="1" applyAlignment="1" applyProtection="1">
      <alignment horizontal="right" vertical="center"/>
      <protection locked="0"/>
    </xf>
    <xf numFmtId="177" fontId="0" fillId="0" borderId="18" xfId="65" applyNumberFormat="1" applyFont="1" applyBorder="1" applyAlignment="1" applyProtection="1">
      <alignment horizontal="right" vertical="center"/>
      <protection locked="0"/>
    </xf>
    <xf numFmtId="177" fontId="0" fillId="0" borderId="12" xfId="65" applyNumberFormat="1" applyFont="1" applyFill="1" applyBorder="1" applyAlignment="1" applyProtection="1">
      <alignment horizontal="right" vertical="center"/>
      <protection locked="0"/>
    </xf>
    <xf numFmtId="177" fontId="0" fillId="0" borderId="17" xfId="65" applyNumberFormat="1" applyFont="1" applyBorder="1" applyAlignment="1">
      <alignment horizontal="right" vertical="center"/>
      <protection/>
    </xf>
    <xf numFmtId="177" fontId="0" fillId="0" borderId="12" xfId="65" applyNumberFormat="1" applyFont="1" applyBorder="1" applyAlignment="1">
      <alignment horizontal="right" vertical="center"/>
      <protection/>
    </xf>
    <xf numFmtId="177" fontId="1" fillId="0" borderId="19" xfId="65" applyNumberFormat="1" applyFont="1" applyBorder="1" applyAlignment="1">
      <alignment horizontal="right" vertical="center"/>
      <protection/>
    </xf>
    <xf numFmtId="177" fontId="1" fillId="0" borderId="20" xfId="65" applyNumberFormat="1" applyFont="1" applyBorder="1" applyAlignment="1">
      <alignment horizontal="right" vertical="center"/>
      <protection/>
    </xf>
    <xf numFmtId="177" fontId="0" fillId="0" borderId="0" xfId="65" applyNumberFormat="1" applyFont="1" applyBorder="1">
      <alignment/>
      <protection/>
    </xf>
    <xf numFmtId="177" fontId="0" fillId="0" borderId="0" xfId="65" applyNumberFormat="1" applyFont="1" applyBorder="1" applyAlignment="1">
      <alignment horizontal="center"/>
      <protection/>
    </xf>
    <xf numFmtId="177" fontId="0" fillId="0" borderId="0" xfId="65" applyNumberFormat="1" applyFont="1" applyFill="1" applyBorder="1" applyAlignment="1">
      <alignment horizontal="center"/>
      <protection/>
    </xf>
    <xf numFmtId="0" fontId="1" fillId="0" borderId="0" xfId="0" applyFont="1" applyBorder="1" applyAlignment="1" quotePrefix="1">
      <alignment/>
    </xf>
    <xf numFmtId="4" fontId="0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177" fontId="1" fillId="0" borderId="17" xfId="65" applyNumberFormat="1" applyFont="1" applyFill="1" applyBorder="1" applyAlignment="1" applyProtection="1">
      <alignment horizontal="right" vertical="center"/>
      <protection locked="0"/>
    </xf>
    <xf numFmtId="10" fontId="0" fillId="0" borderId="0" xfId="67" applyNumberFormat="1" applyFont="1" applyBorder="1" applyAlignment="1">
      <alignment vertical="center"/>
    </xf>
    <xf numFmtId="3" fontId="1" fillId="0" borderId="0" xfId="65" applyNumberFormat="1" applyFont="1" applyBorder="1" applyAlignment="1">
      <alignment vertical="center"/>
      <protection/>
    </xf>
    <xf numFmtId="3" fontId="0" fillId="0" borderId="0" xfId="64" applyNumberFormat="1" applyFont="1" applyBorder="1">
      <alignment/>
      <protection/>
    </xf>
    <xf numFmtId="0" fontId="0" fillId="0" borderId="0" xfId="57" applyFont="1" applyAlignment="1">
      <alignment vertical="center"/>
      <protection/>
    </xf>
    <xf numFmtId="4" fontId="1" fillId="0" borderId="21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Border="1" applyAlignment="1">
      <alignment/>
    </xf>
    <xf numFmtId="177" fontId="0" fillId="0" borderId="22" xfId="0" applyNumberFormat="1" applyFont="1" applyBorder="1" applyAlignment="1">
      <alignment/>
    </xf>
    <xf numFmtId="0" fontId="0" fillId="0" borderId="0" xfId="57" applyFont="1">
      <alignment/>
      <protection/>
    </xf>
    <xf numFmtId="0" fontId="1" fillId="0" borderId="0" xfId="57" applyFont="1">
      <alignment/>
      <protection/>
    </xf>
    <xf numFmtId="3" fontId="1" fillId="0" borderId="23" xfId="0" applyNumberFormat="1" applyFont="1" applyBorder="1" applyAlignment="1">
      <alignment vertical="center"/>
    </xf>
    <xf numFmtId="3" fontId="1" fillId="0" borderId="24" xfId="0" applyNumberFormat="1" applyFont="1" applyBorder="1" applyAlignment="1">
      <alignment vertical="center"/>
    </xf>
    <xf numFmtId="177" fontId="1" fillId="0" borderId="25" xfId="0" applyNumberFormat="1" applyFont="1" applyBorder="1" applyAlignment="1">
      <alignment vertical="center"/>
    </xf>
    <xf numFmtId="3" fontId="0" fillId="0" borderId="15" xfId="0" applyNumberFormat="1" applyFont="1" applyBorder="1" applyAlignment="1" applyProtection="1">
      <alignment horizontal="right" vertical="center"/>
      <protection/>
    </xf>
    <xf numFmtId="3" fontId="0" fillId="0" borderId="26" xfId="0" applyNumberFormat="1" applyFont="1" applyBorder="1" applyAlignment="1" applyProtection="1">
      <alignment vertical="center"/>
      <protection/>
    </xf>
    <xf numFmtId="177" fontId="0" fillId="0" borderId="27" xfId="51" applyNumberFormat="1" applyFont="1" applyBorder="1" applyAlignment="1" applyProtection="1">
      <alignment vertical="center"/>
      <protection/>
    </xf>
    <xf numFmtId="3" fontId="0" fillId="0" borderId="15" xfId="0" applyNumberFormat="1" applyFont="1" applyBorder="1" applyAlignment="1">
      <alignment vertical="center"/>
    </xf>
    <xf numFmtId="3" fontId="0" fillId="0" borderId="26" xfId="0" applyNumberFormat="1" applyFont="1" applyBorder="1" applyAlignment="1">
      <alignment vertical="center"/>
    </xf>
    <xf numFmtId="177" fontId="0" fillId="0" borderId="27" xfId="51" applyNumberFormat="1" applyFont="1" applyBorder="1" applyAlignment="1">
      <alignment vertical="center"/>
    </xf>
    <xf numFmtId="3" fontId="1" fillId="0" borderId="28" xfId="0" applyNumberFormat="1" applyFont="1" applyBorder="1" applyAlignment="1">
      <alignment vertical="center"/>
    </xf>
    <xf numFmtId="3" fontId="1" fillId="0" borderId="29" xfId="0" applyNumberFormat="1" applyFont="1" applyBorder="1" applyAlignment="1">
      <alignment vertical="center"/>
    </xf>
    <xf numFmtId="177" fontId="0" fillId="0" borderId="14" xfId="51" applyNumberFormat="1" applyFont="1" applyBorder="1" applyAlignment="1">
      <alignment vertical="center"/>
    </xf>
    <xf numFmtId="3" fontId="1" fillId="0" borderId="15" xfId="0" applyNumberFormat="1" applyFont="1" applyBorder="1" applyAlignment="1">
      <alignment vertical="center"/>
    </xf>
    <xf numFmtId="3" fontId="1" fillId="0" borderId="26" xfId="0" applyNumberFormat="1" applyFont="1" applyBorder="1" applyAlignment="1">
      <alignment vertical="center"/>
    </xf>
    <xf numFmtId="177" fontId="0" fillId="0" borderId="27" xfId="0" applyNumberFormat="1" applyFont="1" applyBorder="1" applyAlignment="1">
      <alignment vertical="center"/>
    </xf>
    <xf numFmtId="3" fontId="1" fillId="0" borderId="30" xfId="0" applyNumberFormat="1" applyFont="1" applyBorder="1" applyAlignment="1">
      <alignment vertical="center"/>
    </xf>
    <xf numFmtId="3" fontId="1" fillId="0" borderId="31" xfId="0" applyNumberFormat="1" applyFont="1" applyBorder="1" applyAlignment="1">
      <alignment vertical="center"/>
    </xf>
    <xf numFmtId="177" fontId="1" fillId="0" borderId="32" xfId="0" applyNumberFormat="1" applyFont="1" applyBorder="1" applyAlignment="1">
      <alignment vertical="center"/>
    </xf>
    <xf numFmtId="3" fontId="1" fillId="8" borderId="15" xfId="0" applyNumberFormat="1" applyFont="1" applyFill="1" applyBorder="1" applyAlignment="1">
      <alignment vertical="center"/>
    </xf>
    <xf numFmtId="3" fontId="1" fillId="8" borderId="26" xfId="0" applyNumberFormat="1" applyFont="1" applyFill="1" applyBorder="1" applyAlignment="1">
      <alignment vertical="center"/>
    </xf>
    <xf numFmtId="177" fontId="1" fillId="8" borderId="27" xfId="0" applyNumberFormat="1" applyFont="1" applyFill="1" applyBorder="1" applyAlignment="1">
      <alignment vertical="center"/>
    </xf>
    <xf numFmtId="3" fontId="1" fillId="8" borderId="26" xfId="0" applyNumberFormat="1" applyFont="1" applyFill="1" applyBorder="1" applyAlignment="1" applyProtection="1">
      <alignment vertical="center"/>
      <protection/>
    </xf>
    <xf numFmtId="177" fontId="1" fillId="8" borderId="27" xfId="0" applyNumberFormat="1" applyFont="1" applyFill="1" applyBorder="1" applyAlignment="1" applyProtection="1">
      <alignment vertical="center"/>
      <protection/>
    </xf>
    <xf numFmtId="3" fontId="0" fillId="8" borderId="33" xfId="0" applyNumberFormat="1" applyFont="1" applyFill="1" applyBorder="1" applyAlignment="1">
      <alignment vertical="center"/>
    </xf>
    <xf numFmtId="3" fontId="1" fillId="8" borderId="34" xfId="0" applyNumberFormat="1" applyFont="1" applyFill="1" applyBorder="1" applyAlignment="1">
      <alignment vertical="center"/>
    </xf>
    <xf numFmtId="177" fontId="1" fillId="8" borderId="35" xfId="0" applyNumberFormat="1" applyFont="1" applyFill="1" applyBorder="1" applyAlignment="1">
      <alignment vertical="center"/>
    </xf>
    <xf numFmtId="3" fontId="1" fillId="0" borderId="36" xfId="0" applyNumberFormat="1" applyFont="1" applyFill="1" applyBorder="1" applyAlignment="1">
      <alignment vertical="center"/>
    </xf>
    <xf numFmtId="0" fontId="0" fillId="0" borderId="33" xfId="0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177" fontId="1" fillId="0" borderId="22" xfId="0" applyNumberFormat="1" applyFont="1" applyBorder="1" applyAlignment="1">
      <alignment vertical="center"/>
    </xf>
    <xf numFmtId="177" fontId="1" fillId="8" borderId="37" xfId="0" applyNumberFormat="1" applyFont="1" applyFill="1" applyBorder="1" applyAlignment="1">
      <alignment vertical="center"/>
    </xf>
    <xf numFmtId="177" fontId="1" fillId="8" borderId="38" xfId="0" applyNumberFormat="1" applyFont="1" applyFill="1" applyBorder="1" applyAlignment="1">
      <alignment vertical="center"/>
    </xf>
    <xf numFmtId="3" fontId="0" fillId="0" borderId="26" xfId="61" applyNumberFormat="1" applyFont="1" applyBorder="1" applyAlignment="1" applyProtection="1">
      <alignment vertical="center"/>
      <protection/>
    </xf>
    <xf numFmtId="177" fontId="0" fillId="0" borderId="27" xfId="0" applyNumberFormat="1" applyFont="1" applyBorder="1" applyAlignment="1" applyProtection="1">
      <alignment vertical="center"/>
      <protection/>
    </xf>
    <xf numFmtId="177" fontId="0" fillId="0" borderId="14" xfId="0" applyNumberFormat="1" applyFont="1" applyBorder="1" applyAlignment="1">
      <alignment vertical="center"/>
    </xf>
    <xf numFmtId="3" fontId="1" fillId="0" borderId="33" xfId="0" applyNumberFormat="1" applyFont="1" applyBorder="1" applyAlignment="1" applyProtection="1">
      <alignment vertical="center"/>
      <protection/>
    </xf>
    <xf numFmtId="3" fontId="1" fillId="0" borderId="34" xfId="0" applyNumberFormat="1" applyFont="1" applyBorder="1" applyAlignment="1">
      <alignment vertical="center"/>
    </xf>
    <xf numFmtId="177" fontId="1" fillId="0" borderId="35" xfId="0" applyNumberFormat="1" applyFont="1" applyBorder="1" applyAlignment="1" applyProtection="1">
      <alignment vertical="center"/>
      <protection/>
    </xf>
    <xf numFmtId="3" fontId="1" fillId="0" borderId="15" xfId="0" applyNumberFormat="1" applyFont="1" applyFill="1" applyBorder="1" applyAlignment="1" quotePrefix="1">
      <alignment vertical="center"/>
    </xf>
    <xf numFmtId="3" fontId="1" fillId="0" borderId="0" xfId="0" applyNumberFormat="1" applyFont="1" applyFill="1" applyBorder="1" applyAlignment="1" applyProtection="1">
      <alignment vertical="center"/>
      <protection/>
    </xf>
    <xf numFmtId="177" fontId="1" fillId="0" borderId="22" xfId="0" applyNumberFormat="1" applyFont="1" applyFill="1" applyBorder="1" applyAlignment="1" applyProtection="1">
      <alignment vertical="center"/>
      <protection/>
    </xf>
    <xf numFmtId="177" fontId="0" fillId="0" borderId="0" xfId="0" applyNumberFormat="1" applyFont="1" applyBorder="1" applyAlignment="1" applyProtection="1">
      <alignment vertical="center"/>
      <protection/>
    </xf>
    <xf numFmtId="3" fontId="1" fillId="24" borderId="15" xfId="0" applyNumberFormat="1" applyFont="1" applyFill="1" applyBorder="1" applyAlignment="1" applyProtection="1">
      <alignment vertical="center"/>
      <protection/>
    </xf>
    <xf numFmtId="3" fontId="1" fillId="24" borderId="26" xfId="0" applyNumberFormat="1" applyFont="1" applyFill="1" applyBorder="1" applyAlignment="1">
      <alignment vertical="center"/>
    </xf>
    <xf numFmtId="177" fontId="1" fillId="24" borderId="27" xfId="51" applyNumberFormat="1" applyFont="1" applyFill="1" applyBorder="1" applyAlignment="1" applyProtection="1">
      <alignment vertical="center"/>
      <protection/>
    </xf>
    <xf numFmtId="177" fontId="1" fillId="24" borderId="27" xfId="0" applyNumberFormat="1" applyFont="1" applyFill="1" applyBorder="1" applyAlignment="1" applyProtection="1">
      <alignment vertical="center"/>
      <protection/>
    </xf>
    <xf numFmtId="0" fontId="10" fillId="3" borderId="0" xfId="57" applyFont="1" applyFill="1">
      <alignment/>
      <protection/>
    </xf>
    <xf numFmtId="3" fontId="0" fillId="3" borderId="0" xfId="64" applyNumberFormat="1" applyFont="1" applyFill="1" applyBorder="1">
      <alignment/>
      <protection/>
    </xf>
    <xf numFmtId="3" fontId="1" fillId="8" borderId="39" xfId="0" applyNumberFormat="1" applyFont="1" applyFill="1" applyBorder="1" applyAlignment="1">
      <alignment vertical="center"/>
    </xf>
    <xf numFmtId="3" fontId="1" fillId="8" borderId="36" xfId="0" applyNumberFormat="1" applyFont="1" applyFill="1" applyBorder="1" applyAlignment="1">
      <alignment vertical="center"/>
    </xf>
    <xf numFmtId="3" fontId="1" fillId="8" borderId="40" xfId="0" applyNumberFormat="1" applyFont="1" applyFill="1" applyBorder="1" applyAlignment="1">
      <alignment vertical="center"/>
    </xf>
    <xf numFmtId="3" fontId="1" fillId="8" borderId="0" xfId="0" applyNumberFormat="1" applyFont="1" applyFill="1" applyBorder="1" applyAlignment="1" applyProtection="1">
      <alignment vertical="center"/>
      <protection/>
    </xf>
    <xf numFmtId="3" fontId="0" fillId="8" borderId="41" xfId="0" applyNumberFormat="1" applyFont="1" applyFill="1" applyBorder="1" applyAlignment="1">
      <alignment vertical="center"/>
    </xf>
    <xf numFmtId="3" fontId="1" fillId="8" borderId="42" xfId="0" applyNumberFormat="1" applyFont="1" applyFill="1" applyBorder="1" applyAlignment="1">
      <alignment vertical="center"/>
    </xf>
    <xf numFmtId="3" fontId="1" fillId="8" borderId="43" xfId="0" applyNumberFormat="1" applyFont="1" applyFill="1" applyBorder="1" applyAlignment="1">
      <alignment vertical="center"/>
    </xf>
    <xf numFmtId="3" fontId="1" fillId="8" borderId="44" xfId="0" applyNumberFormat="1" applyFont="1" applyFill="1" applyBorder="1" applyAlignment="1">
      <alignment vertical="center"/>
    </xf>
    <xf numFmtId="0" fontId="0" fillId="3" borderId="0" xfId="0" applyFont="1" applyFill="1" applyAlignment="1">
      <alignment/>
    </xf>
    <xf numFmtId="0" fontId="1" fillId="0" borderId="0" xfId="0" applyFont="1" applyAlignment="1">
      <alignment vertical="justify" wrapText="1"/>
    </xf>
    <xf numFmtId="0" fontId="8" fillId="25" borderId="13" xfId="59" applyFont="1" applyFill="1" applyBorder="1" applyAlignment="1">
      <alignment horizontal="center" vertical="center" wrapText="1"/>
      <protection/>
    </xf>
    <xf numFmtId="0" fontId="0" fillId="0" borderId="0" xfId="56">
      <alignment/>
      <protection/>
    </xf>
    <xf numFmtId="0" fontId="0" fillId="0" borderId="0" xfId="56" applyFill="1">
      <alignment/>
      <protection/>
    </xf>
    <xf numFmtId="0" fontId="32" fillId="0" borderId="17" xfId="56" applyFont="1" applyBorder="1" applyAlignment="1">
      <alignment horizontal="center" vertical="center" wrapText="1"/>
      <protection/>
    </xf>
    <xf numFmtId="0" fontId="33" fillId="0" borderId="17" xfId="56" applyFont="1" applyBorder="1" applyAlignment="1">
      <alignment horizontal="center" vertical="center" wrapText="1"/>
      <protection/>
    </xf>
    <xf numFmtId="0" fontId="0" fillId="0" borderId="17" xfId="56" applyBorder="1">
      <alignment/>
      <protection/>
    </xf>
    <xf numFmtId="0" fontId="34" fillId="0" borderId="17" xfId="56" applyFont="1" applyBorder="1" applyAlignment="1">
      <alignment horizontal="left" wrapText="1"/>
      <protection/>
    </xf>
    <xf numFmtId="0" fontId="0" fillId="0" borderId="45" xfId="56" applyBorder="1">
      <alignment/>
      <protection/>
    </xf>
    <xf numFmtId="0" fontId="36" fillId="0" borderId="46" xfId="56" applyFont="1" applyBorder="1" applyAlignment="1">
      <alignment wrapText="1"/>
      <protection/>
    </xf>
    <xf numFmtId="172" fontId="35" fillId="0" borderId="46" xfId="56" applyNumberFormat="1" applyFont="1" applyBorder="1" applyAlignment="1">
      <alignment wrapText="1"/>
      <protection/>
    </xf>
    <xf numFmtId="172" fontId="37" fillId="0" borderId="46" xfId="56" applyNumberFormat="1" applyFont="1" applyBorder="1">
      <alignment/>
      <protection/>
    </xf>
    <xf numFmtId="172" fontId="37" fillId="0" borderId="47" xfId="56" applyNumberFormat="1" applyFont="1" applyBorder="1">
      <alignment/>
      <protection/>
    </xf>
    <xf numFmtId="2" fontId="8" fillId="8" borderId="25" xfId="59" applyNumberFormat="1" applyFont="1" applyFill="1" applyBorder="1" applyAlignment="1">
      <alignment horizontal="center" vertical="center" wrapText="1"/>
      <protection/>
    </xf>
    <xf numFmtId="0" fontId="0" fillId="0" borderId="46" xfId="56" applyFont="1" applyBorder="1">
      <alignment/>
      <protection/>
    </xf>
    <xf numFmtId="0" fontId="0" fillId="0" borderId="47" xfId="56" applyFont="1" applyBorder="1">
      <alignment/>
      <protection/>
    </xf>
    <xf numFmtId="0" fontId="0" fillId="0" borderId="0" xfId="56" applyFont="1">
      <alignment/>
      <protection/>
    </xf>
    <xf numFmtId="172" fontId="38" fillId="0" borderId="17" xfId="56" applyNumberFormat="1" applyFont="1" applyBorder="1" applyAlignment="1">
      <alignment horizontal="center" vertical="center" wrapText="1"/>
      <protection/>
    </xf>
    <xf numFmtId="172" fontId="39" fillId="0" borderId="17" xfId="56" applyNumberFormat="1" applyFont="1" applyBorder="1" applyAlignment="1">
      <alignment horizontal="center" wrapText="1"/>
      <protection/>
    </xf>
    <xf numFmtId="172" fontId="39" fillId="0" borderId="17" xfId="56" applyNumberFormat="1" applyFont="1" applyBorder="1" applyAlignment="1">
      <alignment horizontal="center" vertical="center" wrapText="1"/>
      <protection/>
    </xf>
    <xf numFmtId="172" fontId="38" fillId="0" borderId="48" xfId="56" applyNumberFormat="1" applyFont="1" applyBorder="1" applyAlignment="1">
      <alignment horizontal="center" wrapText="1"/>
      <protection/>
    </xf>
    <xf numFmtId="169" fontId="39" fillId="0" borderId="17" xfId="45" applyFont="1" applyBorder="1" applyAlignment="1">
      <alignment horizontal="center" wrapText="1"/>
    </xf>
    <xf numFmtId="169" fontId="39" fillId="0" borderId="17" xfId="45" applyFont="1" applyBorder="1" applyAlignment="1">
      <alignment horizontal="right" vertical="center" wrapText="1"/>
    </xf>
    <xf numFmtId="169" fontId="39" fillId="0" borderId="17" xfId="45" applyFont="1" applyBorder="1" applyAlignment="1">
      <alignment horizontal="right" wrapText="1"/>
    </xf>
    <xf numFmtId="169" fontId="38" fillId="0" borderId="48" xfId="45" applyFont="1" applyBorder="1" applyAlignment="1">
      <alignment horizontal="center" wrapText="1"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177" fontId="43" fillId="0" borderId="0" xfId="0" applyNumberFormat="1" applyFont="1" applyAlignment="1">
      <alignment vertical="center"/>
    </xf>
    <xf numFmtId="3" fontId="42" fillId="0" borderId="23" xfId="0" applyNumberFormat="1" applyFont="1" applyBorder="1" applyAlignment="1">
      <alignment vertical="center"/>
    </xf>
    <xf numFmtId="3" fontId="42" fillId="0" borderId="24" xfId="0" applyNumberFormat="1" applyFont="1" applyBorder="1" applyAlignment="1">
      <alignment vertical="center"/>
    </xf>
    <xf numFmtId="177" fontId="42" fillId="0" borderId="25" xfId="0" applyNumberFormat="1" applyFont="1" applyBorder="1" applyAlignment="1">
      <alignment vertical="center"/>
    </xf>
    <xf numFmtId="3" fontId="43" fillId="0" borderId="15" xfId="0" applyNumberFormat="1" applyFont="1" applyBorder="1" applyAlignment="1" applyProtection="1">
      <alignment horizontal="right" vertical="center"/>
      <protection/>
    </xf>
    <xf numFmtId="3" fontId="43" fillId="0" borderId="26" xfId="0" applyNumberFormat="1" applyFont="1" applyBorder="1" applyAlignment="1" applyProtection="1">
      <alignment vertical="center"/>
      <protection/>
    </xf>
    <xf numFmtId="177" fontId="43" fillId="0" borderId="27" xfId="51" applyNumberFormat="1" applyFont="1" applyBorder="1" applyAlignment="1" applyProtection="1">
      <alignment vertical="center"/>
      <protection/>
    </xf>
    <xf numFmtId="3" fontId="43" fillId="0" borderId="15" xfId="0" applyNumberFormat="1" applyFont="1" applyBorder="1" applyAlignment="1">
      <alignment vertical="center"/>
    </xf>
    <xf numFmtId="3" fontId="43" fillId="0" borderId="26" xfId="0" applyNumberFormat="1" applyFont="1" applyBorder="1" applyAlignment="1">
      <alignment vertical="center"/>
    </xf>
    <xf numFmtId="177" fontId="43" fillId="0" borderId="27" xfId="51" applyNumberFormat="1" applyFont="1" applyBorder="1" applyAlignment="1">
      <alignment vertical="center"/>
    </xf>
    <xf numFmtId="3" fontId="42" fillId="24" borderId="15" xfId="0" applyNumberFormat="1" applyFont="1" applyFill="1" applyBorder="1" applyAlignment="1" applyProtection="1">
      <alignment vertical="center"/>
      <protection/>
    </xf>
    <xf numFmtId="3" fontId="42" fillId="24" borderId="26" xfId="0" applyNumberFormat="1" applyFont="1" applyFill="1" applyBorder="1" applyAlignment="1">
      <alignment vertical="center"/>
    </xf>
    <xf numFmtId="177" fontId="42" fillId="24" borderId="27" xfId="51" applyNumberFormat="1" applyFont="1" applyFill="1" applyBorder="1" applyAlignment="1" applyProtection="1">
      <alignment vertical="center"/>
      <protection/>
    </xf>
    <xf numFmtId="3" fontId="42" fillId="0" borderId="28" xfId="0" applyNumberFormat="1" applyFont="1" applyBorder="1" applyAlignment="1">
      <alignment vertical="center"/>
    </xf>
    <xf numFmtId="3" fontId="42" fillId="0" borderId="29" xfId="0" applyNumberFormat="1" applyFont="1" applyBorder="1" applyAlignment="1">
      <alignment vertical="center"/>
    </xf>
    <xf numFmtId="177" fontId="43" fillId="0" borderId="14" xfId="51" applyNumberFormat="1" applyFont="1" applyBorder="1" applyAlignment="1">
      <alignment vertical="center"/>
    </xf>
    <xf numFmtId="177" fontId="42" fillId="24" borderId="27" xfId="0" applyNumberFormat="1" applyFont="1" applyFill="1" applyBorder="1" applyAlignment="1" applyProtection="1">
      <alignment vertical="center"/>
      <protection/>
    </xf>
    <xf numFmtId="3" fontId="42" fillId="0" borderId="15" xfId="0" applyNumberFormat="1" applyFont="1" applyBorder="1" applyAlignment="1">
      <alignment vertical="center"/>
    </xf>
    <xf numFmtId="3" fontId="42" fillId="0" borderId="26" xfId="0" applyNumberFormat="1" applyFont="1" applyBorder="1" applyAlignment="1">
      <alignment vertical="center"/>
    </xf>
    <xf numFmtId="177" fontId="43" fillId="0" borderId="27" xfId="0" applyNumberFormat="1" applyFont="1" applyBorder="1" applyAlignment="1">
      <alignment vertical="center"/>
    </xf>
    <xf numFmtId="3" fontId="42" fillId="8" borderId="15" xfId="0" applyNumberFormat="1" applyFont="1" applyFill="1" applyBorder="1" applyAlignment="1">
      <alignment vertical="center"/>
    </xf>
    <xf numFmtId="177" fontId="42" fillId="8" borderId="27" xfId="0" applyNumberFormat="1" applyFont="1" applyFill="1" applyBorder="1" applyAlignment="1">
      <alignment vertical="center"/>
    </xf>
    <xf numFmtId="3" fontId="42" fillId="8" borderId="26" xfId="0" applyNumberFormat="1" applyFont="1" applyFill="1" applyBorder="1" applyAlignment="1" applyProtection="1">
      <alignment vertical="center"/>
      <protection/>
    </xf>
    <xf numFmtId="177" fontId="42" fillId="8" borderId="27" xfId="0" applyNumberFormat="1" applyFont="1" applyFill="1" applyBorder="1" applyAlignment="1" applyProtection="1">
      <alignment vertical="center"/>
      <protection/>
    </xf>
    <xf numFmtId="0" fontId="43" fillId="0" borderId="0" xfId="0" applyFont="1" applyBorder="1" applyAlignment="1">
      <alignment vertical="center"/>
    </xf>
    <xf numFmtId="3" fontId="42" fillId="0" borderId="0" xfId="0" applyNumberFormat="1" applyFont="1" applyBorder="1" applyAlignment="1">
      <alignment vertical="center"/>
    </xf>
    <xf numFmtId="177" fontId="42" fillId="0" borderId="22" xfId="0" applyNumberFormat="1" applyFont="1" applyBorder="1" applyAlignment="1">
      <alignment vertical="center"/>
    </xf>
    <xf numFmtId="3" fontId="42" fillId="8" borderId="43" xfId="0" applyNumberFormat="1" applyFont="1" applyFill="1" applyBorder="1" applyAlignment="1">
      <alignment vertical="center"/>
    </xf>
    <xf numFmtId="3" fontId="42" fillId="8" borderId="44" xfId="0" applyNumberFormat="1" applyFont="1" applyFill="1" applyBorder="1" applyAlignment="1">
      <alignment vertical="center"/>
    </xf>
    <xf numFmtId="177" fontId="42" fillId="8" borderId="49" xfId="0" applyNumberFormat="1" applyFont="1" applyFill="1" applyBorder="1" applyAlignment="1">
      <alignment vertical="center"/>
    </xf>
    <xf numFmtId="3" fontId="43" fillId="8" borderId="41" xfId="0" applyNumberFormat="1" applyFont="1" applyFill="1" applyBorder="1" applyAlignment="1">
      <alignment vertical="center"/>
    </xf>
    <xf numFmtId="3" fontId="42" fillId="8" borderId="42" xfId="0" applyNumberFormat="1" applyFont="1" applyFill="1" applyBorder="1" applyAlignment="1">
      <alignment vertical="center"/>
    </xf>
    <xf numFmtId="177" fontId="42" fillId="8" borderId="38" xfId="0" applyNumberFormat="1" applyFont="1" applyFill="1" applyBorder="1" applyAlignment="1">
      <alignment vertical="center"/>
    </xf>
    <xf numFmtId="3" fontId="43" fillId="0" borderId="26" xfId="61" applyNumberFormat="1" applyFont="1" applyBorder="1" applyAlignment="1" applyProtection="1">
      <alignment vertical="center"/>
      <protection/>
    </xf>
    <xf numFmtId="177" fontId="43" fillId="0" borderId="27" xfId="0" applyNumberFormat="1" applyFont="1" applyBorder="1" applyAlignment="1" applyProtection="1">
      <alignment vertical="center"/>
      <protection/>
    </xf>
    <xf numFmtId="4" fontId="43" fillId="0" borderId="0" xfId="0" applyNumberFormat="1" applyFont="1" applyAlignment="1">
      <alignment vertical="center"/>
    </xf>
    <xf numFmtId="177" fontId="43" fillId="0" borderId="14" xfId="0" applyNumberFormat="1" applyFont="1" applyBorder="1" applyAlignment="1">
      <alignment vertical="center"/>
    </xf>
    <xf numFmtId="3" fontId="42" fillId="0" borderId="33" xfId="0" applyNumberFormat="1" applyFont="1" applyBorder="1" applyAlignment="1" applyProtection="1">
      <alignment vertical="center"/>
      <protection/>
    </xf>
    <xf numFmtId="3" fontId="42" fillId="0" borderId="34" xfId="0" applyNumberFormat="1" applyFont="1" applyBorder="1" applyAlignment="1">
      <alignment vertical="center"/>
    </xf>
    <xf numFmtId="177" fontId="42" fillId="0" borderId="35" xfId="0" applyNumberFormat="1" applyFont="1" applyBorder="1" applyAlignment="1" applyProtection="1">
      <alignment vertical="center"/>
      <protection/>
    </xf>
    <xf numFmtId="3" fontId="42" fillId="0" borderId="0" xfId="0" applyNumberFormat="1" applyFont="1" applyFill="1" applyBorder="1" applyAlignment="1" applyProtection="1">
      <alignment vertical="center"/>
      <protection/>
    </xf>
    <xf numFmtId="0" fontId="43" fillId="3" borderId="0" xfId="0" applyFont="1" applyFill="1" applyAlignment="1">
      <alignment vertical="center"/>
    </xf>
    <xf numFmtId="0" fontId="46" fillId="3" borderId="0" xfId="57" applyFont="1" applyFill="1" applyAlignment="1">
      <alignment vertical="center"/>
      <protection/>
    </xf>
    <xf numFmtId="3" fontId="43" fillId="3" borderId="0" xfId="64" applyNumberFormat="1" applyFont="1" applyFill="1" applyBorder="1" applyAlignment="1">
      <alignment vertical="center"/>
      <protection/>
    </xf>
    <xf numFmtId="0" fontId="43" fillId="0" borderId="0" xfId="57" applyFont="1" applyAlignment="1">
      <alignment vertical="center"/>
      <protection/>
    </xf>
    <xf numFmtId="3" fontId="43" fillId="0" borderId="0" xfId="64" applyNumberFormat="1" applyFont="1" applyBorder="1" applyAlignment="1">
      <alignment vertical="center"/>
      <protection/>
    </xf>
    <xf numFmtId="0" fontId="42" fillId="0" borderId="0" xfId="57" applyFont="1" applyAlignment="1">
      <alignment vertical="center" wrapText="1"/>
      <protection/>
    </xf>
    <xf numFmtId="0" fontId="42" fillId="0" borderId="0" xfId="57" applyFont="1" applyAlignment="1">
      <alignment vertical="center"/>
      <protection/>
    </xf>
    <xf numFmtId="0" fontId="42" fillId="0" borderId="0" xfId="0" applyFont="1" applyAlignment="1">
      <alignment vertical="center" wrapText="1"/>
    </xf>
    <xf numFmtId="0" fontId="42" fillId="0" borderId="0" xfId="0" applyFont="1" applyAlignment="1">
      <alignment horizontal="center" vertical="center"/>
    </xf>
    <xf numFmtId="2" fontId="43" fillId="0" borderId="0" xfId="0" applyNumberFormat="1" applyFont="1" applyAlignment="1">
      <alignment horizontal="center" vertical="center"/>
    </xf>
    <xf numFmtId="0" fontId="45" fillId="0" borderId="17" xfId="0" applyFont="1" applyBorder="1" applyAlignment="1">
      <alignment vertical="center"/>
    </xf>
    <xf numFmtId="177" fontId="45" fillId="0" borderId="17" xfId="0" applyNumberFormat="1" applyFont="1" applyBorder="1" applyAlignment="1" applyProtection="1">
      <alignment vertical="center"/>
      <protection/>
    </xf>
    <xf numFmtId="177" fontId="43" fillId="0" borderId="17" xfId="0" applyNumberFormat="1" applyFont="1" applyBorder="1" applyAlignment="1">
      <alignment vertical="center"/>
    </xf>
    <xf numFmtId="3" fontId="42" fillId="8" borderId="24" xfId="0" applyNumberFormat="1" applyFont="1" applyFill="1" applyBorder="1" applyAlignment="1">
      <alignment vertical="center"/>
    </xf>
    <xf numFmtId="3" fontId="43" fillId="8" borderId="15" xfId="0" applyNumberFormat="1" applyFont="1" applyFill="1" applyBorder="1" applyAlignment="1">
      <alignment vertical="center"/>
    </xf>
    <xf numFmtId="3" fontId="42" fillId="8" borderId="0" xfId="0" applyNumberFormat="1" applyFont="1" applyFill="1" applyBorder="1" applyAlignment="1">
      <alignment vertical="center"/>
    </xf>
    <xf numFmtId="3" fontId="42" fillId="0" borderId="50" xfId="0" applyNumberFormat="1" applyFont="1" applyFill="1" applyBorder="1" applyAlignment="1">
      <alignment vertical="center"/>
    </xf>
    <xf numFmtId="3" fontId="42" fillId="0" borderId="51" xfId="0" applyNumberFormat="1" applyFont="1" applyFill="1" applyBorder="1" applyAlignment="1">
      <alignment vertical="center"/>
    </xf>
    <xf numFmtId="177" fontId="42" fillId="0" borderId="52" xfId="0" applyNumberFormat="1" applyFont="1" applyFill="1" applyBorder="1" applyAlignment="1">
      <alignment vertical="center"/>
    </xf>
    <xf numFmtId="3" fontId="42" fillId="0" borderId="15" xfId="0" applyNumberFormat="1" applyFont="1" applyFill="1" applyBorder="1" applyAlignment="1">
      <alignment vertical="center"/>
    </xf>
    <xf numFmtId="3" fontId="42" fillId="0" borderId="26" xfId="0" applyNumberFormat="1" applyFont="1" applyFill="1" applyBorder="1" applyAlignment="1">
      <alignment vertical="center"/>
    </xf>
    <xf numFmtId="177" fontId="42" fillId="0" borderId="27" xfId="0" applyNumberFormat="1" applyFont="1" applyBorder="1" applyAlignment="1">
      <alignment vertical="center"/>
    </xf>
    <xf numFmtId="3" fontId="42" fillId="8" borderId="53" xfId="0" applyNumberFormat="1" applyFont="1" applyFill="1" applyBorder="1" applyAlignment="1">
      <alignment vertical="center"/>
    </xf>
    <xf numFmtId="3" fontId="42" fillId="8" borderId="54" xfId="0" applyNumberFormat="1" applyFont="1" applyFill="1" applyBorder="1" applyAlignment="1">
      <alignment vertical="center"/>
    </xf>
    <xf numFmtId="3" fontId="42" fillId="8" borderId="0" xfId="0" applyNumberFormat="1" applyFont="1" applyFill="1" applyBorder="1" applyAlignment="1" applyProtection="1">
      <alignment vertical="center"/>
      <protection/>
    </xf>
    <xf numFmtId="0" fontId="43" fillId="0" borderId="43" xfId="0" applyFont="1" applyBorder="1" applyAlignment="1">
      <alignment vertical="center"/>
    </xf>
    <xf numFmtId="3" fontId="42" fillId="0" borderId="43" xfId="0" applyNumberFormat="1" applyFont="1" applyFill="1" applyBorder="1" applyAlignment="1" quotePrefix="1">
      <alignment vertical="center"/>
    </xf>
    <xf numFmtId="3" fontId="42" fillId="0" borderId="41" xfId="0" applyNumberFormat="1" applyFont="1" applyFill="1" applyBorder="1" applyAlignment="1">
      <alignment vertical="center"/>
    </xf>
    <xf numFmtId="3" fontId="42" fillId="24" borderId="41" xfId="0" applyNumberFormat="1" applyFont="1" applyFill="1" applyBorder="1" applyAlignment="1" applyProtection="1">
      <alignment vertical="center"/>
      <protection/>
    </xf>
    <xf numFmtId="3" fontId="43" fillId="0" borderId="0" xfId="61" applyNumberFormat="1" applyFont="1" applyBorder="1" applyAlignment="1" applyProtection="1">
      <alignment vertical="center"/>
      <protection/>
    </xf>
    <xf numFmtId="3" fontId="42" fillId="24" borderId="0" xfId="0" applyNumberFormat="1" applyFont="1" applyFill="1" applyBorder="1" applyAlignment="1">
      <alignment vertical="center"/>
    </xf>
    <xf numFmtId="3" fontId="42" fillId="0" borderId="55" xfId="0" applyNumberFormat="1" applyFont="1" applyBorder="1" applyAlignment="1">
      <alignment vertical="center"/>
    </xf>
    <xf numFmtId="3" fontId="42" fillId="0" borderId="39" xfId="0" applyNumberFormat="1" applyFont="1" applyBorder="1" applyAlignment="1">
      <alignment vertical="center"/>
    </xf>
    <xf numFmtId="0" fontId="43" fillId="0" borderId="0" xfId="0" applyFont="1" applyAlignment="1">
      <alignment/>
    </xf>
    <xf numFmtId="0" fontId="43" fillId="0" borderId="56" xfId="0" applyFont="1" applyBorder="1" applyAlignment="1">
      <alignment horizontal="center" vertical="center" wrapText="1"/>
    </xf>
    <xf numFmtId="0" fontId="43" fillId="0" borderId="27" xfId="0" applyFont="1" applyBorder="1" applyAlignment="1">
      <alignment horizontal="center" vertical="center" wrapText="1"/>
    </xf>
    <xf numFmtId="0" fontId="42" fillId="0" borderId="57" xfId="0" applyFont="1" applyBorder="1" applyAlignment="1">
      <alignment horizontal="center" vertical="center" wrapText="1"/>
    </xf>
    <xf numFmtId="0" fontId="42" fillId="0" borderId="19" xfId="0" applyFont="1" applyBorder="1" applyAlignment="1">
      <alignment horizontal="center" vertical="center" wrapText="1"/>
    </xf>
    <xf numFmtId="0" fontId="42" fillId="0" borderId="58" xfId="0" applyFont="1" applyBorder="1" applyAlignment="1">
      <alignment horizontal="center" vertical="center" wrapText="1"/>
    </xf>
    <xf numFmtId="0" fontId="42" fillId="0" borderId="38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43" fontId="43" fillId="0" borderId="17" xfId="0" applyNumberFormat="1" applyFont="1" applyBorder="1" applyAlignment="1">
      <alignment vertical="center"/>
    </xf>
    <xf numFmtId="43" fontId="43" fillId="0" borderId="12" xfId="0" applyNumberFormat="1" applyFont="1" applyBorder="1" applyAlignment="1">
      <alignment vertical="center"/>
    </xf>
    <xf numFmtId="43" fontId="43" fillId="0" borderId="59" xfId="0" applyNumberFormat="1" applyFont="1" applyBorder="1" applyAlignment="1">
      <alignment vertical="center"/>
    </xf>
    <xf numFmtId="43" fontId="43" fillId="0" borderId="19" xfId="0" applyNumberFormat="1" applyFont="1" applyBorder="1" applyAlignment="1">
      <alignment vertical="center"/>
    </xf>
    <xf numFmtId="43" fontId="43" fillId="0" borderId="20" xfId="0" applyNumberFormat="1" applyFont="1" applyBorder="1" applyAlignment="1">
      <alignment vertical="center"/>
    </xf>
    <xf numFmtId="43" fontId="43" fillId="0" borderId="57" xfId="0" applyNumberFormat="1" applyFont="1" applyBorder="1" applyAlignment="1">
      <alignment vertical="center"/>
    </xf>
    <xf numFmtId="0" fontId="43" fillId="0" borderId="0" xfId="55" applyFont="1" applyAlignment="1">
      <alignment vertical="center"/>
      <protection/>
    </xf>
    <xf numFmtId="0" fontId="43" fillId="0" borderId="0" xfId="55" applyFont="1" applyFill="1" applyAlignment="1">
      <alignment vertical="center"/>
      <protection/>
    </xf>
    <xf numFmtId="173" fontId="43" fillId="0" borderId="0" xfId="55" applyNumberFormat="1" applyFont="1" applyAlignment="1">
      <alignment vertical="center"/>
      <protection/>
    </xf>
    <xf numFmtId="0" fontId="42" fillId="0" borderId="0" xfId="55" applyFont="1" applyAlignment="1">
      <alignment vertical="center"/>
      <protection/>
    </xf>
    <xf numFmtId="0" fontId="43" fillId="0" borderId="0" xfId="55" applyFont="1" applyBorder="1" applyAlignment="1">
      <alignment vertical="center"/>
      <protection/>
    </xf>
    <xf numFmtId="0" fontId="42" fillId="0" borderId="17" xfId="0" applyFont="1" applyBorder="1" applyAlignment="1">
      <alignment horizontal="center" vertical="center" wrapText="1"/>
    </xf>
    <xf numFmtId="0" fontId="43" fillId="0" borderId="0" xfId="0" applyFont="1" applyFill="1" applyAlignment="1">
      <alignment vertical="center"/>
    </xf>
    <xf numFmtId="0" fontId="43" fillId="0" borderId="15" xfId="0" applyFont="1" applyBorder="1" applyAlignment="1">
      <alignment vertical="center"/>
    </xf>
    <xf numFmtId="0" fontId="43" fillId="0" borderId="22" xfId="0" applyFont="1" applyBorder="1" applyAlignment="1">
      <alignment vertical="center"/>
    </xf>
    <xf numFmtId="169" fontId="43" fillId="0" borderId="0" xfId="0" applyNumberFormat="1" applyFont="1" applyAlignment="1">
      <alignment vertical="center"/>
    </xf>
    <xf numFmtId="0" fontId="43" fillId="0" borderId="0" xfId="0" applyFont="1" applyAlignment="1">
      <alignment horizontal="right" vertical="center"/>
    </xf>
    <xf numFmtId="173" fontId="43" fillId="22" borderId="0" xfId="0" applyNumberFormat="1" applyFont="1" applyFill="1" applyAlignment="1">
      <alignment vertical="center"/>
    </xf>
    <xf numFmtId="1" fontId="47" fillId="8" borderId="13" xfId="58" applyNumberFormat="1" applyFont="1" applyFill="1" applyBorder="1" applyAlignment="1">
      <alignment horizontal="center" vertical="center"/>
      <protection/>
    </xf>
    <xf numFmtId="2" fontId="47" fillId="8" borderId="12" xfId="58" applyNumberFormat="1" applyFont="1" applyFill="1" applyBorder="1" applyAlignment="1">
      <alignment horizontal="center" vertical="center"/>
      <protection/>
    </xf>
    <xf numFmtId="0" fontId="42" fillId="0" borderId="51" xfId="55" applyFont="1" applyBorder="1" applyAlignment="1">
      <alignment horizontal="center" vertical="center" wrapText="1"/>
      <protection/>
    </xf>
    <xf numFmtId="0" fontId="42" fillId="0" borderId="52" xfId="55" applyFont="1" applyBorder="1" applyAlignment="1">
      <alignment horizontal="center" vertical="center" wrapText="1"/>
      <protection/>
    </xf>
    <xf numFmtId="0" fontId="42" fillId="0" borderId="0" xfId="55" applyFont="1" applyBorder="1" applyAlignment="1">
      <alignment horizontal="center" vertical="center" wrapText="1"/>
      <protection/>
    </xf>
    <xf numFmtId="177" fontId="42" fillId="0" borderId="19" xfId="52" applyNumberFormat="1" applyFont="1" applyBorder="1" applyAlignment="1">
      <alignment vertical="center"/>
    </xf>
    <xf numFmtId="0" fontId="42" fillId="0" borderId="20" xfId="55" applyFont="1" applyBorder="1" applyAlignment="1">
      <alignment vertical="center"/>
      <protection/>
    </xf>
    <xf numFmtId="177" fontId="42" fillId="22" borderId="0" xfId="55" applyNumberFormat="1" applyFont="1" applyFill="1" applyBorder="1" applyAlignment="1">
      <alignment vertical="center"/>
      <protection/>
    </xf>
    <xf numFmtId="177" fontId="43" fillId="26" borderId="11" xfId="52" applyNumberFormat="1" applyFont="1" applyFill="1" applyBorder="1" applyAlignment="1">
      <alignment vertical="center"/>
    </xf>
    <xf numFmtId="0" fontId="43" fillId="0" borderId="14" xfId="55" applyFont="1" applyFill="1" applyBorder="1" applyAlignment="1">
      <alignment vertical="center"/>
      <protection/>
    </xf>
    <xf numFmtId="177" fontId="43" fillId="26" borderId="17" xfId="52" applyNumberFormat="1" applyFont="1" applyFill="1" applyBorder="1" applyAlignment="1">
      <alignment vertical="center"/>
    </xf>
    <xf numFmtId="0" fontId="43" fillId="0" borderId="60" xfId="55" applyFont="1" applyBorder="1" applyAlignment="1">
      <alignment vertical="center"/>
      <protection/>
    </xf>
    <xf numFmtId="177" fontId="42" fillId="0" borderId="0" xfId="52" applyNumberFormat="1" applyFont="1" applyBorder="1" applyAlignment="1">
      <alignment vertical="center"/>
    </xf>
    <xf numFmtId="0" fontId="42" fillId="0" borderId="0" xfId="55" applyFont="1" applyBorder="1" applyAlignment="1">
      <alignment vertical="center"/>
      <protection/>
    </xf>
    <xf numFmtId="0" fontId="43" fillId="0" borderId="0" xfId="62" applyFont="1" applyAlignment="1">
      <alignment vertical="center"/>
      <protection/>
    </xf>
    <xf numFmtId="4" fontId="43" fillId="0" borderId="0" xfId="62" applyNumberFormat="1" applyFont="1" applyAlignment="1">
      <alignment vertical="center"/>
      <protection/>
    </xf>
    <xf numFmtId="3" fontId="43" fillId="0" borderId="0" xfId="62" applyNumberFormat="1" applyFont="1" applyAlignment="1">
      <alignment vertical="center"/>
      <protection/>
    </xf>
    <xf numFmtId="4" fontId="43" fillId="26" borderId="11" xfId="62" applyNumberFormat="1" applyFont="1" applyFill="1" applyBorder="1" applyAlignment="1" applyProtection="1">
      <alignment horizontal="center" vertical="center"/>
      <protection locked="0"/>
    </xf>
    <xf numFmtId="177" fontId="43" fillId="0" borderId="11" xfId="52" applyNumberFormat="1" applyFont="1" applyBorder="1" applyAlignment="1" applyProtection="1">
      <alignment horizontal="right" vertical="center"/>
      <protection locked="0"/>
    </xf>
    <xf numFmtId="0" fontId="43" fillId="0" borderId="61" xfId="62" applyNumberFormat="1" applyFont="1" applyFill="1" applyBorder="1" applyAlignment="1" applyProtection="1">
      <alignment vertical="center"/>
      <protection locked="0"/>
    </xf>
    <xf numFmtId="0" fontId="43" fillId="0" borderId="27" xfId="62" applyNumberFormat="1" applyFont="1" applyFill="1" applyBorder="1" applyAlignment="1" applyProtection="1">
      <alignment vertical="center"/>
      <protection locked="0"/>
    </xf>
    <xf numFmtId="177" fontId="43" fillId="0" borderId="17" xfId="52" applyNumberFormat="1" applyFont="1" applyBorder="1" applyAlignment="1" applyProtection="1">
      <alignment horizontal="right" vertical="center"/>
      <protection locked="0"/>
    </xf>
    <xf numFmtId="49" fontId="43" fillId="0" borderId="62" xfId="62" applyNumberFormat="1" applyFont="1" applyFill="1" applyBorder="1" applyAlignment="1" applyProtection="1">
      <alignment horizontal="center" vertical="center"/>
      <protection locked="0"/>
    </xf>
    <xf numFmtId="49" fontId="43" fillId="0" borderId="25" xfId="62" applyNumberFormat="1" applyFont="1" applyFill="1" applyBorder="1" applyAlignment="1" applyProtection="1">
      <alignment horizontal="center" vertical="center"/>
      <protection locked="0"/>
    </xf>
    <xf numFmtId="0" fontId="43" fillId="0" borderId="62" xfId="62" applyNumberFormat="1" applyFont="1" applyFill="1" applyBorder="1" applyAlignment="1" applyProtection="1">
      <alignment vertical="center"/>
      <protection locked="0"/>
    </xf>
    <xf numFmtId="0" fontId="43" fillId="0" borderId="25" xfId="62" applyNumberFormat="1" applyFont="1" applyFill="1" applyBorder="1" applyAlignment="1" applyProtection="1">
      <alignment vertical="center"/>
      <protection locked="0"/>
    </xf>
    <xf numFmtId="4" fontId="43" fillId="26" borderId="56" xfId="62" applyNumberFormat="1" applyFont="1" applyFill="1" applyBorder="1" applyAlignment="1" applyProtection="1">
      <alignment horizontal="center" vertical="center"/>
      <protection locked="0"/>
    </xf>
    <xf numFmtId="177" fontId="43" fillId="0" borderId="48" xfId="52" applyNumberFormat="1" applyFont="1" applyBorder="1" applyAlignment="1" applyProtection="1">
      <alignment horizontal="right" vertical="center"/>
      <protection locked="0"/>
    </xf>
    <xf numFmtId="0" fontId="43" fillId="0" borderId="63" xfId="62" applyNumberFormat="1" applyFont="1" applyFill="1" applyBorder="1" applyAlignment="1" applyProtection="1">
      <alignment vertical="center"/>
      <protection locked="0"/>
    </xf>
    <xf numFmtId="0" fontId="43" fillId="0" borderId="20" xfId="62" applyNumberFormat="1" applyFont="1" applyFill="1" applyBorder="1" applyAlignment="1" applyProtection="1">
      <alignment vertical="center"/>
      <protection locked="0"/>
    </xf>
    <xf numFmtId="4" fontId="43" fillId="0" borderId="17" xfId="62" applyNumberFormat="1" applyFont="1" applyBorder="1" applyAlignment="1" applyProtection="1">
      <alignment horizontal="center" vertical="center"/>
      <protection locked="0"/>
    </xf>
    <xf numFmtId="177" fontId="43" fillId="0" borderId="17" xfId="62" applyNumberFormat="1" applyFont="1" applyBorder="1" applyAlignment="1" applyProtection="1">
      <alignment horizontal="right" vertical="center"/>
      <protection locked="0"/>
    </xf>
    <xf numFmtId="4" fontId="43" fillId="0" borderId="48" xfId="62" applyNumberFormat="1" applyFont="1" applyBorder="1" applyAlignment="1" applyProtection="1">
      <alignment horizontal="center" vertical="center"/>
      <protection locked="0"/>
    </xf>
    <xf numFmtId="177" fontId="43" fillId="0" borderId="48" xfId="62" applyNumberFormat="1" applyFont="1" applyBorder="1" applyAlignment="1" applyProtection="1">
      <alignment horizontal="right" vertical="center"/>
      <protection locked="0"/>
    </xf>
    <xf numFmtId="0" fontId="42" fillId="0" borderId="0" xfId="62" applyFont="1" applyBorder="1" applyAlignment="1">
      <alignment horizontal="center" vertical="center"/>
      <protection/>
    </xf>
    <xf numFmtId="0" fontId="43" fillId="0" borderId="0" xfId="62" applyFont="1" applyBorder="1" applyAlignment="1">
      <alignment vertical="center"/>
      <protection/>
    </xf>
    <xf numFmtId="177" fontId="42" fillId="0" borderId="0" xfId="62" applyNumberFormat="1" applyFont="1" applyBorder="1" applyAlignment="1" applyProtection="1">
      <alignment horizontal="right" vertical="center"/>
      <protection locked="0"/>
    </xf>
    <xf numFmtId="0" fontId="43" fillId="0" borderId="0" xfId="0" applyFont="1" applyAlignment="1">
      <alignment horizontal="center" vertical="center" wrapText="1"/>
    </xf>
    <xf numFmtId="0" fontId="43" fillId="0" borderId="64" xfId="0" applyFont="1" applyBorder="1" applyAlignment="1">
      <alignment horizontal="center" vertical="center" wrapText="1"/>
    </xf>
    <xf numFmtId="0" fontId="43" fillId="0" borderId="25" xfId="0" applyFont="1" applyBorder="1" applyAlignment="1">
      <alignment horizontal="center" vertical="center" wrapText="1"/>
    </xf>
    <xf numFmtId="0" fontId="43" fillId="0" borderId="65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43" fontId="43" fillId="0" borderId="15" xfId="0" applyNumberFormat="1" applyFont="1" applyBorder="1" applyAlignment="1">
      <alignment vertical="center"/>
    </xf>
    <xf numFmtId="43" fontId="43" fillId="0" borderId="22" xfId="0" applyNumberFormat="1" applyFont="1" applyBorder="1" applyAlignment="1">
      <alignment vertical="center"/>
    </xf>
    <xf numFmtId="43" fontId="43" fillId="0" borderId="0" xfId="0" applyNumberFormat="1" applyFont="1" applyBorder="1" applyAlignment="1">
      <alignment vertical="center"/>
    </xf>
    <xf numFmtId="0" fontId="43" fillId="0" borderId="0" xfId="63" applyFont="1" applyAlignment="1">
      <alignment vertical="center"/>
      <protection/>
    </xf>
    <xf numFmtId="4" fontId="43" fillId="0" borderId="0" xfId="63" applyNumberFormat="1" applyFont="1" applyAlignment="1">
      <alignment vertical="center"/>
      <protection/>
    </xf>
    <xf numFmtId="0" fontId="42" fillId="0" borderId="18" xfId="63" applyFont="1" applyFill="1" applyBorder="1" applyAlignment="1">
      <alignment horizontal="center" vertical="center" wrapText="1"/>
      <protection/>
    </xf>
    <xf numFmtId="0" fontId="42" fillId="0" borderId="17" xfId="63" applyFont="1" applyFill="1" applyBorder="1" applyAlignment="1">
      <alignment horizontal="center" vertical="center" wrapText="1"/>
      <protection/>
    </xf>
    <xf numFmtId="0" fontId="42" fillId="0" borderId="60" xfId="63" applyFont="1" applyFill="1" applyBorder="1" applyAlignment="1">
      <alignment vertical="center" wrapText="1"/>
      <protection/>
    </xf>
    <xf numFmtId="4" fontId="43" fillId="0" borderId="66" xfId="63" applyNumberFormat="1" applyFont="1" applyBorder="1" applyAlignment="1">
      <alignment vertical="center"/>
      <protection/>
    </xf>
    <xf numFmtId="4" fontId="43" fillId="0" borderId="17" xfId="63" applyNumberFormat="1" applyFont="1" applyFill="1" applyBorder="1" applyAlignment="1">
      <alignment horizontal="center" vertical="center" wrapText="1"/>
      <protection/>
    </xf>
    <xf numFmtId="4" fontId="43" fillId="0" borderId="66" xfId="63" applyNumberFormat="1" applyFont="1" applyFill="1" applyBorder="1" applyAlignment="1">
      <alignment vertical="center" wrapText="1"/>
      <protection/>
    </xf>
    <xf numFmtId="0" fontId="42" fillId="0" borderId="48" xfId="63" applyFont="1" applyFill="1" applyBorder="1" applyAlignment="1">
      <alignment horizontal="center" vertical="center" wrapText="1"/>
      <protection/>
    </xf>
    <xf numFmtId="4" fontId="42" fillId="0" borderId="12" xfId="63" applyNumberFormat="1" applyFont="1" applyFill="1" applyBorder="1" applyAlignment="1">
      <alignment horizontal="center" vertical="center" wrapText="1"/>
      <protection/>
    </xf>
    <xf numFmtId="4" fontId="55" fillId="0" borderId="0" xfId="63" applyNumberFormat="1" applyFont="1" applyAlignment="1">
      <alignment vertical="center"/>
      <protection/>
    </xf>
    <xf numFmtId="4" fontId="43" fillId="0" borderId="59" xfId="63" applyNumberFormat="1" applyFont="1" applyFill="1" applyBorder="1" applyAlignment="1" quotePrefix="1">
      <alignment horizontal="center" vertical="center" wrapText="1"/>
      <protection/>
    </xf>
    <xf numFmtId="0" fontId="43" fillId="0" borderId="17" xfId="63" applyFont="1" applyFill="1" applyBorder="1" applyAlignment="1">
      <alignment horizontal="center" vertical="center"/>
      <protection/>
    </xf>
    <xf numFmtId="177" fontId="43" fillId="0" borderId="17" xfId="63" applyNumberFormat="1" applyFont="1" applyFill="1" applyBorder="1" applyAlignment="1">
      <alignment horizontal="center" vertical="center" wrapText="1"/>
      <protection/>
    </xf>
    <xf numFmtId="177" fontId="43" fillId="0" borderId="17" xfId="63" applyNumberFormat="1" applyFont="1" applyFill="1" applyBorder="1" applyAlignment="1">
      <alignment horizontal="right" vertical="center" wrapText="1"/>
      <protection/>
    </xf>
    <xf numFmtId="177" fontId="43" fillId="0" borderId="17" xfId="63" applyNumberFormat="1" applyFont="1" applyBorder="1" applyAlignment="1">
      <alignment horizontal="center" vertical="center"/>
      <protection/>
    </xf>
    <xf numFmtId="4" fontId="43" fillId="0" borderId="12" xfId="63" applyNumberFormat="1" applyFont="1" applyFill="1" applyBorder="1" applyAlignment="1">
      <alignment horizontal="center" vertical="center" wrapText="1"/>
      <protection/>
    </xf>
    <xf numFmtId="0" fontId="43" fillId="0" borderId="0" xfId="63" applyFont="1" applyAlignment="1">
      <alignment horizontal="center" vertical="center"/>
      <protection/>
    </xf>
    <xf numFmtId="4" fontId="55" fillId="0" borderId="0" xfId="63" applyNumberFormat="1" applyFont="1" applyAlignment="1">
      <alignment horizontal="center" vertical="center"/>
      <protection/>
    </xf>
    <xf numFmtId="4" fontId="43" fillId="0" borderId="0" xfId="63" applyNumberFormat="1" applyFont="1" applyAlignment="1">
      <alignment horizontal="center" vertical="center"/>
      <protection/>
    </xf>
    <xf numFmtId="4" fontId="43" fillId="0" borderId="59" xfId="63" applyNumberFormat="1" applyFont="1" applyFill="1" applyBorder="1" applyAlignment="1">
      <alignment horizontal="center" vertical="center" wrapText="1"/>
      <protection/>
    </xf>
    <xf numFmtId="171" fontId="43" fillId="0" borderId="17" xfId="63" applyNumberFormat="1" applyFont="1" applyFill="1" applyBorder="1" applyAlignment="1">
      <alignment horizontal="right" vertical="center" wrapText="1"/>
      <protection/>
    </xf>
    <xf numFmtId="0" fontId="43" fillId="0" borderId="17" xfId="63" applyNumberFormat="1" applyFont="1" applyBorder="1" applyAlignment="1">
      <alignment horizontal="center" vertical="center"/>
      <protection/>
    </xf>
    <xf numFmtId="4" fontId="43" fillId="0" borderId="64" xfId="63" applyNumberFormat="1" applyFont="1" applyFill="1" applyBorder="1" applyAlignment="1">
      <alignment horizontal="center" vertical="center" wrapText="1"/>
      <protection/>
    </xf>
    <xf numFmtId="0" fontId="43" fillId="0" borderId="48" xfId="63" applyFont="1" applyFill="1" applyBorder="1" applyAlignment="1">
      <alignment horizontal="center" vertical="center"/>
      <protection/>
    </xf>
    <xf numFmtId="4" fontId="43" fillId="0" borderId="48" xfId="63" applyNumberFormat="1" applyFont="1" applyFill="1" applyBorder="1" applyAlignment="1">
      <alignment horizontal="center" vertical="center" wrapText="1"/>
      <protection/>
    </xf>
    <xf numFmtId="171" fontId="43" fillId="0" borderId="48" xfId="63" applyNumberFormat="1" applyFont="1" applyFill="1" applyBorder="1" applyAlignment="1">
      <alignment horizontal="right" vertical="center" wrapText="1"/>
      <protection/>
    </xf>
    <xf numFmtId="0" fontId="43" fillId="0" borderId="48" xfId="63" applyNumberFormat="1" applyFont="1" applyBorder="1" applyAlignment="1">
      <alignment horizontal="center" vertical="center"/>
      <protection/>
    </xf>
    <xf numFmtId="4" fontId="43" fillId="0" borderId="25" xfId="63" applyNumberFormat="1" applyFont="1" applyFill="1" applyBorder="1" applyAlignment="1">
      <alignment horizontal="center" vertical="center" wrapText="1"/>
      <protection/>
    </xf>
    <xf numFmtId="49" fontId="43" fillId="0" borderId="67" xfId="63" applyNumberFormat="1" applyFont="1" applyBorder="1" applyAlignment="1">
      <alignment horizontal="center" vertical="center"/>
      <protection/>
    </xf>
    <xf numFmtId="0" fontId="43" fillId="0" borderId="68" xfId="63" applyFont="1" applyBorder="1" applyAlignment="1">
      <alignment horizontal="center" vertical="center"/>
      <protection/>
    </xf>
    <xf numFmtId="0" fontId="43" fillId="0" borderId="67" xfId="63" applyFont="1" applyBorder="1" applyAlignment="1">
      <alignment horizontal="center" vertical="center"/>
      <protection/>
    </xf>
    <xf numFmtId="0" fontId="43" fillId="0" borderId="67" xfId="63" applyNumberFormat="1" applyFont="1" applyBorder="1" applyAlignment="1" applyProtection="1">
      <alignment horizontal="center" vertical="center"/>
      <protection locked="0"/>
    </xf>
    <xf numFmtId="4" fontId="43" fillId="0" borderId="67" xfId="63" applyNumberFormat="1" applyFont="1" applyBorder="1" applyAlignment="1">
      <alignment horizontal="center" vertical="center"/>
      <protection/>
    </xf>
    <xf numFmtId="4" fontId="43" fillId="0" borderId="0" xfId="63" applyNumberFormat="1" applyFont="1" applyFill="1" applyBorder="1" applyAlignment="1">
      <alignment horizontal="center" vertical="center" wrapText="1"/>
      <protection/>
    </xf>
    <xf numFmtId="0" fontId="43" fillId="0" borderId="0" xfId="63" applyFont="1" applyFill="1" applyBorder="1" applyAlignment="1">
      <alignment horizontal="center" vertical="center"/>
      <protection/>
    </xf>
    <xf numFmtId="0" fontId="43" fillId="0" borderId="0" xfId="63" applyNumberFormat="1" applyFont="1" applyFill="1" applyBorder="1" applyAlignment="1">
      <alignment horizontal="center" vertical="center" wrapText="1"/>
      <protection/>
    </xf>
    <xf numFmtId="0" fontId="43" fillId="0" borderId="0" xfId="63" applyNumberFormat="1" applyFont="1" applyBorder="1" applyAlignment="1">
      <alignment horizontal="center" vertical="center"/>
      <protection/>
    </xf>
    <xf numFmtId="3" fontId="43" fillId="0" borderId="0" xfId="63" applyNumberFormat="1" applyFont="1" applyFill="1" applyBorder="1" applyAlignment="1">
      <alignment horizontal="center" vertical="center" wrapText="1"/>
      <protection/>
    </xf>
    <xf numFmtId="0" fontId="42" fillId="0" borderId="0" xfId="63" applyFont="1" applyAlignment="1">
      <alignment vertical="center"/>
      <protection/>
    </xf>
    <xf numFmtId="0" fontId="42" fillId="0" borderId="0" xfId="63" applyFont="1" applyAlignment="1">
      <alignment horizontal="center" vertical="center"/>
      <protection/>
    </xf>
    <xf numFmtId="0" fontId="32" fillId="8" borderId="69" xfId="0" applyFont="1" applyFill="1" applyBorder="1" applyAlignment="1">
      <alignment horizontal="center" vertical="center" wrapText="1"/>
    </xf>
    <xf numFmtId="0" fontId="43" fillId="0" borderId="59" xfId="0" applyFont="1" applyBorder="1" applyAlignment="1">
      <alignment horizontal="center" vertical="center"/>
    </xf>
    <xf numFmtId="49" fontId="43" fillId="0" borderId="0" xfId="0" applyNumberFormat="1" applyFont="1" applyBorder="1" applyAlignment="1">
      <alignment vertical="center"/>
    </xf>
    <xf numFmtId="0" fontId="43" fillId="0" borderId="0" xfId="0" applyFont="1" applyBorder="1" applyAlignment="1">
      <alignment horizontal="right" vertical="center" wrapText="1"/>
    </xf>
    <xf numFmtId="4" fontId="43" fillId="0" borderId="11" xfId="0" applyNumberFormat="1" applyFont="1" applyBorder="1" applyAlignment="1">
      <alignment horizontal="right" vertical="center" wrapText="1"/>
    </xf>
    <xf numFmtId="4" fontId="43" fillId="0" borderId="14" xfId="0" applyNumberFormat="1" applyFont="1" applyBorder="1" applyAlignment="1">
      <alignment horizontal="right" vertical="center" wrapText="1"/>
    </xf>
    <xf numFmtId="4" fontId="43" fillId="0" borderId="17" xfId="0" applyNumberFormat="1" applyFont="1" applyBorder="1" applyAlignment="1">
      <alignment horizontal="right" vertical="center" wrapText="1"/>
    </xf>
    <xf numFmtId="4" fontId="43" fillId="0" borderId="12" xfId="0" applyNumberFormat="1" applyFont="1" applyBorder="1" applyAlignment="1">
      <alignment horizontal="right" vertical="center" wrapText="1"/>
    </xf>
    <xf numFmtId="4" fontId="42" fillId="0" borderId="19" xfId="0" applyNumberFormat="1" applyFont="1" applyBorder="1" applyAlignment="1">
      <alignment horizontal="right" vertical="center" wrapText="1"/>
    </xf>
    <xf numFmtId="4" fontId="42" fillId="0" borderId="20" xfId="0" applyNumberFormat="1" applyFont="1" applyBorder="1" applyAlignment="1">
      <alignment horizontal="right" vertical="center" wrapText="1"/>
    </xf>
    <xf numFmtId="4" fontId="43" fillId="0" borderId="14" xfId="0" applyNumberFormat="1" applyFont="1" applyBorder="1" applyAlignment="1">
      <alignment horizontal="right" vertical="center"/>
    </xf>
    <xf numFmtId="4" fontId="43" fillId="0" borderId="12" xfId="0" applyNumberFormat="1" applyFont="1" applyBorder="1" applyAlignment="1">
      <alignment horizontal="right" vertical="center"/>
    </xf>
    <xf numFmtId="0" fontId="43" fillId="0" borderId="42" xfId="0" applyFont="1" applyBorder="1" applyAlignment="1">
      <alignment horizontal="right" vertical="center" wrapText="1"/>
    </xf>
    <xf numFmtId="0" fontId="43" fillId="0" borderId="42" xfId="0" applyFont="1" applyBorder="1" applyAlignment="1">
      <alignment vertical="center"/>
    </xf>
    <xf numFmtId="4" fontId="42" fillId="0" borderId="20" xfId="0" applyNumberFormat="1" applyFont="1" applyBorder="1" applyAlignment="1">
      <alignment horizontal="right" vertical="center"/>
    </xf>
    <xf numFmtId="0" fontId="53" fillId="0" borderId="0" xfId="0" applyFont="1" applyBorder="1" applyAlignment="1">
      <alignment vertical="center"/>
    </xf>
    <xf numFmtId="0" fontId="43" fillId="0" borderId="41" xfId="0" applyFont="1" applyBorder="1" applyAlignment="1">
      <alignment vertical="center"/>
    </xf>
    <xf numFmtId="0" fontId="43" fillId="0" borderId="70" xfId="0" applyFont="1" applyBorder="1" applyAlignment="1">
      <alignment vertical="center"/>
    </xf>
    <xf numFmtId="1" fontId="47" fillId="8" borderId="71" xfId="58" applyNumberFormat="1" applyFont="1" applyFill="1" applyBorder="1" applyAlignment="1">
      <alignment horizontal="center" vertical="center"/>
      <protection/>
    </xf>
    <xf numFmtId="0" fontId="42" fillId="0" borderId="66" xfId="0" applyFont="1" applyFill="1" applyBorder="1" applyAlignment="1" applyProtection="1">
      <alignment horizontal="center" vertical="center"/>
      <protection locked="0"/>
    </xf>
    <xf numFmtId="0" fontId="42" fillId="0" borderId="72" xfId="0" applyFont="1" applyBorder="1" applyAlignment="1" applyProtection="1">
      <alignment horizontal="center" vertical="center"/>
      <protection locked="0"/>
    </xf>
    <xf numFmtId="0" fontId="42" fillId="0" borderId="17" xfId="0" applyFont="1" applyBorder="1" applyAlignment="1" applyProtection="1">
      <alignment horizontal="center" vertical="center"/>
      <protection locked="0"/>
    </xf>
    <xf numFmtId="0" fontId="42" fillId="0" borderId="73" xfId="0" applyFont="1" applyBorder="1" applyAlignment="1" applyProtection="1">
      <alignment horizontal="center" vertical="center"/>
      <protection locked="0"/>
    </xf>
    <xf numFmtId="0" fontId="43" fillId="0" borderId="74" xfId="0" applyFont="1" applyBorder="1" applyAlignment="1" applyProtection="1">
      <alignment horizontal="left" vertical="center"/>
      <protection locked="0"/>
    </xf>
    <xf numFmtId="4" fontId="43" fillId="0" borderId="11" xfId="0" applyNumberFormat="1" applyFont="1" applyBorder="1" applyAlignment="1" applyProtection="1">
      <alignment horizontal="right" vertical="center"/>
      <protection locked="0"/>
    </xf>
    <xf numFmtId="0" fontId="43" fillId="0" borderId="11" xfId="0" applyFont="1" applyBorder="1" applyAlignment="1" applyProtection="1">
      <alignment horizontal="left" vertical="center"/>
      <protection locked="0"/>
    </xf>
    <xf numFmtId="4" fontId="43" fillId="0" borderId="75" xfId="0" applyNumberFormat="1" applyFont="1" applyBorder="1" applyAlignment="1" applyProtection="1">
      <alignment horizontal="right" vertical="center"/>
      <protection locked="0"/>
    </xf>
    <xf numFmtId="0" fontId="43" fillId="0" borderId="72" xfId="0" applyFont="1" applyBorder="1" applyAlignment="1" applyProtection="1">
      <alignment horizontal="left" vertical="center"/>
      <protection locked="0"/>
    </xf>
    <xf numFmtId="4" fontId="43" fillId="0" borderId="17" xfId="0" applyNumberFormat="1" applyFont="1" applyBorder="1" applyAlignment="1" applyProtection="1">
      <alignment horizontal="right" vertical="center"/>
      <protection locked="0"/>
    </xf>
    <xf numFmtId="0" fontId="43" fillId="0" borderId="17" xfId="0" applyFont="1" applyBorder="1" applyAlignment="1" applyProtection="1">
      <alignment horizontal="left" vertical="center"/>
      <protection locked="0"/>
    </xf>
    <xf numFmtId="4" fontId="43" fillId="0" borderId="73" xfId="0" applyNumberFormat="1" applyFont="1" applyBorder="1" applyAlignment="1" applyProtection="1">
      <alignment horizontal="right" vertical="center"/>
      <protection locked="0"/>
    </xf>
    <xf numFmtId="0" fontId="43" fillId="0" borderId="72" xfId="0" applyFont="1" applyFill="1" applyBorder="1" applyAlignment="1" applyProtection="1">
      <alignment horizontal="left" vertical="center"/>
      <protection locked="0"/>
    </xf>
    <xf numFmtId="4" fontId="43" fillId="0" borderId="17" xfId="0" applyNumberFormat="1" applyFont="1" applyFill="1" applyBorder="1" applyAlignment="1" applyProtection="1">
      <alignment horizontal="right" vertical="center"/>
      <protection locked="0"/>
    </xf>
    <xf numFmtId="4" fontId="43" fillId="0" borderId="73" xfId="0" applyNumberFormat="1" applyFont="1" applyFill="1" applyBorder="1" applyAlignment="1" applyProtection="1">
      <alignment horizontal="right" vertical="center"/>
      <protection locked="0"/>
    </xf>
    <xf numFmtId="4" fontId="56" fillId="0" borderId="17" xfId="0" applyNumberFormat="1" applyFont="1" applyBorder="1" applyAlignment="1" applyProtection="1">
      <alignment horizontal="right" vertical="center"/>
      <protection locked="0"/>
    </xf>
    <xf numFmtId="4" fontId="56" fillId="0" borderId="73" xfId="0" applyNumberFormat="1" applyFont="1" applyBorder="1" applyAlignment="1" applyProtection="1">
      <alignment horizontal="right" vertical="center"/>
      <protection locked="0"/>
    </xf>
    <xf numFmtId="0" fontId="43" fillId="0" borderId="72" xfId="0" applyFont="1" applyBorder="1" applyAlignment="1" applyProtection="1">
      <alignment horizontal="left" vertical="center" wrapText="1"/>
      <protection locked="0"/>
    </xf>
    <xf numFmtId="0" fontId="42" fillId="0" borderId="76" xfId="0" applyFont="1" applyBorder="1" applyAlignment="1">
      <alignment horizontal="center" vertical="center"/>
    </xf>
    <xf numFmtId="4" fontId="42" fillId="0" borderId="77" xfId="0" applyNumberFormat="1" applyFont="1" applyBorder="1" applyAlignment="1" applyProtection="1">
      <alignment horizontal="right" vertical="center"/>
      <protection/>
    </xf>
    <xf numFmtId="0" fontId="42" fillId="0" borderId="77" xfId="0" applyFont="1" applyBorder="1" applyAlignment="1">
      <alignment horizontal="center" vertical="center"/>
    </xf>
    <xf numFmtId="4" fontId="42" fillId="0" borderId="78" xfId="0" applyNumberFormat="1" applyFont="1" applyBorder="1" applyAlignment="1">
      <alignment horizontal="right" vertical="center"/>
    </xf>
    <xf numFmtId="3" fontId="43" fillId="0" borderId="0" xfId="0" applyNumberFormat="1" applyFont="1" applyAlignment="1">
      <alignment/>
    </xf>
    <xf numFmtId="0" fontId="58" fillId="0" borderId="0" xfId="0" applyFont="1" applyAlignment="1">
      <alignment/>
    </xf>
    <xf numFmtId="2" fontId="47" fillId="8" borderId="12" xfId="58" applyNumberFormat="1" applyFont="1" applyFill="1" applyBorder="1" applyAlignment="1">
      <alignment horizontal="center" vertical="center" wrapText="1"/>
      <protection/>
    </xf>
    <xf numFmtId="0" fontId="42" fillId="0" borderId="59" xfId="0" applyFont="1" applyFill="1" applyBorder="1" applyAlignment="1" applyProtection="1">
      <alignment horizontal="center" vertical="center"/>
      <protection locked="0"/>
    </xf>
    <xf numFmtId="0" fontId="42" fillId="0" borderId="60" xfId="0" applyFont="1" applyFill="1" applyBorder="1" applyAlignment="1" applyProtection="1">
      <alignment horizontal="center" vertical="center"/>
      <protection locked="0"/>
    </xf>
    <xf numFmtId="0" fontId="43" fillId="0" borderId="59" xfId="0" applyFont="1" applyBorder="1" applyAlignment="1" applyProtection="1">
      <alignment horizontal="left" vertical="center"/>
      <protection locked="0"/>
    </xf>
    <xf numFmtId="4" fontId="43" fillId="0" borderId="66" xfId="0" applyNumberFormat="1" applyFont="1" applyBorder="1" applyAlignment="1" applyProtection="1">
      <alignment horizontal="left" vertical="center"/>
      <protection locked="0"/>
    </xf>
    <xf numFmtId="4" fontId="43" fillId="0" borderId="12" xfId="0" applyNumberFormat="1" applyFont="1" applyBorder="1" applyAlignment="1" applyProtection="1">
      <alignment horizontal="right" vertical="center"/>
      <protection locked="0"/>
    </xf>
    <xf numFmtId="4" fontId="43" fillId="0" borderId="18" xfId="0" applyNumberFormat="1" applyFont="1" applyBorder="1" applyAlignment="1" applyProtection="1">
      <alignment horizontal="right" vertical="center"/>
      <protection locked="0"/>
    </xf>
    <xf numFmtId="4" fontId="43" fillId="0" borderId="17" xfId="0" applyNumberFormat="1" applyFont="1" applyBorder="1" applyAlignment="1" applyProtection="1">
      <alignment horizontal="left" vertical="center"/>
      <protection locked="0"/>
    </xf>
    <xf numFmtId="0" fontId="42" fillId="0" borderId="57" xfId="0" applyFont="1" applyBorder="1" applyAlignment="1">
      <alignment horizontal="center" vertical="center"/>
    </xf>
    <xf numFmtId="4" fontId="42" fillId="0" borderId="19" xfId="0" applyNumberFormat="1" applyFont="1" applyBorder="1" applyAlignment="1" applyProtection="1">
      <alignment horizontal="right" vertical="center"/>
      <protection/>
    </xf>
    <xf numFmtId="3" fontId="42" fillId="8" borderId="23" xfId="0" applyNumberFormat="1" applyFont="1" applyFill="1" applyBorder="1" applyAlignment="1">
      <alignment vertical="center"/>
    </xf>
    <xf numFmtId="177" fontId="42" fillId="8" borderId="25" xfId="0" applyNumberFormat="1" applyFont="1" applyFill="1" applyBorder="1" applyAlignment="1">
      <alignment vertical="center"/>
    </xf>
    <xf numFmtId="4" fontId="43" fillId="26" borderId="58" xfId="62" applyNumberFormat="1" applyFont="1" applyFill="1" applyBorder="1" applyAlignment="1" applyProtection="1">
      <alignment horizontal="center" vertical="center"/>
      <protection locked="0"/>
    </xf>
    <xf numFmtId="177" fontId="43" fillId="0" borderId="19" xfId="52" applyNumberFormat="1" applyFont="1" applyBorder="1" applyAlignment="1" applyProtection="1">
      <alignment horizontal="right" vertical="center"/>
      <protection locked="0"/>
    </xf>
    <xf numFmtId="177" fontId="43" fillId="0" borderId="14" xfId="62" applyNumberFormat="1" applyFont="1" applyBorder="1" applyAlignment="1" applyProtection="1">
      <alignment horizontal="right" vertical="center"/>
      <protection locked="0"/>
    </xf>
    <xf numFmtId="177" fontId="43" fillId="0" borderId="12" xfId="62" applyNumberFormat="1" applyFont="1" applyBorder="1" applyAlignment="1" applyProtection="1">
      <alignment horizontal="right" vertical="center"/>
      <protection locked="0"/>
    </xf>
    <xf numFmtId="177" fontId="43" fillId="0" borderId="25" xfId="62" applyNumberFormat="1" applyFont="1" applyBorder="1" applyAlignment="1" applyProtection="1">
      <alignment horizontal="right" vertical="center"/>
      <protection locked="0"/>
    </xf>
    <xf numFmtId="0" fontId="59" fillId="8" borderId="17" xfId="59" applyNumberFormat="1" applyFont="1" applyFill="1" applyBorder="1" applyAlignment="1">
      <alignment horizontal="center" vertical="center"/>
      <protection/>
    </xf>
    <xf numFmtId="0" fontId="59" fillId="0" borderId="0" xfId="59" applyNumberFormat="1" applyFont="1" applyFill="1" applyBorder="1" applyAlignment="1">
      <alignment horizontal="center" vertical="center"/>
      <protection/>
    </xf>
    <xf numFmtId="0" fontId="41" fillId="0" borderId="0" xfId="59" applyNumberFormat="1" applyFont="1" applyFill="1" applyBorder="1" applyAlignment="1">
      <alignment horizontal="center" vertical="center"/>
      <protection/>
    </xf>
    <xf numFmtId="3" fontId="40" fillId="0" borderId="0" xfId="65" applyNumberFormat="1" applyFont="1" applyBorder="1">
      <alignment/>
      <protection/>
    </xf>
    <xf numFmtId="3" fontId="43" fillId="0" borderId="0" xfId="65" applyNumberFormat="1" applyFont="1" applyBorder="1">
      <alignment/>
      <protection/>
    </xf>
    <xf numFmtId="2" fontId="59" fillId="8" borderId="17" xfId="59" applyNumberFormat="1" applyFont="1" applyFill="1" applyBorder="1" applyAlignment="1">
      <alignment horizontal="center" vertical="center"/>
      <protection/>
    </xf>
    <xf numFmtId="2" fontId="59" fillId="0" borderId="0" xfId="59" applyNumberFormat="1" applyFont="1" applyFill="1" applyBorder="1" applyAlignment="1">
      <alignment horizontal="center" vertical="center"/>
      <protection/>
    </xf>
    <xf numFmtId="2" fontId="41" fillId="0" borderId="0" xfId="59" applyNumberFormat="1" applyFont="1" applyFill="1" applyBorder="1" applyAlignment="1">
      <alignment horizontal="center" vertical="center"/>
      <protection/>
    </xf>
    <xf numFmtId="2" fontId="61" fillId="0" borderId="0" xfId="59" applyNumberFormat="1" applyFont="1" applyFill="1" applyBorder="1" applyAlignment="1">
      <alignment horizontal="center" vertical="center"/>
      <protection/>
    </xf>
    <xf numFmtId="2" fontId="62" fillId="0" borderId="0" xfId="59" applyNumberFormat="1" applyFont="1" applyFill="1" applyBorder="1" applyAlignment="1">
      <alignment horizontal="center" vertical="center"/>
      <protection/>
    </xf>
    <xf numFmtId="3" fontId="44" fillId="0" borderId="62" xfId="65" applyNumberFormat="1" applyFont="1" applyFill="1" applyBorder="1" applyAlignment="1">
      <alignment horizontal="centerContinuous" vertical="center"/>
      <protection/>
    </xf>
    <xf numFmtId="0" fontId="42" fillId="0" borderId="17" xfId="0" applyFont="1" applyFill="1" applyBorder="1" applyAlignment="1">
      <alignment horizontal="center" vertical="center" wrapText="1"/>
    </xf>
    <xf numFmtId="2" fontId="42" fillId="0" borderId="48" xfId="0" applyNumberFormat="1" applyFont="1" applyFill="1" applyBorder="1" applyAlignment="1">
      <alignment horizontal="center" vertical="center" wrapText="1"/>
    </xf>
    <xf numFmtId="2" fontId="42" fillId="0" borderId="0" xfId="0" applyNumberFormat="1" applyFont="1" applyBorder="1" applyAlignment="1">
      <alignment horizontal="center" vertical="center" wrapText="1"/>
    </xf>
    <xf numFmtId="4" fontId="41" fillId="0" borderId="0" xfId="65" applyNumberFormat="1" applyFont="1" applyBorder="1" applyAlignment="1">
      <alignment horizontal="center" vertical="center" wrapText="1"/>
      <protection/>
    </xf>
    <xf numFmtId="3" fontId="32" fillId="0" borderId="18" xfId="65" applyNumberFormat="1" applyFont="1" applyFill="1" applyBorder="1" applyAlignment="1">
      <alignment vertical="center"/>
      <protection/>
    </xf>
    <xf numFmtId="4" fontId="44" fillId="0" borderId="0" xfId="65" applyNumberFormat="1" applyFont="1" applyBorder="1" applyAlignment="1">
      <alignment horizontal="right" vertical="center"/>
      <protection/>
    </xf>
    <xf numFmtId="3" fontId="43" fillId="0" borderId="0" xfId="65" applyNumberFormat="1" applyFont="1" applyBorder="1" applyAlignment="1">
      <alignment vertical="center"/>
      <protection/>
    </xf>
    <xf numFmtId="3" fontId="42" fillId="0" borderId="17" xfId="65" applyNumberFormat="1" applyFont="1" applyFill="1" applyBorder="1" applyAlignment="1">
      <alignment vertical="center"/>
      <protection/>
    </xf>
    <xf numFmtId="179" fontId="44" fillId="0" borderId="0" xfId="50" applyNumberFormat="1" applyFont="1" applyBorder="1" applyAlignment="1" applyProtection="1">
      <alignment horizontal="right" vertical="center"/>
      <protection locked="0"/>
    </xf>
    <xf numFmtId="179" fontId="41" fillId="0" borderId="0" xfId="50" applyNumberFormat="1" applyFont="1" applyBorder="1" applyAlignment="1" applyProtection="1">
      <alignment horizontal="right" vertical="center"/>
      <protection locked="0"/>
    </xf>
    <xf numFmtId="4" fontId="41" fillId="0" borderId="0" xfId="65" applyNumberFormat="1" applyFont="1" applyBorder="1" applyAlignment="1">
      <alignment vertical="center"/>
      <protection/>
    </xf>
    <xf numFmtId="3" fontId="43" fillId="0" borderId="17" xfId="65" applyNumberFormat="1" applyFont="1" applyFill="1" applyBorder="1" applyAlignment="1">
      <alignment vertical="center"/>
      <protection/>
    </xf>
    <xf numFmtId="179" fontId="56" fillId="0" borderId="0" xfId="50" applyNumberFormat="1" applyFont="1" applyBorder="1" applyAlignment="1" applyProtection="1">
      <alignment horizontal="right" vertical="center"/>
      <protection locked="0"/>
    </xf>
    <xf numFmtId="179" fontId="40" fillId="0" borderId="0" xfId="50" applyNumberFormat="1" applyFont="1" applyBorder="1" applyAlignment="1" applyProtection="1">
      <alignment horizontal="right" vertical="center"/>
      <protection locked="0"/>
    </xf>
    <xf numFmtId="3" fontId="40" fillId="0" borderId="0" xfId="65" applyNumberFormat="1" applyFont="1" applyBorder="1" applyAlignment="1">
      <alignment vertical="center"/>
      <protection/>
    </xf>
    <xf numFmtId="179" fontId="56" fillId="0" borderId="0" xfId="50" applyNumberFormat="1" applyFont="1" applyFill="1" applyBorder="1" applyAlignment="1" applyProtection="1">
      <alignment horizontal="right" vertical="center"/>
      <protection locked="0"/>
    </xf>
    <xf numFmtId="3" fontId="42" fillId="0" borderId="17" xfId="65" applyNumberFormat="1" applyFont="1" applyFill="1" applyBorder="1" applyAlignment="1">
      <alignment vertical="center" wrapText="1"/>
      <protection/>
    </xf>
    <xf numFmtId="179" fontId="44" fillId="0" borderId="0" xfId="50" applyNumberFormat="1" applyFont="1" applyFill="1" applyBorder="1" applyAlignment="1" applyProtection="1">
      <alignment horizontal="right" vertical="center"/>
      <protection locked="0"/>
    </xf>
    <xf numFmtId="179" fontId="41" fillId="0" borderId="0" xfId="50" applyNumberFormat="1" applyFont="1" applyFill="1" applyBorder="1" applyAlignment="1" applyProtection="1">
      <alignment horizontal="right" vertical="center"/>
      <protection locked="0"/>
    </xf>
    <xf numFmtId="3" fontId="42" fillId="0" borderId="17" xfId="65" applyNumberFormat="1" applyFont="1" applyFill="1" applyBorder="1" applyAlignment="1">
      <alignment horizontal="left" vertical="center" wrapText="1"/>
      <protection/>
    </xf>
    <xf numFmtId="179" fontId="40" fillId="0" borderId="0" xfId="50" applyNumberFormat="1" applyFont="1" applyFill="1" applyBorder="1" applyAlignment="1" applyProtection="1">
      <alignment horizontal="right" vertical="center"/>
      <protection locked="0"/>
    </xf>
    <xf numFmtId="3" fontId="40" fillId="0" borderId="0" xfId="65" applyNumberFormat="1" applyFont="1" applyFill="1" applyBorder="1" applyAlignment="1">
      <alignment vertical="center"/>
      <protection/>
    </xf>
    <xf numFmtId="179" fontId="44" fillId="0" borderId="0" xfId="50" applyNumberFormat="1" applyFont="1" applyBorder="1" applyAlignment="1">
      <alignment horizontal="right" vertical="center"/>
    </xf>
    <xf numFmtId="179" fontId="41" fillId="0" borderId="0" xfId="50" applyNumberFormat="1" applyFont="1" applyBorder="1" applyAlignment="1">
      <alignment horizontal="right" vertical="center"/>
    </xf>
    <xf numFmtId="179" fontId="56" fillId="0" borderId="0" xfId="50" applyNumberFormat="1" applyFont="1" applyFill="1" applyBorder="1" applyAlignment="1">
      <alignment horizontal="right" vertical="center"/>
    </xf>
    <xf numFmtId="179" fontId="40" fillId="0" borderId="0" xfId="50" applyNumberFormat="1" applyFont="1" applyFill="1" applyBorder="1" applyAlignment="1">
      <alignment horizontal="right" vertical="center"/>
    </xf>
    <xf numFmtId="179" fontId="44" fillId="0" borderId="0" xfId="50" applyNumberFormat="1" applyFont="1" applyFill="1" applyBorder="1" applyAlignment="1">
      <alignment horizontal="right" vertical="center"/>
    </xf>
    <xf numFmtId="179" fontId="41" fillId="0" borderId="0" xfId="50" applyNumberFormat="1" applyFont="1" applyFill="1" applyBorder="1" applyAlignment="1">
      <alignment horizontal="right" vertical="center"/>
    </xf>
    <xf numFmtId="3" fontId="43" fillId="0" borderId="17" xfId="65" applyNumberFormat="1" applyFont="1" applyFill="1" applyBorder="1" applyAlignment="1">
      <alignment vertical="center" wrapText="1"/>
      <protection/>
    </xf>
    <xf numFmtId="3" fontId="32" fillId="0" borderId="17" xfId="65" applyNumberFormat="1" applyFont="1" applyFill="1" applyBorder="1" applyAlignment="1">
      <alignment vertical="center"/>
      <protection/>
    </xf>
    <xf numFmtId="179" fontId="44" fillId="0" borderId="0" xfId="50" applyNumberFormat="1" applyFont="1" applyBorder="1" applyAlignment="1" applyProtection="1">
      <alignment vertical="center"/>
      <protection locked="0"/>
    </xf>
    <xf numFmtId="179" fontId="44" fillId="0" borderId="0" xfId="50" applyNumberFormat="1" applyFont="1" applyFill="1" applyBorder="1" applyAlignment="1">
      <alignment vertical="center"/>
    </xf>
    <xf numFmtId="3" fontId="32" fillId="0" borderId="17" xfId="65" applyNumberFormat="1" applyFont="1" applyFill="1" applyBorder="1" applyAlignment="1">
      <alignment vertical="center" wrapText="1"/>
      <protection/>
    </xf>
    <xf numFmtId="3" fontId="44" fillId="0" borderId="17" xfId="65" applyNumberFormat="1" applyFont="1" applyFill="1" applyBorder="1" applyAlignment="1">
      <alignment vertical="center"/>
      <protection/>
    </xf>
    <xf numFmtId="4" fontId="43" fillId="0" borderId="0" xfId="65" applyNumberFormat="1" applyFont="1" applyBorder="1">
      <alignment/>
      <protection/>
    </xf>
    <xf numFmtId="4" fontId="40" fillId="0" borderId="0" xfId="65" applyNumberFormat="1" applyFont="1" applyBorder="1">
      <alignment/>
      <protection/>
    </xf>
    <xf numFmtId="0" fontId="40" fillId="0" borderId="0" xfId="0" applyFont="1" applyAlignment="1">
      <alignment/>
    </xf>
    <xf numFmtId="3" fontId="42" fillId="0" borderId="0" xfId="65" applyNumberFormat="1" applyFont="1" applyBorder="1">
      <alignment/>
      <protection/>
    </xf>
    <xf numFmtId="4" fontId="43" fillId="0" borderId="0" xfId="65" applyNumberFormat="1" applyFont="1" applyBorder="1" applyAlignment="1">
      <alignment horizontal="center"/>
      <protection/>
    </xf>
    <xf numFmtId="4" fontId="40" fillId="0" borderId="0" xfId="65" applyNumberFormat="1" applyFont="1" applyBorder="1" applyAlignment="1">
      <alignment horizontal="center"/>
      <protection/>
    </xf>
    <xf numFmtId="177" fontId="43" fillId="0" borderId="0" xfId="65" applyNumberFormat="1" applyFont="1" applyBorder="1">
      <alignment/>
      <protection/>
    </xf>
    <xf numFmtId="177" fontId="40" fillId="0" borderId="0" xfId="65" applyNumberFormat="1" applyFont="1" applyBorder="1">
      <alignment/>
      <protection/>
    </xf>
    <xf numFmtId="177" fontId="43" fillId="22" borderId="0" xfId="65" applyNumberFormat="1" applyFont="1" applyFill="1" applyBorder="1">
      <alignment/>
      <protection/>
    </xf>
    <xf numFmtId="177" fontId="40" fillId="22" borderId="0" xfId="65" applyNumberFormat="1" applyFont="1" applyFill="1" applyBorder="1">
      <alignment/>
      <protection/>
    </xf>
    <xf numFmtId="3" fontId="43" fillId="0" borderId="0" xfId="65" applyNumberFormat="1" applyFont="1" applyFill="1" applyBorder="1">
      <alignment/>
      <protection/>
    </xf>
    <xf numFmtId="177" fontId="43" fillId="0" borderId="0" xfId="65" applyNumberFormat="1" applyFont="1" applyFill="1" applyBorder="1">
      <alignment/>
      <protection/>
    </xf>
    <xf numFmtId="177" fontId="40" fillId="0" borderId="0" xfId="65" applyNumberFormat="1" applyFont="1" applyFill="1" applyBorder="1">
      <alignment/>
      <protection/>
    </xf>
    <xf numFmtId="3" fontId="40" fillId="0" borderId="0" xfId="65" applyNumberFormat="1" applyFont="1" applyFill="1" applyBorder="1">
      <alignment/>
      <protection/>
    </xf>
    <xf numFmtId="3" fontId="43" fillId="22" borderId="0" xfId="65" applyNumberFormat="1" applyFont="1" applyFill="1" applyBorder="1" applyAlignment="1">
      <alignment horizontal="right"/>
      <protection/>
    </xf>
    <xf numFmtId="4" fontId="43" fillId="22" borderId="0" xfId="65" applyNumberFormat="1" applyFont="1" applyFill="1" applyBorder="1">
      <alignment/>
      <protection/>
    </xf>
    <xf numFmtId="4" fontId="40" fillId="22" borderId="0" xfId="65" applyNumberFormat="1" applyFont="1" applyFill="1" applyBorder="1">
      <alignment/>
      <protection/>
    </xf>
    <xf numFmtId="0" fontId="59" fillId="25" borderId="17" xfId="59" applyFont="1" applyFill="1" applyBorder="1" applyAlignment="1">
      <alignment horizontal="center" vertical="center" wrapText="1"/>
      <protection/>
    </xf>
    <xf numFmtId="0" fontId="43" fillId="0" borderId="0" xfId="59" applyFont="1" applyAlignment="1">
      <alignment vertical="center"/>
      <protection/>
    </xf>
    <xf numFmtId="168" fontId="61" fillId="0" borderId="0" xfId="59" applyNumberFormat="1" applyFont="1" applyFill="1" applyBorder="1" applyAlignment="1">
      <alignment horizontal="center" vertical="center" wrapText="1"/>
      <protection/>
    </xf>
    <xf numFmtId="0" fontId="32" fillId="0" borderId="17" xfId="59" applyFont="1" applyFill="1" applyBorder="1" applyAlignment="1">
      <alignment horizontal="center" vertical="center"/>
      <protection/>
    </xf>
    <xf numFmtId="0" fontId="42" fillId="0" borderId="17" xfId="59" applyFont="1" applyFill="1" applyBorder="1" applyAlignment="1">
      <alignment horizontal="center" vertical="center"/>
      <protection/>
    </xf>
    <xf numFmtId="0" fontId="42" fillId="0" borderId="17" xfId="59" applyFont="1" applyFill="1" applyBorder="1" applyAlignment="1">
      <alignment horizontal="center" vertical="center" wrapText="1"/>
      <protection/>
    </xf>
    <xf numFmtId="0" fontId="42" fillId="0" borderId="0" xfId="59" applyFont="1" applyFill="1" applyBorder="1" applyAlignment="1">
      <alignment horizontal="center" vertical="center" wrapText="1"/>
      <protection/>
    </xf>
    <xf numFmtId="0" fontId="42" fillId="0" borderId="17" xfId="59" applyFont="1" applyFill="1" applyBorder="1" applyAlignment="1">
      <alignment vertical="center"/>
      <protection/>
    </xf>
    <xf numFmtId="4" fontId="42" fillId="0" borderId="0" xfId="59" applyNumberFormat="1" applyFont="1" applyFill="1" applyBorder="1" applyAlignment="1">
      <alignment horizontal="right" vertical="center"/>
      <protection/>
    </xf>
    <xf numFmtId="4" fontId="43" fillId="0" borderId="0" xfId="59" applyNumberFormat="1" applyFont="1" applyFill="1" applyBorder="1" applyAlignment="1">
      <alignment horizontal="right" vertical="center"/>
      <protection/>
    </xf>
    <xf numFmtId="0" fontId="43" fillId="0" borderId="17" xfId="59" applyFont="1" applyFill="1" applyBorder="1" applyAlignment="1">
      <alignment vertical="center"/>
      <protection/>
    </xf>
    <xf numFmtId="4" fontId="43" fillId="0" borderId="0" xfId="59" applyNumberFormat="1" applyFont="1" applyAlignment="1">
      <alignment vertical="center"/>
      <protection/>
    </xf>
    <xf numFmtId="0" fontId="43" fillId="0" borderId="0" xfId="59" applyFont="1" applyFill="1" applyAlignment="1">
      <alignment vertical="center"/>
      <protection/>
    </xf>
    <xf numFmtId="0" fontId="44" fillId="0" borderId="17" xfId="59" applyFont="1" applyFill="1" applyBorder="1" applyAlignment="1">
      <alignment horizontal="left" vertical="center"/>
      <protection/>
    </xf>
    <xf numFmtId="0" fontId="44" fillId="0" borderId="0" xfId="59" applyFont="1" applyFill="1" applyBorder="1" applyAlignment="1">
      <alignment horizontal="left" vertical="center"/>
      <protection/>
    </xf>
    <xf numFmtId="4" fontId="42" fillId="0" borderId="0" xfId="59" applyNumberFormat="1" applyFont="1" applyBorder="1" applyAlignment="1">
      <alignment horizontal="right" vertical="center"/>
      <protection/>
    </xf>
    <xf numFmtId="0" fontId="45" fillId="0" borderId="0" xfId="59" applyFont="1" applyAlignment="1" quotePrefix="1">
      <alignment vertical="center"/>
      <protection/>
    </xf>
    <xf numFmtId="2" fontId="43" fillId="0" borderId="0" xfId="59" applyNumberFormat="1" applyFont="1" applyAlignment="1">
      <alignment vertical="center"/>
      <protection/>
    </xf>
    <xf numFmtId="2" fontId="43" fillId="0" borderId="0" xfId="59" applyNumberFormat="1" applyFont="1" applyFill="1" applyAlignment="1">
      <alignment vertical="center"/>
      <protection/>
    </xf>
    <xf numFmtId="4" fontId="43" fillId="0" borderId="17" xfId="59" applyNumberFormat="1" applyFont="1" applyFill="1" applyBorder="1" applyAlignment="1">
      <alignment vertical="center"/>
      <protection/>
    </xf>
    <xf numFmtId="4" fontId="43" fillId="0" borderId="0" xfId="59" applyNumberFormat="1" applyFont="1" applyFill="1" applyBorder="1" applyAlignment="1">
      <alignment vertical="center"/>
      <protection/>
    </xf>
    <xf numFmtId="0" fontId="43" fillId="0" borderId="0" xfId="59" applyFont="1" applyFill="1" applyBorder="1" applyAlignment="1">
      <alignment vertical="center"/>
      <protection/>
    </xf>
    <xf numFmtId="4" fontId="43" fillId="27" borderId="0" xfId="59" applyNumberFormat="1" applyFont="1" applyFill="1" applyBorder="1" applyAlignment="1">
      <alignment vertical="center"/>
      <protection/>
    </xf>
    <xf numFmtId="177" fontId="43" fillId="0" borderId="66" xfId="58" applyNumberFormat="1" applyFont="1" applyFill="1" applyBorder="1" applyAlignment="1">
      <alignment vertical="center"/>
      <protection/>
    </xf>
    <xf numFmtId="0" fontId="43" fillId="0" borderId="66" xfId="58" applyFont="1" applyBorder="1" applyAlignment="1">
      <alignment vertical="center"/>
      <protection/>
    </xf>
    <xf numFmtId="4" fontId="43" fillId="11" borderId="17" xfId="59" applyNumberFormat="1" applyFont="1" applyFill="1" applyBorder="1" applyAlignment="1">
      <alignment vertical="center"/>
      <protection/>
    </xf>
    <xf numFmtId="0" fontId="42" fillId="0" borderId="0" xfId="59" applyFont="1" applyFill="1" applyBorder="1" applyAlignment="1">
      <alignment vertical="center"/>
      <protection/>
    </xf>
    <xf numFmtId="4" fontId="42" fillId="0" borderId="0" xfId="59" applyNumberFormat="1" applyFont="1" applyFill="1" applyBorder="1" applyAlignment="1">
      <alignment vertical="center"/>
      <protection/>
    </xf>
    <xf numFmtId="2" fontId="43" fillId="0" borderId="0" xfId="59" applyNumberFormat="1" applyFont="1" applyFill="1" applyBorder="1" applyAlignment="1">
      <alignment vertical="center"/>
      <protection/>
    </xf>
    <xf numFmtId="0" fontId="43" fillId="0" borderId="0" xfId="59" applyFont="1">
      <alignment/>
      <protection/>
    </xf>
    <xf numFmtId="2" fontId="43" fillId="0" borderId="0" xfId="59" applyNumberFormat="1" applyFont="1">
      <alignment/>
      <protection/>
    </xf>
    <xf numFmtId="2" fontId="43" fillId="0" borderId="0" xfId="59" applyNumberFormat="1" applyFont="1" applyFill="1">
      <alignment/>
      <protection/>
    </xf>
    <xf numFmtId="0" fontId="43" fillId="0" borderId="0" xfId="59" applyFont="1" applyFill="1">
      <alignment/>
      <protection/>
    </xf>
    <xf numFmtId="0" fontId="59" fillId="0" borderId="0" xfId="59" applyFont="1" applyFill="1" applyBorder="1" applyAlignment="1">
      <alignment horizontal="center" vertical="center" wrapText="1"/>
      <protection/>
    </xf>
    <xf numFmtId="2" fontId="42" fillId="0" borderId="17" xfId="0" applyNumberFormat="1" applyFont="1" applyBorder="1" applyAlignment="1">
      <alignment horizontal="center" vertical="center" wrapText="1"/>
    </xf>
    <xf numFmtId="2" fontId="42" fillId="0" borderId="0" xfId="0" applyNumberFormat="1" applyFont="1" applyFill="1" applyBorder="1" applyAlignment="1">
      <alignment horizontal="center" vertical="center" wrapText="1"/>
    </xf>
    <xf numFmtId="0" fontId="32" fillId="0" borderId="17" xfId="59" applyFont="1" applyFill="1" applyBorder="1" applyAlignment="1">
      <alignment horizontal="left" vertical="center"/>
      <protection/>
    </xf>
    <xf numFmtId="0" fontId="42" fillId="0" borderId="17" xfId="59" applyFont="1" applyBorder="1" applyAlignment="1">
      <alignment vertical="center"/>
      <protection/>
    </xf>
    <xf numFmtId="0" fontId="43" fillId="0" borderId="17" xfId="59" applyFont="1" applyBorder="1" applyAlignment="1">
      <alignment vertical="center"/>
      <protection/>
    </xf>
    <xf numFmtId="4" fontId="43" fillId="0" borderId="0" xfId="65" applyNumberFormat="1" applyFont="1" applyFill="1" applyBorder="1" applyAlignment="1">
      <alignment horizontal="right" vertical="center"/>
      <protection/>
    </xf>
    <xf numFmtId="0" fontId="43" fillId="0" borderId="17" xfId="59" applyFont="1" applyFill="1" applyBorder="1" applyAlignment="1">
      <alignment vertical="center" wrapText="1"/>
      <protection/>
    </xf>
    <xf numFmtId="0" fontId="42" fillId="0" borderId="17" xfId="59" applyFont="1" applyFill="1" applyBorder="1" applyAlignment="1">
      <alignment vertical="center" wrapText="1"/>
      <protection/>
    </xf>
    <xf numFmtId="4" fontId="43" fillId="0" borderId="0" xfId="59" applyNumberFormat="1" applyFont="1" applyFill="1" applyAlignment="1">
      <alignment vertical="center"/>
      <protection/>
    </xf>
    <xf numFmtId="177" fontId="43" fillId="0" borderId="27" xfId="0" applyNumberFormat="1" applyFont="1" applyFill="1" applyBorder="1" applyAlignment="1" applyProtection="1">
      <alignment vertical="center"/>
      <protection/>
    </xf>
    <xf numFmtId="177" fontId="43" fillId="0" borderId="22" xfId="51" applyNumberFormat="1" applyFont="1" applyBorder="1" applyAlignment="1" applyProtection="1">
      <alignment vertical="center"/>
      <protection/>
    </xf>
    <xf numFmtId="177" fontId="43" fillId="0" borderId="22" xfId="51" applyNumberFormat="1" applyFont="1" applyBorder="1" applyAlignment="1">
      <alignment vertical="center"/>
    </xf>
    <xf numFmtId="177" fontId="42" fillId="24" borderId="22" xfId="51" applyNumberFormat="1" applyFont="1" applyFill="1" applyBorder="1" applyAlignment="1" applyProtection="1">
      <alignment vertical="center"/>
      <protection/>
    </xf>
    <xf numFmtId="177" fontId="43" fillId="0" borderId="79" xfId="51" applyNumberFormat="1" applyFont="1" applyBorder="1" applyAlignment="1">
      <alignment vertical="center"/>
    </xf>
    <xf numFmtId="177" fontId="42" fillId="24" borderId="70" xfId="0" applyNumberFormat="1" applyFont="1" applyFill="1" applyBorder="1" applyAlignment="1" applyProtection="1">
      <alignment vertical="center"/>
      <protection/>
    </xf>
    <xf numFmtId="3" fontId="42" fillId="24" borderId="53" xfId="0" applyNumberFormat="1" applyFont="1" applyFill="1" applyBorder="1" applyAlignment="1">
      <alignment vertical="center"/>
    </xf>
    <xf numFmtId="177" fontId="42" fillId="8" borderId="80" xfId="0" applyNumberFormat="1" applyFont="1" applyFill="1" applyBorder="1" applyAlignment="1">
      <alignment vertical="center"/>
    </xf>
    <xf numFmtId="177" fontId="42" fillId="8" borderId="22" xfId="0" applyNumberFormat="1" applyFont="1" applyFill="1" applyBorder="1" applyAlignment="1" applyProtection="1">
      <alignment vertical="center"/>
      <protection/>
    </xf>
    <xf numFmtId="177" fontId="42" fillId="8" borderId="70" xfId="0" applyNumberFormat="1" applyFont="1" applyFill="1" applyBorder="1" applyAlignment="1">
      <alignment vertical="center"/>
    </xf>
    <xf numFmtId="177" fontId="43" fillId="0" borderId="80" xfId="0" applyNumberFormat="1" applyFont="1" applyBorder="1" applyAlignment="1">
      <alignment vertical="center"/>
    </xf>
    <xf numFmtId="177" fontId="42" fillId="0" borderId="70" xfId="0" applyNumberFormat="1" applyFont="1" applyBorder="1" applyAlignment="1">
      <alignment vertical="center"/>
    </xf>
    <xf numFmtId="0" fontId="43" fillId="0" borderId="44" xfId="0" applyFont="1" applyBorder="1" applyAlignment="1">
      <alignment vertical="center"/>
    </xf>
    <xf numFmtId="3" fontId="42" fillId="0" borderId="53" xfId="0" applyNumberFormat="1" applyFont="1" applyFill="1" applyBorder="1" applyAlignment="1">
      <alignment vertical="center"/>
    </xf>
    <xf numFmtId="177" fontId="43" fillId="0" borderId="22" xfId="0" applyNumberFormat="1" applyFont="1" applyBorder="1" applyAlignment="1">
      <alignment vertical="center"/>
    </xf>
    <xf numFmtId="177" fontId="43" fillId="0" borderId="22" xfId="0" applyNumberFormat="1" applyFont="1" applyFill="1" applyBorder="1" applyAlignment="1" applyProtection="1">
      <alignment vertical="center"/>
      <protection/>
    </xf>
    <xf numFmtId="177" fontId="43" fillId="0" borderId="22" xfId="0" applyNumberFormat="1" applyFont="1" applyBorder="1" applyAlignment="1" applyProtection="1">
      <alignment vertical="center"/>
      <protection/>
    </xf>
    <xf numFmtId="177" fontId="42" fillId="24" borderId="22" xfId="0" applyNumberFormat="1" applyFont="1" applyFill="1" applyBorder="1" applyAlignment="1" applyProtection="1">
      <alignment vertical="center"/>
      <protection/>
    </xf>
    <xf numFmtId="177" fontId="43" fillId="0" borderId="79" xfId="0" applyNumberFormat="1" applyFont="1" applyBorder="1" applyAlignment="1">
      <alignment vertical="center"/>
    </xf>
    <xf numFmtId="177" fontId="42" fillId="0" borderId="80" xfId="0" applyNumberFormat="1" applyFont="1" applyFill="1" applyBorder="1" applyAlignment="1" applyProtection="1">
      <alignment vertical="center"/>
      <protection/>
    </xf>
    <xf numFmtId="177" fontId="42" fillId="0" borderId="22" xfId="0" applyNumberFormat="1" applyFont="1" applyFill="1" applyBorder="1" applyAlignment="1">
      <alignment vertical="center"/>
    </xf>
    <xf numFmtId="177" fontId="42" fillId="0" borderId="70" xfId="0" applyNumberFormat="1" applyFont="1" applyFill="1" applyBorder="1" applyAlignment="1">
      <alignment vertical="center"/>
    </xf>
    <xf numFmtId="177" fontId="42" fillId="8" borderId="22" xfId="0" applyNumberFormat="1" applyFont="1" applyFill="1" applyBorder="1" applyAlignment="1">
      <alignment vertical="center"/>
    </xf>
    <xf numFmtId="3" fontId="42" fillId="0" borderId="44" xfId="0" applyNumberFormat="1" applyFont="1" applyFill="1" applyBorder="1" applyAlignment="1" applyProtection="1">
      <alignment vertical="center"/>
      <protection/>
    </xf>
    <xf numFmtId="3" fontId="42" fillId="8" borderId="26" xfId="0" applyNumberFormat="1" applyFont="1" applyFill="1" applyBorder="1" applyAlignment="1">
      <alignment vertical="center"/>
    </xf>
    <xf numFmtId="0" fontId="42" fillId="0" borderId="17" xfId="55" applyFont="1" applyBorder="1" applyAlignment="1">
      <alignment horizontal="center" vertical="center" wrapText="1"/>
      <protection/>
    </xf>
    <xf numFmtId="0" fontId="42" fillId="0" borderId="59" xfId="55" applyFont="1" applyBorder="1" applyAlignment="1">
      <alignment vertical="center" wrapText="1"/>
      <protection/>
    </xf>
    <xf numFmtId="0" fontId="42" fillId="0" borderId="59" xfId="55" applyFont="1" applyBorder="1" applyAlignment="1">
      <alignment horizontal="left" vertical="center" wrapText="1"/>
      <protection/>
    </xf>
    <xf numFmtId="0" fontId="43" fillId="0" borderId="59" xfId="55" applyFont="1" applyBorder="1" applyAlignment="1">
      <alignment vertical="center"/>
      <protection/>
    </xf>
    <xf numFmtId="0" fontId="42" fillId="0" borderId="57" xfId="55" applyFont="1" applyBorder="1" applyAlignment="1">
      <alignment horizontal="left" vertical="center" wrapText="1"/>
      <protection/>
    </xf>
    <xf numFmtId="171" fontId="42" fillId="0" borderId="67" xfId="63" applyNumberFormat="1" applyFont="1" applyFill="1" applyBorder="1" applyAlignment="1">
      <alignment horizontal="right" vertical="center" wrapText="1"/>
      <protection/>
    </xf>
    <xf numFmtId="179" fontId="42" fillId="0" borderId="17" xfId="50" applyNumberFormat="1" applyFont="1" applyFill="1" applyBorder="1" applyAlignment="1" applyProtection="1">
      <alignment horizontal="right" vertical="center"/>
      <protection locked="0"/>
    </xf>
    <xf numFmtId="179" fontId="43" fillId="0" borderId="17" xfId="50" applyNumberFormat="1" applyFont="1" applyFill="1" applyBorder="1" applyAlignment="1" applyProtection="1">
      <alignment horizontal="right" vertical="center"/>
      <protection locked="0"/>
    </xf>
    <xf numFmtId="179" fontId="42" fillId="0" borderId="17" xfId="50" applyNumberFormat="1" applyFont="1" applyFill="1" applyBorder="1" applyAlignment="1" applyProtection="1">
      <alignment vertical="center"/>
      <protection locked="0"/>
    </xf>
    <xf numFmtId="179" fontId="42" fillId="0" borderId="17" xfId="50" applyNumberFormat="1" applyFont="1" applyFill="1" applyBorder="1" applyAlignment="1" applyProtection="1">
      <alignment horizontal="right" vertical="center"/>
      <protection/>
    </xf>
    <xf numFmtId="179" fontId="43" fillId="0" borderId="17" xfId="50" applyNumberFormat="1" applyFont="1" applyFill="1" applyBorder="1" applyAlignment="1" applyProtection="1">
      <alignment horizontal="right" vertical="center"/>
      <protection/>
    </xf>
    <xf numFmtId="179" fontId="42" fillId="0" borderId="17" xfId="50" applyNumberFormat="1" applyFont="1" applyFill="1" applyBorder="1" applyAlignment="1" applyProtection="1">
      <alignment vertical="center"/>
      <protection/>
    </xf>
    <xf numFmtId="4" fontId="42" fillId="0" borderId="17" xfId="59" applyNumberFormat="1" applyFont="1" applyFill="1" applyBorder="1" applyAlignment="1" applyProtection="1">
      <alignment horizontal="right" vertical="center"/>
      <protection/>
    </xf>
    <xf numFmtId="0" fontId="49" fillId="0" borderId="81" xfId="0" applyFont="1" applyBorder="1" applyAlignment="1" applyProtection="1">
      <alignment vertical="center" wrapText="1"/>
      <protection locked="0"/>
    </xf>
    <xf numFmtId="169" fontId="49" fillId="0" borderId="81" xfId="45" applyFont="1" applyBorder="1" applyAlignment="1" applyProtection="1">
      <alignment vertical="center" wrapText="1"/>
      <protection locked="0"/>
    </xf>
    <xf numFmtId="169" fontId="43" fillId="0" borderId="81" xfId="45" applyFont="1" applyBorder="1" applyAlignment="1" applyProtection="1">
      <alignment vertical="center" wrapText="1"/>
      <protection locked="0"/>
    </xf>
    <xf numFmtId="177" fontId="43" fillId="0" borderId="81" xfId="45" applyNumberFormat="1" applyFont="1" applyBorder="1" applyAlignment="1" applyProtection="1">
      <alignment vertical="center" wrapText="1"/>
      <protection locked="0"/>
    </xf>
    <xf numFmtId="10" fontId="48" fillId="0" borderId="81" xfId="67" applyNumberFormat="1" applyFont="1" applyBorder="1" applyAlignment="1" applyProtection="1">
      <alignment vertical="center" wrapText="1"/>
      <protection locked="0"/>
    </xf>
    <xf numFmtId="177" fontId="43" fillId="0" borderId="81" xfId="67" applyNumberFormat="1" applyFont="1" applyBorder="1" applyAlignment="1" applyProtection="1">
      <alignment vertical="center" wrapText="1"/>
      <protection locked="0"/>
    </xf>
    <xf numFmtId="177" fontId="43" fillId="0" borderId="82" xfId="0" applyNumberFormat="1" applyFont="1" applyBorder="1" applyAlignment="1" applyProtection="1">
      <alignment vertical="center" wrapText="1"/>
      <protection locked="0"/>
    </xf>
    <xf numFmtId="177" fontId="43" fillId="0" borderId="81" xfId="0" applyNumberFormat="1" applyFont="1" applyBorder="1" applyAlignment="1" applyProtection="1">
      <alignment vertical="center" wrapText="1"/>
      <protection locked="0"/>
    </xf>
    <xf numFmtId="10" fontId="43" fillId="0" borderId="81" xfId="67" applyNumberFormat="1" applyFont="1" applyBorder="1" applyAlignment="1" applyProtection="1">
      <alignment horizontal="center" vertical="center" wrapText="1"/>
      <protection locked="0"/>
    </xf>
    <xf numFmtId="177" fontId="42" fillId="0" borderId="81" xfId="0" applyNumberFormat="1" applyFont="1" applyBorder="1" applyAlignment="1" applyProtection="1">
      <alignment horizontal="left" vertical="center" wrapText="1"/>
      <protection locked="0"/>
    </xf>
    <xf numFmtId="177" fontId="42" fillId="0" borderId="81" xfId="45" applyNumberFormat="1" applyFont="1" applyBorder="1" applyAlignment="1" applyProtection="1">
      <alignment vertical="center" wrapText="1"/>
      <protection locked="0"/>
    </xf>
    <xf numFmtId="177" fontId="42" fillId="0" borderId="82" xfId="0" applyNumberFormat="1" applyFont="1" applyBorder="1" applyAlignment="1" applyProtection="1">
      <alignment horizontal="left" vertical="center" wrapText="1"/>
      <protection locked="0"/>
    </xf>
    <xf numFmtId="177" fontId="43" fillId="0" borderId="83" xfId="0" applyNumberFormat="1" applyFont="1" applyBorder="1" applyAlignment="1" applyProtection="1">
      <alignment vertical="center" wrapText="1"/>
      <protection locked="0"/>
    </xf>
    <xf numFmtId="177" fontId="43" fillId="0" borderId="83" xfId="67" applyNumberFormat="1" applyFont="1" applyBorder="1" applyAlignment="1" applyProtection="1">
      <alignment vertical="center" wrapText="1"/>
      <protection locked="0"/>
    </xf>
    <xf numFmtId="177" fontId="43" fillId="0" borderId="84" xfId="0" applyNumberFormat="1" applyFont="1" applyBorder="1" applyAlignment="1" applyProtection="1">
      <alignment vertical="center" wrapText="1"/>
      <protection locked="0"/>
    </xf>
    <xf numFmtId="177" fontId="42" fillId="0" borderId="85" xfId="0" applyNumberFormat="1" applyFont="1" applyBorder="1" applyAlignment="1" applyProtection="1">
      <alignment horizontal="left" vertical="center" wrapText="1"/>
      <protection locked="0"/>
    </xf>
    <xf numFmtId="177" fontId="42" fillId="0" borderId="85" xfId="45" applyNumberFormat="1" applyFont="1" applyBorder="1" applyAlignment="1" applyProtection="1">
      <alignment vertical="center" wrapText="1"/>
      <protection locked="0"/>
    </xf>
    <xf numFmtId="177" fontId="42" fillId="0" borderId="86" xfId="0" applyNumberFormat="1" applyFont="1" applyBorder="1" applyAlignment="1" applyProtection="1">
      <alignment horizontal="left" vertical="center" wrapText="1"/>
      <protection locked="0"/>
    </xf>
    <xf numFmtId="179" fontId="42" fillId="0" borderId="81" xfId="45" applyNumberFormat="1" applyFont="1" applyBorder="1" applyAlignment="1" applyProtection="1">
      <alignment vertical="center" wrapText="1"/>
      <protection/>
    </xf>
    <xf numFmtId="177" fontId="43" fillId="0" borderId="17" xfId="45" applyNumberFormat="1" applyFont="1" applyBorder="1" applyAlignment="1" applyProtection="1">
      <alignment vertical="center" wrapText="1"/>
      <protection locked="0"/>
    </xf>
    <xf numFmtId="0" fontId="43" fillId="0" borderId="12" xfId="55" applyFont="1" applyBorder="1" applyAlignment="1" applyProtection="1">
      <alignment horizontal="left" vertical="center" wrapText="1"/>
      <protection locked="0"/>
    </xf>
    <xf numFmtId="0" fontId="43" fillId="0" borderId="12" xfId="55" applyFont="1" applyBorder="1" applyAlignment="1" applyProtection="1">
      <alignment horizontal="center" vertical="center" wrapText="1"/>
      <protection locked="0"/>
    </xf>
    <xf numFmtId="177" fontId="42" fillId="0" borderId="12" xfId="45" applyNumberFormat="1" applyFont="1" applyBorder="1" applyAlignment="1" applyProtection="1">
      <alignment vertical="center"/>
      <protection locked="0"/>
    </xf>
    <xf numFmtId="0" fontId="43" fillId="0" borderId="17" xfId="55" applyFont="1" applyBorder="1" applyAlignment="1" applyProtection="1">
      <alignment vertical="center"/>
      <protection locked="0"/>
    </xf>
    <xf numFmtId="2" fontId="43" fillId="0" borderId="17" xfId="55" applyNumberFormat="1" applyFont="1" applyBorder="1" applyAlignment="1" applyProtection="1">
      <alignment vertical="center"/>
      <protection locked="0"/>
    </xf>
    <xf numFmtId="0" fontId="43" fillId="0" borderId="12" xfId="55" applyFont="1" applyBorder="1" applyAlignment="1" applyProtection="1">
      <alignment vertical="center"/>
      <protection locked="0"/>
    </xf>
    <xf numFmtId="0" fontId="42" fillId="0" borderId="12" xfId="55" applyFont="1" applyBorder="1" applyAlignment="1" applyProtection="1">
      <alignment vertical="center"/>
      <protection locked="0"/>
    </xf>
    <xf numFmtId="0" fontId="43" fillId="0" borderId="20" xfId="55" applyFont="1" applyBorder="1" applyAlignment="1" applyProtection="1">
      <alignment horizontal="center" vertical="center" wrapText="1"/>
      <protection locked="0"/>
    </xf>
    <xf numFmtId="177" fontId="43" fillId="0" borderId="17" xfId="45" applyNumberFormat="1" applyFont="1" applyBorder="1" applyAlignment="1" applyProtection="1">
      <alignment vertical="center" wrapText="1"/>
      <protection/>
    </xf>
    <xf numFmtId="177" fontId="42" fillId="0" borderId="17" xfId="45" applyNumberFormat="1" applyFont="1" applyBorder="1" applyAlignment="1" applyProtection="1">
      <alignment vertical="center"/>
      <protection/>
    </xf>
    <xf numFmtId="177" fontId="43" fillId="0" borderId="19" xfId="45" applyNumberFormat="1" applyFont="1" applyBorder="1" applyAlignment="1" applyProtection="1">
      <alignment vertical="center" wrapText="1"/>
      <protection/>
    </xf>
    <xf numFmtId="4" fontId="43" fillId="0" borderId="17" xfId="59" applyNumberFormat="1" applyFont="1" applyBorder="1" applyAlignment="1" applyProtection="1">
      <alignment vertical="center"/>
      <protection locked="0"/>
    </xf>
    <xf numFmtId="4" fontId="43" fillId="0" borderId="17" xfId="59" applyNumberFormat="1" applyFont="1" applyFill="1" applyBorder="1" applyAlignment="1" applyProtection="1">
      <alignment vertical="center"/>
      <protection locked="0"/>
    </xf>
    <xf numFmtId="4" fontId="43" fillId="0" borderId="17" xfId="65" applyNumberFormat="1" applyFont="1" applyBorder="1" applyAlignment="1" applyProtection="1">
      <alignment horizontal="right" vertical="center"/>
      <protection locked="0"/>
    </xf>
    <xf numFmtId="4" fontId="43" fillId="0" borderId="17" xfId="65" applyNumberFormat="1" applyFont="1" applyFill="1" applyBorder="1" applyAlignment="1" applyProtection="1">
      <alignment horizontal="right" vertical="center"/>
      <protection locked="0"/>
    </xf>
    <xf numFmtId="4" fontId="42" fillId="0" borderId="17" xfId="59" applyNumberFormat="1" applyFont="1" applyFill="1" applyBorder="1" applyAlignment="1" applyProtection="1">
      <alignment vertical="center"/>
      <protection locked="0"/>
    </xf>
    <xf numFmtId="4" fontId="42" fillId="0" borderId="17" xfId="59" applyNumberFormat="1" applyFont="1" applyBorder="1" applyAlignment="1" applyProtection="1">
      <alignment vertical="center"/>
      <protection/>
    </xf>
    <xf numFmtId="4" fontId="43" fillId="0" borderId="17" xfId="59" applyNumberFormat="1" applyFont="1" applyBorder="1" applyAlignment="1" applyProtection="1">
      <alignment vertical="center"/>
      <protection/>
    </xf>
    <xf numFmtId="4" fontId="42" fillId="0" borderId="17" xfId="59" applyNumberFormat="1" applyFont="1" applyFill="1" applyBorder="1" applyAlignment="1" applyProtection="1">
      <alignment vertical="center"/>
      <protection/>
    </xf>
    <xf numFmtId="4" fontId="42" fillId="0" borderId="17" xfId="59" applyNumberFormat="1" applyFont="1" applyBorder="1" applyAlignment="1" applyProtection="1">
      <alignment horizontal="right" vertical="center"/>
      <protection/>
    </xf>
    <xf numFmtId="4" fontId="44" fillId="0" borderId="17" xfId="65" applyNumberFormat="1" applyFont="1" applyFill="1" applyBorder="1" applyAlignment="1" applyProtection="1">
      <alignment horizontal="right" vertical="center"/>
      <protection locked="0"/>
    </xf>
    <xf numFmtId="4" fontId="42" fillId="0" borderId="17" xfId="59" applyNumberFormat="1" applyFont="1" applyFill="1" applyBorder="1" applyAlignment="1" applyProtection="1">
      <alignment horizontal="right" vertical="center"/>
      <protection locked="0"/>
    </xf>
    <xf numFmtId="4" fontId="43" fillId="0" borderId="17" xfId="59" applyNumberFormat="1" applyFont="1" applyFill="1" applyBorder="1" applyAlignment="1" applyProtection="1">
      <alignment horizontal="right" vertical="center"/>
      <protection locked="0"/>
    </xf>
    <xf numFmtId="4" fontId="43" fillId="0" borderId="17" xfId="59" applyNumberFormat="1" applyFont="1" applyFill="1" applyBorder="1" applyAlignment="1" applyProtection="1">
      <alignment horizontal="right" vertical="center"/>
      <protection/>
    </xf>
    <xf numFmtId="179" fontId="42" fillId="0" borderId="81" xfId="45" applyNumberFormat="1" applyFont="1" applyFill="1" applyBorder="1" applyAlignment="1" applyProtection="1">
      <alignment vertical="center" wrapText="1"/>
      <protection/>
    </xf>
    <xf numFmtId="179" fontId="42" fillId="0" borderId="81" xfId="45" applyNumberFormat="1" applyFont="1" applyFill="1" applyBorder="1" applyAlignment="1" applyProtection="1">
      <alignment vertical="center" wrapText="1"/>
      <protection locked="0"/>
    </xf>
    <xf numFmtId="177" fontId="42" fillId="0" borderId="81" xfId="45" applyNumberFormat="1" applyFont="1" applyFill="1" applyBorder="1" applyAlignment="1" applyProtection="1">
      <alignment vertical="center" wrapText="1"/>
      <protection/>
    </xf>
    <xf numFmtId="179" fontId="42" fillId="0" borderId="85" xfId="45" applyNumberFormat="1" applyFont="1" applyFill="1" applyBorder="1" applyAlignment="1" applyProtection="1">
      <alignment vertical="center" wrapText="1"/>
      <protection/>
    </xf>
    <xf numFmtId="179" fontId="42" fillId="0" borderId="85" xfId="45" applyNumberFormat="1" applyFont="1" applyFill="1" applyBorder="1" applyAlignment="1" applyProtection="1">
      <alignment vertical="center" wrapText="1"/>
      <protection locked="0"/>
    </xf>
    <xf numFmtId="177" fontId="42" fillId="0" borderId="85" xfId="45" applyNumberFormat="1" applyFont="1" applyFill="1" applyBorder="1" applyAlignment="1" applyProtection="1">
      <alignment vertical="center" wrapText="1"/>
      <protection/>
    </xf>
    <xf numFmtId="177" fontId="42" fillId="0" borderId="17" xfId="45" applyNumberFormat="1" applyFont="1" applyFill="1" applyBorder="1" applyAlignment="1" applyProtection="1">
      <alignment vertical="center"/>
      <protection/>
    </xf>
    <xf numFmtId="0" fontId="43" fillId="0" borderId="17" xfId="63" applyNumberFormat="1" applyFont="1" applyFill="1" applyBorder="1" applyAlignment="1">
      <alignment horizontal="right" vertical="center" wrapText="1"/>
      <protection/>
    </xf>
    <xf numFmtId="0" fontId="43" fillId="0" borderId="48" xfId="63" applyNumberFormat="1" applyFont="1" applyFill="1" applyBorder="1" applyAlignment="1">
      <alignment horizontal="right" vertical="center" wrapText="1"/>
      <protection/>
    </xf>
    <xf numFmtId="0" fontId="43" fillId="0" borderId="65" xfId="0" applyFont="1" applyBorder="1" applyAlignment="1" applyProtection="1">
      <alignment vertical="center"/>
      <protection locked="0"/>
    </xf>
    <xf numFmtId="0" fontId="43" fillId="0" borderId="11" xfId="0" applyFont="1" applyBorder="1" applyAlignment="1" applyProtection="1">
      <alignment vertical="center"/>
      <protection locked="0"/>
    </xf>
    <xf numFmtId="43" fontId="43" fillId="0" borderId="11" xfId="0" applyNumberFormat="1" applyFont="1" applyBorder="1" applyAlignment="1" applyProtection="1">
      <alignment vertical="center"/>
      <protection locked="0"/>
    </xf>
    <xf numFmtId="43" fontId="43" fillId="0" borderId="14" xfId="0" applyNumberFormat="1" applyFont="1" applyBorder="1" applyAlignment="1" applyProtection="1">
      <alignment vertical="center"/>
      <protection locked="0"/>
    </xf>
    <xf numFmtId="43" fontId="43" fillId="0" borderId="65" xfId="0" applyNumberFormat="1" applyFont="1" applyBorder="1" applyAlignment="1" applyProtection="1">
      <alignment vertical="center"/>
      <protection locked="0"/>
    </xf>
    <xf numFmtId="0" fontId="43" fillId="0" borderId="59" xfId="0" applyFont="1" applyBorder="1" applyAlignment="1" applyProtection="1">
      <alignment vertical="center"/>
      <protection locked="0"/>
    </xf>
    <xf numFmtId="0" fontId="43" fillId="0" borderId="17" xfId="0" applyFont="1" applyBorder="1" applyAlignment="1" applyProtection="1">
      <alignment vertical="center"/>
      <protection locked="0"/>
    </xf>
    <xf numFmtId="43" fontId="43" fillId="0" borderId="17" xfId="0" applyNumberFormat="1" applyFont="1" applyBorder="1" applyAlignment="1" applyProtection="1">
      <alignment vertical="center"/>
      <protection locked="0"/>
    </xf>
    <xf numFmtId="43" fontId="43" fillId="0" borderId="12" xfId="0" applyNumberFormat="1" applyFont="1" applyBorder="1" applyAlignment="1" applyProtection="1">
      <alignment vertical="center"/>
      <protection locked="0"/>
    </xf>
    <xf numFmtId="43" fontId="43" fillId="0" borderId="59" xfId="0" applyNumberFormat="1" applyFont="1" applyBorder="1" applyAlignment="1" applyProtection="1">
      <alignment vertical="center"/>
      <protection locked="0"/>
    </xf>
    <xf numFmtId="0" fontId="43" fillId="0" borderId="57" xfId="0" applyFont="1" applyBorder="1" applyAlignment="1" applyProtection="1">
      <alignment vertical="center"/>
      <protection locked="0"/>
    </xf>
    <xf numFmtId="0" fontId="43" fillId="0" borderId="19" xfId="0" applyFont="1" applyBorder="1" applyAlignment="1" applyProtection="1">
      <alignment vertical="center"/>
      <protection locked="0"/>
    </xf>
    <xf numFmtId="43" fontId="43" fillId="0" borderId="19" xfId="0" applyNumberFormat="1" applyFont="1" applyBorder="1" applyAlignment="1" applyProtection="1">
      <alignment vertical="center"/>
      <protection locked="0"/>
    </xf>
    <xf numFmtId="43" fontId="43" fillId="0" borderId="20" xfId="0" applyNumberFormat="1" applyFont="1" applyBorder="1" applyAlignment="1" applyProtection="1">
      <alignment vertical="center"/>
      <protection locked="0"/>
    </xf>
    <xf numFmtId="43" fontId="43" fillId="0" borderId="57" xfId="0" applyNumberFormat="1" applyFont="1" applyBorder="1" applyAlignment="1" applyProtection="1">
      <alignment vertical="center"/>
      <protection locked="0"/>
    </xf>
    <xf numFmtId="177" fontId="43" fillId="0" borderId="11" xfId="52" applyNumberFormat="1" applyFont="1" applyBorder="1" applyAlignment="1" applyProtection="1">
      <alignment vertical="center"/>
      <protection locked="0"/>
    </xf>
    <xf numFmtId="0" fontId="43" fillId="0" borderId="14" xfId="55" applyFont="1" applyBorder="1" applyAlignment="1" applyProtection="1">
      <alignment vertical="center"/>
      <protection locked="0"/>
    </xf>
    <xf numFmtId="177" fontId="43" fillId="0" borderId="17" xfId="52" applyNumberFormat="1" applyFont="1" applyBorder="1" applyAlignment="1" applyProtection="1">
      <alignment vertical="center"/>
      <protection locked="0"/>
    </xf>
    <xf numFmtId="177" fontId="43" fillId="0" borderId="48" xfId="52" applyNumberFormat="1" applyFont="1" applyBorder="1" applyAlignment="1" applyProtection="1">
      <alignment vertical="center"/>
      <protection locked="0"/>
    </xf>
    <xf numFmtId="0" fontId="43" fillId="0" borderId="25" xfId="55" applyFont="1" applyBorder="1" applyAlignment="1" applyProtection="1">
      <alignment vertical="center"/>
      <protection locked="0"/>
    </xf>
    <xf numFmtId="177" fontId="43" fillId="0" borderId="56" xfId="52" applyNumberFormat="1" applyFont="1" applyBorder="1" applyAlignment="1" applyProtection="1">
      <alignment vertical="center"/>
      <protection locked="0"/>
    </xf>
    <xf numFmtId="0" fontId="43" fillId="0" borderId="27" xfId="55" applyFont="1" applyBorder="1" applyAlignment="1" applyProtection="1">
      <alignment vertical="center"/>
      <protection locked="0"/>
    </xf>
    <xf numFmtId="0" fontId="42" fillId="2" borderId="50" xfId="62" applyFont="1" applyFill="1" applyBorder="1" applyAlignment="1" applyProtection="1">
      <alignment horizontal="left" vertical="center" wrapText="1"/>
      <protection/>
    </xf>
    <xf numFmtId="0" fontId="43" fillId="0" borderId="51" xfId="62" applyFont="1" applyBorder="1" applyAlignment="1" applyProtection="1">
      <alignment vertical="center"/>
      <protection/>
    </xf>
    <xf numFmtId="0" fontId="42" fillId="0" borderId="51" xfId="62" applyFont="1" applyBorder="1" applyAlignment="1" applyProtection="1">
      <alignment horizontal="center" vertical="center"/>
      <protection/>
    </xf>
    <xf numFmtId="0" fontId="42" fillId="0" borderId="47" xfId="62" applyFont="1" applyBorder="1" applyAlignment="1" applyProtection="1">
      <alignment horizontal="center" vertical="center"/>
      <protection/>
    </xf>
    <xf numFmtId="0" fontId="42" fillId="0" borderId="87" xfId="62" applyFont="1" applyBorder="1" applyAlignment="1" applyProtection="1">
      <alignment vertical="center"/>
      <protection/>
    </xf>
    <xf numFmtId="0" fontId="43" fillId="0" borderId="58" xfId="62" applyFont="1" applyBorder="1" applyAlignment="1" applyProtection="1">
      <alignment vertical="center"/>
      <protection/>
    </xf>
    <xf numFmtId="4" fontId="43" fillId="28" borderId="88" xfId="62" applyNumberFormat="1" applyFont="1" applyFill="1" applyBorder="1" applyAlignment="1" applyProtection="1">
      <alignment horizontal="center" vertical="center"/>
      <protection/>
    </xf>
    <xf numFmtId="177" fontId="51" fillId="7" borderId="89" xfId="44" applyNumberFormat="1" applyFont="1" applyBorder="1" applyAlignment="1" applyProtection="1">
      <alignment horizontal="right" vertical="center"/>
      <protection/>
    </xf>
    <xf numFmtId="177" fontId="51" fillId="7" borderId="90" xfId="44" applyNumberFormat="1" applyFont="1" applyBorder="1" applyAlignment="1" applyProtection="1">
      <alignment horizontal="right" vertical="center"/>
      <protection/>
    </xf>
    <xf numFmtId="4" fontId="43" fillId="28" borderId="53" xfId="62" applyNumberFormat="1" applyFont="1" applyFill="1" applyBorder="1" applyAlignment="1" applyProtection="1">
      <alignment horizontal="center" vertical="center"/>
      <protection/>
    </xf>
    <xf numFmtId="4" fontId="43" fillId="28" borderId="58" xfId="62" applyNumberFormat="1" applyFont="1" applyFill="1" applyBorder="1" applyAlignment="1" applyProtection="1">
      <alignment horizontal="center" vertical="center"/>
      <protection/>
    </xf>
    <xf numFmtId="4" fontId="43" fillId="28" borderId="38" xfId="62" applyNumberFormat="1" applyFont="1" applyFill="1" applyBorder="1" applyAlignment="1" applyProtection="1">
      <alignment horizontal="center" vertical="center"/>
      <protection/>
    </xf>
    <xf numFmtId="0" fontId="43" fillId="0" borderId="11" xfId="62" applyFont="1" applyBorder="1" applyAlignment="1" applyProtection="1">
      <alignment vertical="center"/>
      <protection/>
    </xf>
    <xf numFmtId="0" fontId="43" fillId="0" borderId="64" xfId="62" applyFont="1" applyBorder="1" applyAlignment="1" applyProtection="1">
      <alignment vertical="center"/>
      <protection/>
    </xf>
    <xf numFmtId="0" fontId="42" fillId="0" borderId="67" xfId="62" applyFont="1" applyBorder="1" applyAlignment="1" applyProtection="1">
      <alignment vertical="center"/>
      <protection/>
    </xf>
    <xf numFmtId="0" fontId="43" fillId="0" borderId="91" xfId="62" applyFont="1" applyBorder="1" applyAlignment="1" applyProtection="1">
      <alignment vertical="center"/>
      <protection/>
    </xf>
    <xf numFmtId="4" fontId="43" fillId="28" borderId="67" xfId="62" applyNumberFormat="1" applyFont="1" applyFill="1" applyBorder="1" applyAlignment="1" applyProtection="1">
      <alignment horizontal="center" vertical="center"/>
      <protection/>
    </xf>
    <xf numFmtId="0" fontId="43" fillId="0" borderId="65" xfId="62" applyFont="1" applyBorder="1" applyAlignment="1" applyProtection="1">
      <alignment horizontal="left" vertical="center" wrapText="1"/>
      <protection/>
    </xf>
    <xf numFmtId="0" fontId="43" fillId="0" borderId="56" xfId="62" applyFont="1" applyBorder="1" applyAlignment="1" applyProtection="1">
      <alignment vertical="center"/>
      <protection/>
    </xf>
    <xf numFmtId="0" fontId="42" fillId="0" borderId="92" xfId="62" applyFont="1" applyBorder="1" applyAlignment="1" applyProtection="1">
      <alignment vertical="center"/>
      <protection/>
    </xf>
    <xf numFmtId="0" fontId="43" fillId="0" borderId="93" xfId="62" applyFont="1" applyBorder="1" applyAlignment="1" applyProtection="1">
      <alignment vertical="center"/>
      <protection/>
    </xf>
    <xf numFmtId="0" fontId="42" fillId="0" borderId="94" xfId="62" applyFont="1" applyFill="1" applyBorder="1" applyAlignment="1" applyProtection="1">
      <alignment horizontal="center" vertical="center"/>
      <protection/>
    </xf>
    <xf numFmtId="4" fontId="43" fillId="28" borderId="51" xfId="62" applyNumberFormat="1" applyFont="1" applyFill="1" applyBorder="1" applyAlignment="1" applyProtection="1">
      <alignment horizontal="center" vertical="center"/>
      <protection/>
    </xf>
    <xf numFmtId="177" fontId="52" fillId="7" borderId="95" xfId="44" applyNumberFormat="1" applyFont="1" applyBorder="1" applyAlignment="1" applyProtection="1">
      <alignment horizontal="center" vertical="center"/>
      <protection/>
    </xf>
    <xf numFmtId="4" fontId="43" fillId="28" borderId="52" xfId="62" applyNumberFormat="1" applyFont="1" applyFill="1" applyBorder="1" applyAlignment="1" applyProtection="1">
      <alignment horizontal="center" vertical="center"/>
      <protection/>
    </xf>
    <xf numFmtId="0" fontId="42" fillId="0" borderId="67" xfId="62" applyFont="1" applyBorder="1" applyAlignment="1" applyProtection="1">
      <alignment horizontal="center" vertical="center"/>
      <protection/>
    </xf>
    <xf numFmtId="4" fontId="43" fillId="29" borderId="51" xfId="62" applyNumberFormat="1" applyFont="1" applyFill="1" applyBorder="1" applyAlignment="1" applyProtection="1">
      <alignment horizontal="center" vertical="center"/>
      <protection/>
    </xf>
    <xf numFmtId="0" fontId="42" fillId="14" borderId="50" xfId="62" applyFont="1" applyFill="1" applyBorder="1" applyAlignment="1" applyProtection="1">
      <alignment horizontal="left" vertical="center" wrapText="1"/>
      <protection/>
    </xf>
    <xf numFmtId="177" fontId="42" fillId="0" borderId="52" xfId="62" applyNumberFormat="1" applyFont="1" applyBorder="1" applyAlignment="1" applyProtection="1">
      <alignment horizontal="right" vertical="center"/>
      <protection/>
    </xf>
    <xf numFmtId="0" fontId="43" fillId="0" borderId="96" xfId="62" applyFont="1" applyBorder="1" applyAlignment="1" applyProtection="1">
      <alignment vertical="center"/>
      <protection locked="0"/>
    </xf>
    <xf numFmtId="0" fontId="43" fillId="0" borderId="11" xfId="62" applyFont="1" applyBorder="1" applyAlignment="1" applyProtection="1">
      <alignment vertical="center"/>
      <protection locked="0"/>
    </xf>
    <xf numFmtId="0" fontId="43" fillId="0" borderId="64" xfId="62" applyFont="1" applyBorder="1" applyAlignment="1" applyProtection="1">
      <alignment vertical="center"/>
      <protection locked="0"/>
    </xf>
    <xf numFmtId="0" fontId="43" fillId="0" borderId="57" xfId="62" applyFont="1" applyBorder="1" applyAlignment="1" applyProtection="1">
      <alignment vertical="center"/>
      <protection locked="0"/>
    </xf>
    <xf numFmtId="0" fontId="43" fillId="0" borderId="58" xfId="62" applyFont="1" applyBorder="1" applyAlignment="1" applyProtection="1">
      <alignment vertical="center"/>
      <protection locked="0"/>
    </xf>
    <xf numFmtId="0" fontId="43" fillId="0" borderId="56" xfId="62" applyFont="1" applyBorder="1" applyAlignment="1" applyProtection="1">
      <alignment vertical="center"/>
      <protection locked="0"/>
    </xf>
    <xf numFmtId="14" fontId="43" fillId="0" borderId="17" xfId="63" applyNumberFormat="1" applyFont="1" applyFill="1" applyBorder="1" applyAlignment="1">
      <alignment horizontal="center" vertical="center" wrapText="1"/>
      <protection/>
    </xf>
    <xf numFmtId="4" fontId="43" fillId="0" borderId="22" xfId="0" applyNumberFormat="1" applyFont="1" applyBorder="1" applyAlignment="1">
      <alignment vertical="center"/>
    </xf>
    <xf numFmtId="4" fontId="42" fillId="0" borderId="19" xfId="0" applyNumberFormat="1" applyFont="1" applyBorder="1" applyAlignment="1">
      <alignment horizontal="right" vertical="center"/>
    </xf>
    <xf numFmtId="0" fontId="43" fillId="0" borderId="97" xfId="62" applyFont="1" applyBorder="1" applyAlignment="1" applyProtection="1">
      <alignment vertical="center"/>
      <protection locked="0"/>
    </xf>
    <xf numFmtId="0" fontId="43" fillId="0" borderId="98" xfId="62" applyFont="1" applyBorder="1" applyAlignment="1" applyProtection="1">
      <alignment vertical="center"/>
      <protection locked="0"/>
    </xf>
    <xf numFmtId="4" fontId="43" fillId="26" borderId="98" xfId="62" applyNumberFormat="1" applyFont="1" applyFill="1" applyBorder="1" applyAlignment="1" applyProtection="1">
      <alignment horizontal="center" vertical="center"/>
      <protection locked="0"/>
    </xf>
    <xf numFmtId="177" fontId="43" fillId="0" borderId="98" xfId="52" applyNumberFormat="1" applyFont="1" applyBorder="1" applyAlignment="1" applyProtection="1">
      <alignment horizontal="right" vertical="center"/>
      <protection locked="0"/>
    </xf>
    <xf numFmtId="177" fontId="43" fillId="0" borderId="98" xfId="52" applyNumberFormat="1" applyFont="1" applyFill="1" applyBorder="1" applyAlignment="1" applyProtection="1">
      <alignment horizontal="right" vertical="center"/>
      <protection locked="0"/>
    </xf>
    <xf numFmtId="0" fontId="43" fillId="0" borderId="17" xfId="62" applyNumberFormat="1" applyFont="1" applyFill="1" applyBorder="1" applyAlignment="1" applyProtection="1">
      <alignment vertical="center"/>
      <protection locked="0"/>
    </xf>
    <xf numFmtId="0" fontId="42" fillId="0" borderId="69" xfId="62" applyFont="1" applyBorder="1" applyAlignment="1" applyProtection="1">
      <alignment horizontal="center" vertical="center"/>
      <protection/>
    </xf>
    <xf numFmtId="4" fontId="43" fillId="29" borderId="58" xfId="62" applyNumberFormat="1" applyFont="1" applyFill="1" applyBorder="1" applyAlignment="1" applyProtection="1">
      <alignment horizontal="center" vertical="center"/>
      <protection/>
    </xf>
    <xf numFmtId="0" fontId="43" fillId="0" borderId="12" xfId="62" applyNumberFormat="1" applyFont="1" applyFill="1" applyBorder="1" applyAlignment="1" applyProtection="1">
      <alignment vertical="center"/>
      <protection locked="0"/>
    </xf>
    <xf numFmtId="0" fontId="43" fillId="0" borderId="19" xfId="62" applyNumberFormat="1" applyFont="1" applyFill="1" applyBorder="1" applyAlignment="1" applyProtection="1">
      <alignment vertical="center"/>
      <protection locked="0"/>
    </xf>
    <xf numFmtId="0" fontId="42" fillId="0" borderId="0" xfId="62" applyFont="1" applyAlignment="1">
      <alignment vertical="center"/>
      <protection/>
    </xf>
    <xf numFmtId="0" fontId="42" fillId="0" borderId="0" xfId="62" applyFont="1" applyAlignment="1">
      <alignment horizontal="center" vertical="center"/>
      <protection/>
    </xf>
    <xf numFmtId="0" fontId="43" fillId="0" borderId="0" xfId="0" applyFont="1" applyAlignment="1" applyProtection="1">
      <alignment vertical="center"/>
      <protection/>
    </xf>
    <xf numFmtId="177" fontId="43" fillId="0" borderId="11" xfId="0" applyNumberFormat="1" applyFont="1" applyBorder="1" applyAlignment="1" applyProtection="1">
      <alignment vertical="center"/>
      <protection locked="0"/>
    </xf>
    <xf numFmtId="3" fontId="43" fillId="0" borderId="0" xfId="0" applyNumberFormat="1" applyFont="1" applyAlignment="1">
      <alignment vertical="center"/>
    </xf>
    <xf numFmtId="4" fontId="43" fillId="26" borderId="17" xfId="62" applyNumberFormat="1" applyFont="1" applyFill="1" applyBorder="1" applyAlignment="1" applyProtection="1">
      <alignment horizontal="center" vertical="center"/>
      <protection locked="0"/>
    </xf>
    <xf numFmtId="177" fontId="43" fillId="0" borderId="17" xfId="63" applyNumberFormat="1" applyFont="1" applyFill="1" applyBorder="1" applyAlignment="1">
      <alignment vertical="center" wrapText="1"/>
      <protection/>
    </xf>
    <xf numFmtId="177" fontId="43" fillId="0" borderId="17" xfId="63" applyNumberFormat="1" applyFont="1" applyBorder="1" applyAlignment="1">
      <alignment vertical="center"/>
      <protection/>
    </xf>
    <xf numFmtId="177" fontId="43" fillId="0" borderId="17" xfId="63" applyNumberFormat="1" applyFont="1" applyBorder="1" applyAlignment="1">
      <alignment horizontal="right" vertical="center"/>
      <protection/>
    </xf>
    <xf numFmtId="3" fontId="42" fillId="0" borderId="18" xfId="65" applyNumberFormat="1" applyFont="1" applyFill="1" applyBorder="1" applyAlignment="1">
      <alignment vertical="center" wrapText="1"/>
      <protection/>
    </xf>
    <xf numFmtId="3" fontId="43" fillId="0" borderId="18" xfId="65" applyNumberFormat="1" applyFont="1" applyFill="1" applyBorder="1" applyAlignment="1">
      <alignment vertical="center"/>
      <protection/>
    </xf>
    <xf numFmtId="177" fontId="43" fillId="0" borderId="0" xfId="0" applyNumberFormat="1" applyFont="1" applyFill="1" applyBorder="1" applyAlignment="1" applyProtection="1">
      <alignment vertical="center"/>
      <protection/>
    </xf>
    <xf numFmtId="0" fontId="40" fillId="0" borderId="0" xfId="0" applyFont="1" applyAlignment="1">
      <alignment vertical="center"/>
    </xf>
    <xf numFmtId="177" fontId="40" fillId="0" borderId="0" xfId="51" applyNumberFormat="1" applyFont="1" applyBorder="1" applyAlignment="1" applyProtection="1">
      <alignment vertical="center"/>
      <protection/>
    </xf>
    <xf numFmtId="2" fontId="43" fillId="0" borderId="0" xfId="0" applyNumberFormat="1" applyFont="1" applyAlignment="1">
      <alignment vertical="center"/>
    </xf>
    <xf numFmtId="0" fontId="42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 wrapText="1"/>
    </xf>
    <xf numFmtId="177" fontId="43" fillId="0" borderId="0" xfId="0" applyNumberFormat="1" applyFont="1" applyFill="1" applyAlignment="1">
      <alignment vertical="center"/>
    </xf>
    <xf numFmtId="177" fontId="42" fillId="0" borderId="0" xfId="0" applyNumberFormat="1" applyFont="1" applyFill="1" applyBorder="1" applyAlignment="1" applyProtection="1">
      <alignment horizontal="center" vertical="center"/>
      <protection/>
    </xf>
    <xf numFmtId="177" fontId="43" fillId="0" borderId="0" xfId="0" applyNumberFormat="1" applyFont="1" applyFill="1" applyBorder="1" applyAlignment="1">
      <alignment horizontal="center" vertical="center"/>
    </xf>
    <xf numFmtId="177" fontId="42" fillId="0" borderId="0" xfId="0" applyNumberFormat="1" applyFont="1" applyFill="1" applyBorder="1" applyAlignment="1">
      <alignment vertical="center"/>
    </xf>
    <xf numFmtId="177" fontId="43" fillId="0" borderId="0" xfId="51" applyNumberFormat="1" applyFont="1" applyFill="1" applyBorder="1" applyAlignment="1" applyProtection="1">
      <alignment vertical="center"/>
      <protection/>
    </xf>
    <xf numFmtId="177" fontId="43" fillId="0" borderId="0" xfId="51" applyNumberFormat="1" applyFont="1" applyFill="1" applyBorder="1" applyAlignment="1">
      <alignment vertical="center"/>
    </xf>
    <xf numFmtId="177" fontId="42" fillId="0" borderId="0" xfId="51" applyNumberFormat="1" applyFont="1" applyFill="1" applyBorder="1" applyAlignment="1" applyProtection="1">
      <alignment vertical="center"/>
      <protection/>
    </xf>
    <xf numFmtId="177" fontId="42" fillId="0" borderId="0" xfId="0" applyNumberFormat="1" applyFont="1" applyFill="1" applyBorder="1" applyAlignment="1" applyProtection="1">
      <alignment vertical="center"/>
      <protection/>
    </xf>
    <xf numFmtId="177" fontId="43" fillId="0" borderId="0" xfId="0" applyNumberFormat="1" applyFont="1" applyFill="1" applyBorder="1" applyAlignment="1">
      <alignment vertical="center"/>
    </xf>
    <xf numFmtId="177" fontId="42" fillId="0" borderId="0" xfId="61" applyNumberFormat="1" applyFont="1" applyFill="1" applyBorder="1" applyAlignment="1" applyProtection="1">
      <alignment horizontal="center" vertical="center" wrapText="1"/>
      <protection/>
    </xf>
    <xf numFmtId="177" fontId="43" fillId="0" borderId="0" xfId="61" applyNumberFormat="1" applyFont="1" applyFill="1" applyBorder="1" applyAlignment="1">
      <alignment horizontal="center" vertical="center" wrapText="1"/>
      <protection/>
    </xf>
    <xf numFmtId="0" fontId="43" fillId="0" borderId="64" xfId="62" applyFont="1" applyFill="1" applyBorder="1" applyAlignment="1" applyProtection="1">
      <alignment vertical="center"/>
      <protection locked="0"/>
    </xf>
    <xf numFmtId="0" fontId="43" fillId="0" borderId="11" xfId="62" applyFont="1" applyFill="1" applyBorder="1" applyAlignment="1" applyProtection="1">
      <alignment vertical="center"/>
      <protection locked="0"/>
    </xf>
    <xf numFmtId="4" fontId="43" fillId="0" borderId="11" xfId="62" applyNumberFormat="1" applyFont="1" applyFill="1" applyBorder="1" applyAlignment="1" applyProtection="1">
      <alignment horizontal="center" vertical="center"/>
      <protection locked="0"/>
    </xf>
    <xf numFmtId="177" fontId="43" fillId="0" borderId="17" xfId="52" applyNumberFormat="1" applyFont="1" applyFill="1" applyBorder="1" applyAlignment="1" applyProtection="1">
      <alignment horizontal="right" vertical="center"/>
      <protection locked="0"/>
    </xf>
    <xf numFmtId="2" fontId="43" fillId="0" borderId="0" xfId="62" applyNumberFormat="1" applyFont="1" applyAlignment="1">
      <alignment vertical="center"/>
      <protection/>
    </xf>
    <xf numFmtId="4" fontId="63" fillId="0" borderId="17" xfId="0" applyNumberFormat="1" applyFont="1" applyFill="1" applyBorder="1" applyAlignment="1" applyProtection="1">
      <alignment horizontal="right"/>
      <protection locked="0"/>
    </xf>
    <xf numFmtId="4" fontId="64" fillId="0" borderId="17" xfId="0" applyNumberFormat="1" applyFont="1" applyFill="1" applyBorder="1" applyAlignment="1" applyProtection="1">
      <alignment horizontal="right"/>
      <protection locked="0"/>
    </xf>
    <xf numFmtId="177" fontId="43" fillId="0" borderId="17" xfId="45" applyNumberFormat="1" applyFont="1" applyFill="1" applyBorder="1" applyAlignment="1" applyProtection="1">
      <alignment vertical="center" wrapText="1"/>
      <protection locked="0"/>
    </xf>
    <xf numFmtId="177" fontId="43" fillId="0" borderId="19" xfId="45" applyNumberFormat="1" applyFont="1" applyFill="1" applyBorder="1" applyAlignment="1" applyProtection="1">
      <alignment vertical="center" wrapText="1"/>
      <protection locked="0"/>
    </xf>
    <xf numFmtId="4" fontId="0" fillId="0" borderId="17" xfId="0" applyNumberFormat="1" applyBorder="1" applyAlignment="1">
      <alignment vertical="center"/>
    </xf>
    <xf numFmtId="3" fontId="42" fillId="0" borderId="0" xfId="0" applyNumberFormat="1" applyFont="1" applyAlignment="1">
      <alignment vertical="center"/>
    </xf>
    <xf numFmtId="4" fontId="42" fillId="0" borderId="0" xfId="0" applyNumberFormat="1" applyFont="1" applyAlignment="1">
      <alignment vertical="center"/>
    </xf>
    <xf numFmtId="4" fontId="0" fillId="0" borderId="0" xfId="0" applyNumberFormat="1" applyAlignment="1">
      <alignment vertical="center"/>
    </xf>
    <xf numFmtId="0" fontId="43" fillId="0" borderId="62" xfId="62" applyNumberFormat="1" applyFont="1" applyFill="1" applyBorder="1" applyAlignment="1" applyProtection="1">
      <alignment horizontal="center" vertical="center"/>
      <protection locked="0"/>
    </xf>
    <xf numFmtId="0" fontId="43" fillId="0" borderId="25" xfId="62" applyNumberFormat="1" applyFont="1" applyFill="1" applyBorder="1" applyAlignment="1" applyProtection="1">
      <alignment horizontal="center" vertical="center"/>
      <protection locked="0"/>
    </xf>
    <xf numFmtId="177" fontId="42" fillId="0" borderId="99" xfId="62" applyNumberFormat="1" applyFont="1" applyFill="1" applyBorder="1" applyAlignment="1" applyProtection="1">
      <alignment horizontal="right" vertical="center"/>
      <protection/>
    </xf>
    <xf numFmtId="177" fontId="42" fillId="0" borderId="52" xfId="62" applyNumberFormat="1" applyFont="1" applyFill="1" applyBorder="1" applyAlignment="1" applyProtection="1">
      <alignment horizontal="right" vertical="center"/>
      <protection/>
    </xf>
    <xf numFmtId="177" fontId="42" fillId="0" borderId="93" xfId="62" applyNumberFormat="1" applyFont="1" applyFill="1" applyBorder="1" applyAlignment="1" applyProtection="1">
      <alignment vertical="center"/>
      <protection/>
    </xf>
    <xf numFmtId="177" fontId="42" fillId="0" borderId="58" xfId="62" applyNumberFormat="1" applyFont="1" applyFill="1" applyBorder="1" applyAlignment="1" applyProtection="1">
      <alignment horizontal="right" vertical="center"/>
      <protection/>
    </xf>
    <xf numFmtId="177" fontId="42" fillId="0" borderId="38" xfId="62" applyNumberFormat="1" applyFont="1" applyFill="1" applyBorder="1" applyAlignment="1" applyProtection="1">
      <alignment horizontal="right" vertical="center"/>
      <protection/>
    </xf>
    <xf numFmtId="177" fontId="42" fillId="0" borderId="51" xfId="62" applyNumberFormat="1" applyFont="1" applyFill="1" applyBorder="1" applyAlignment="1" applyProtection="1">
      <alignment horizontal="right" vertical="center"/>
      <protection/>
    </xf>
    <xf numFmtId="0" fontId="43" fillId="0" borderId="59" xfId="0" applyFont="1" applyFill="1" applyBorder="1" applyAlignment="1" applyProtection="1">
      <alignment horizontal="left" vertical="center"/>
      <protection locked="0"/>
    </xf>
    <xf numFmtId="4" fontId="43" fillId="0" borderId="17" xfId="0" applyNumberFormat="1" applyFont="1" applyFill="1" applyBorder="1" applyAlignment="1" applyProtection="1">
      <alignment horizontal="left" vertical="center"/>
      <protection locked="0"/>
    </xf>
    <xf numFmtId="4" fontId="0" fillId="0" borderId="17" xfId="0" applyNumberFormat="1" applyFill="1" applyBorder="1" applyAlignment="1">
      <alignment vertical="center"/>
    </xf>
    <xf numFmtId="4" fontId="43" fillId="0" borderId="12" xfId="0" applyNumberFormat="1" applyFont="1" applyFill="1" applyBorder="1" applyAlignment="1" applyProtection="1">
      <alignment horizontal="right" vertical="center"/>
      <protection locked="0"/>
    </xf>
    <xf numFmtId="0" fontId="42" fillId="0" borderId="59" xfId="0" applyFont="1" applyBorder="1" applyAlignment="1" applyProtection="1">
      <alignment horizontal="center" vertical="center"/>
      <protection locked="0"/>
    </xf>
    <xf numFmtId="0" fontId="42" fillId="0" borderId="12" xfId="0" applyFont="1" applyBorder="1" applyAlignment="1" applyProtection="1">
      <alignment horizontal="center" vertical="center"/>
      <protection locked="0"/>
    </xf>
    <xf numFmtId="0" fontId="43" fillId="0" borderId="59" xfId="0" applyFont="1" applyBorder="1" applyAlignment="1" applyProtection="1">
      <alignment horizontal="left" vertical="center" wrapText="1"/>
      <protection locked="0"/>
    </xf>
    <xf numFmtId="0" fontId="42" fillId="0" borderId="19" xfId="0" applyFont="1" applyBorder="1" applyAlignment="1">
      <alignment horizontal="center" vertical="center"/>
    </xf>
    <xf numFmtId="0" fontId="42" fillId="0" borderId="11" xfId="63" applyFont="1" applyFill="1" applyBorder="1" applyAlignment="1">
      <alignment vertical="center" wrapText="1"/>
      <protection/>
    </xf>
    <xf numFmtId="4" fontId="43" fillId="0" borderId="66" xfId="0" applyNumberFormat="1" applyFont="1" applyBorder="1" applyAlignment="1" applyProtection="1">
      <alignment horizontal="right" vertical="center"/>
      <protection locked="0"/>
    </xf>
    <xf numFmtId="0" fontId="42" fillId="0" borderId="17" xfId="0" applyFont="1" applyFill="1" applyBorder="1" applyAlignment="1" applyProtection="1">
      <alignment horizontal="center" vertical="center" wrapText="1"/>
      <protection locked="0"/>
    </xf>
    <xf numFmtId="4" fontId="45" fillId="22" borderId="0" xfId="59" applyNumberFormat="1" applyFont="1" applyFill="1" applyBorder="1" applyAlignment="1">
      <alignment horizontal="left" vertical="center"/>
      <protection/>
    </xf>
    <xf numFmtId="0" fontId="43" fillId="22" borderId="0" xfId="59" applyFont="1" applyFill="1" applyAlignment="1">
      <alignment vertical="center"/>
      <protection/>
    </xf>
    <xf numFmtId="0" fontId="65" fillId="0" borderId="11" xfId="0" applyFont="1" applyFill="1" applyBorder="1" applyAlignment="1" applyProtection="1">
      <alignment horizontal="center" vertical="center"/>
      <protection locked="0"/>
    </xf>
    <xf numFmtId="0" fontId="65" fillId="0" borderId="14" xfId="0" applyFont="1" applyFill="1" applyBorder="1" applyAlignment="1" applyProtection="1">
      <alignment horizontal="center" vertical="center"/>
      <protection locked="0"/>
    </xf>
    <xf numFmtId="4" fontId="0" fillId="0" borderId="0" xfId="0" applyNumberFormat="1" applyAlignment="1" applyProtection="1">
      <alignment vertical="center"/>
      <protection locked="0"/>
    </xf>
    <xf numFmtId="0" fontId="65" fillId="0" borderId="98" xfId="0" applyFont="1" applyFill="1" applyBorder="1" applyAlignment="1" applyProtection="1">
      <alignment horizontal="center" vertical="center"/>
      <protection locked="0"/>
    </xf>
    <xf numFmtId="0" fontId="65" fillId="0" borderId="13" xfId="0" applyFont="1" applyFill="1" applyBorder="1" applyAlignment="1" applyProtection="1">
      <alignment horizontal="center" vertical="center"/>
      <protection locked="0"/>
    </xf>
    <xf numFmtId="0" fontId="65" fillId="0" borderId="17" xfId="0" applyFont="1" applyFill="1" applyBorder="1" applyAlignment="1" applyProtection="1">
      <alignment horizontal="center" vertical="center"/>
      <protection locked="0"/>
    </xf>
    <xf numFmtId="0" fontId="65" fillId="0" borderId="12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left" vertical="center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66" fillId="0" borderId="15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12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70" xfId="0" applyBorder="1" applyAlignment="1">
      <alignment/>
    </xf>
    <xf numFmtId="4" fontId="0" fillId="0" borderId="0" xfId="0" applyNumberFormat="1" applyAlignment="1">
      <alignment/>
    </xf>
    <xf numFmtId="4" fontId="0" fillId="0" borderId="22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0" fillId="0" borderId="70" xfId="0" applyNumberFormat="1" applyBorder="1" applyAlignment="1">
      <alignment/>
    </xf>
    <xf numFmtId="0" fontId="0" fillId="0" borderId="0" xfId="0" applyAlignment="1">
      <alignment vertical="center"/>
    </xf>
    <xf numFmtId="2" fontId="9" fillId="0" borderId="15" xfId="60" applyNumberFormat="1" applyFont="1" applyFill="1" applyBorder="1" applyAlignment="1">
      <alignment horizontal="left" vertical="center"/>
      <protection/>
    </xf>
    <xf numFmtId="0" fontId="0" fillId="0" borderId="0" xfId="0" applyBorder="1" applyAlignment="1">
      <alignment vertical="center"/>
    </xf>
    <xf numFmtId="0" fontId="0" fillId="0" borderId="22" xfId="0" applyBorder="1" applyAlignment="1">
      <alignment vertical="center"/>
    </xf>
    <xf numFmtId="168" fontId="68" fillId="0" borderId="15" xfId="60" applyNumberFormat="1" applyFont="1" applyFill="1" applyBorder="1" applyAlignment="1">
      <alignment horizontal="left" vertical="center"/>
      <protection/>
    </xf>
    <xf numFmtId="0" fontId="69" fillId="0" borderId="15" xfId="0" applyFont="1" applyBorder="1" applyAlignment="1">
      <alignment vertical="center"/>
    </xf>
    <xf numFmtId="0" fontId="69" fillId="0" borderId="0" xfId="0" applyFont="1" applyBorder="1" applyAlignment="1">
      <alignment vertical="center"/>
    </xf>
    <xf numFmtId="0" fontId="70" fillId="0" borderId="28" xfId="0" applyFont="1" applyBorder="1" applyAlignment="1">
      <alignment vertical="center"/>
    </xf>
    <xf numFmtId="0" fontId="70" fillId="0" borderId="55" xfId="0" applyFont="1" applyBorder="1" applyAlignment="1">
      <alignment horizontal="center" vertical="center"/>
    </xf>
    <xf numFmtId="0" fontId="70" fillId="0" borderId="0" xfId="0" applyFont="1" applyBorder="1" applyAlignment="1">
      <alignment horizontal="center" vertical="center"/>
    </xf>
    <xf numFmtId="0" fontId="70" fillId="0" borderId="79" xfId="0" applyFont="1" applyBorder="1" applyAlignment="1">
      <alignment horizontal="center" vertical="center" wrapText="1"/>
    </xf>
    <xf numFmtId="2" fontId="69" fillId="0" borderId="0" xfId="0" applyNumberFormat="1" applyFont="1" applyBorder="1" applyAlignment="1">
      <alignment horizontal="center" vertical="center"/>
    </xf>
    <xf numFmtId="1" fontId="69" fillId="0" borderId="100" xfId="0" applyNumberFormat="1" applyFont="1" applyBorder="1" applyAlignment="1">
      <alignment horizontal="center" vertical="center"/>
    </xf>
    <xf numFmtId="208" fontId="69" fillId="0" borderId="100" xfId="0" applyNumberFormat="1" applyFont="1" applyBorder="1" applyAlignment="1">
      <alignment horizontal="center" vertical="center"/>
    </xf>
    <xf numFmtId="4" fontId="69" fillId="0" borderId="22" xfId="0" applyNumberFormat="1" applyFont="1" applyBorder="1" applyAlignment="1">
      <alignment horizontal="center" vertical="center"/>
    </xf>
    <xf numFmtId="1" fontId="0" fillId="0" borderId="0" xfId="0" applyNumberFormat="1" applyBorder="1" applyAlignment="1">
      <alignment vertical="center"/>
    </xf>
    <xf numFmtId="4" fontId="0" fillId="0" borderId="0" xfId="0" applyNumberFormat="1" applyBorder="1" applyAlignment="1">
      <alignment vertical="center"/>
    </xf>
    <xf numFmtId="4" fontId="0" fillId="0" borderId="22" xfId="0" applyNumberFormat="1" applyBorder="1" applyAlignment="1">
      <alignment vertical="center"/>
    </xf>
    <xf numFmtId="0" fontId="0" fillId="0" borderId="15" xfId="0" applyBorder="1" applyAlignment="1">
      <alignment vertical="center"/>
    </xf>
    <xf numFmtId="0" fontId="70" fillId="0" borderId="28" xfId="0" applyFont="1" applyBorder="1" applyAlignment="1">
      <alignment/>
    </xf>
    <xf numFmtId="0" fontId="70" fillId="0" borderId="55" xfId="0" applyFont="1" applyBorder="1" applyAlignment="1">
      <alignment horizontal="left"/>
    </xf>
    <xf numFmtId="0" fontId="70" fillId="0" borderId="55" xfId="0" applyFont="1" applyBorder="1" applyAlignment="1">
      <alignment horizontal="center" wrapText="1"/>
    </xf>
    <xf numFmtId="0" fontId="69" fillId="0" borderId="0" xfId="0" applyFont="1" applyBorder="1" applyAlignment="1">
      <alignment vertical="center"/>
    </xf>
    <xf numFmtId="168" fontId="68" fillId="0" borderId="28" xfId="60" applyNumberFormat="1" applyFont="1" applyFill="1" applyBorder="1" applyAlignment="1">
      <alignment horizontal="left" vertical="center"/>
      <protection/>
    </xf>
    <xf numFmtId="0" fontId="0" fillId="0" borderId="55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70" xfId="0" applyBorder="1" applyAlignment="1">
      <alignment vertical="center"/>
    </xf>
    <xf numFmtId="4" fontId="42" fillId="0" borderId="67" xfId="63" applyNumberFormat="1" applyFont="1" applyBorder="1" applyAlignment="1" applyProtection="1">
      <alignment horizontal="right" vertical="center"/>
      <protection locked="0"/>
    </xf>
    <xf numFmtId="0" fontId="0" fillId="16" borderId="12" xfId="0" applyFill="1" applyBorder="1" applyAlignment="1">
      <alignment/>
    </xf>
    <xf numFmtId="4" fontId="0" fillId="16" borderId="12" xfId="0" applyNumberFormat="1" applyFill="1" applyBorder="1" applyAlignment="1">
      <alignment/>
    </xf>
    <xf numFmtId="4" fontId="42" fillId="16" borderId="12" xfId="0" applyNumberFormat="1" applyFont="1" applyFill="1" applyBorder="1" applyAlignment="1">
      <alignment vertical="center"/>
    </xf>
    <xf numFmtId="0" fontId="71" fillId="0" borderId="0" xfId="55" applyFont="1">
      <alignment/>
      <protection/>
    </xf>
    <xf numFmtId="0" fontId="72" fillId="0" borderId="0" xfId="55" applyFont="1">
      <alignment/>
      <protection/>
    </xf>
    <xf numFmtId="0" fontId="71" fillId="0" borderId="0" xfId="55" applyFont="1" applyAlignment="1">
      <alignment vertical="center"/>
      <protection/>
    </xf>
    <xf numFmtId="0" fontId="73" fillId="0" borderId="0" xfId="55" applyFont="1">
      <alignment/>
      <protection/>
    </xf>
    <xf numFmtId="0" fontId="72" fillId="16" borderId="17" xfId="55" applyFont="1" applyFill="1" applyBorder="1" applyAlignment="1">
      <alignment horizontal="center"/>
      <protection/>
    </xf>
    <xf numFmtId="17" fontId="72" fillId="16" borderId="17" xfId="55" applyNumberFormat="1" applyFont="1" applyFill="1" applyBorder="1" applyAlignment="1">
      <alignment horizontal="center"/>
      <protection/>
    </xf>
    <xf numFmtId="0" fontId="29" fillId="0" borderId="0" xfId="55" applyFont="1">
      <alignment/>
      <protection/>
    </xf>
    <xf numFmtId="0" fontId="73" fillId="0" borderId="0" xfId="55" applyFont="1" applyAlignment="1">
      <alignment vertical="center"/>
      <protection/>
    </xf>
    <xf numFmtId="17" fontId="29" fillId="16" borderId="17" xfId="55" applyNumberFormat="1" applyFont="1" applyFill="1" applyBorder="1" applyAlignment="1">
      <alignment horizontal="center"/>
      <protection/>
    </xf>
    <xf numFmtId="0" fontId="29" fillId="16" borderId="17" xfId="55" applyFont="1" applyFill="1" applyBorder="1" applyAlignment="1">
      <alignment horizontal="center"/>
      <protection/>
    </xf>
    <xf numFmtId="0" fontId="67" fillId="8" borderId="13" xfId="60" applyNumberFormat="1" applyFont="1" applyFill="1" applyBorder="1" applyAlignment="1">
      <alignment horizontal="center" vertical="center"/>
      <protection/>
    </xf>
    <xf numFmtId="0" fontId="74" fillId="0" borderId="0" xfId="0" applyFont="1" applyAlignment="1">
      <alignment vertical="center"/>
    </xf>
    <xf numFmtId="17" fontId="72" fillId="0" borderId="0" xfId="55" applyNumberFormat="1" applyFont="1" applyFill="1" applyBorder="1" applyAlignment="1">
      <alignment horizontal="center"/>
      <protection/>
    </xf>
    <xf numFmtId="0" fontId="72" fillId="0" borderId="0" xfId="55" applyFont="1" applyFill="1" applyBorder="1" applyAlignment="1">
      <alignment horizontal="center"/>
      <protection/>
    </xf>
    <xf numFmtId="0" fontId="75" fillId="0" borderId="17" xfId="59" applyFont="1" applyFill="1" applyBorder="1" applyAlignment="1">
      <alignment vertical="center"/>
      <protection/>
    </xf>
    <xf numFmtId="0" fontId="75" fillId="0" borderId="17" xfId="59" applyFont="1" applyBorder="1" applyAlignment="1">
      <alignment vertical="center"/>
      <protection/>
    </xf>
    <xf numFmtId="177" fontId="43" fillId="0" borderId="11" xfId="63" applyNumberFormat="1" applyFont="1" applyFill="1" applyBorder="1" applyAlignment="1">
      <alignment horizontal="right" vertical="center" wrapText="1"/>
      <protection/>
    </xf>
    <xf numFmtId="0" fontId="42" fillId="0" borderId="17" xfId="63" applyFont="1" applyFill="1" applyBorder="1" applyAlignment="1">
      <alignment vertical="center" wrapText="1"/>
      <protection/>
    </xf>
    <xf numFmtId="49" fontId="43" fillId="0" borderId="81" xfId="0" applyNumberFormat="1" applyFont="1" applyBorder="1" applyAlignment="1" applyProtection="1">
      <alignment horizontal="center" vertical="center" wrapText="1"/>
      <protection locked="0"/>
    </xf>
    <xf numFmtId="49" fontId="43" fillId="0" borderId="59" xfId="63" applyNumberFormat="1" applyFont="1" applyFill="1" applyBorder="1" applyAlignment="1">
      <alignment horizontal="center" vertical="center" wrapText="1"/>
      <protection/>
    </xf>
    <xf numFmtId="49" fontId="43" fillId="0" borderId="17" xfId="63" applyNumberFormat="1" applyFont="1" applyFill="1" applyBorder="1" applyAlignment="1">
      <alignment horizontal="center" vertical="center"/>
      <protection/>
    </xf>
    <xf numFmtId="14" fontId="69" fillId="0" borderId="0" xfId="0" applyNumberFormat="1" applyFont="1" applyBorder="1" applyAlignment="1">
      <alignment horizontal="center" vertical="center"/>
    </xf>
    <xf numFmtId="0" fontId="40" fillId="0" borderId="0" xfId="59" applyFont="1">
      <alignment/>
      <protection/>
    </xf>
    <xf numFmtId="0" fontId="40" fillId="0" borderId="0" xfId="59" applyFont="1" applyAlignment="1">
      <alignment vertical="center"/>
      <protection/>
    </xf>
    <xf numFmtId="4" fontId="40" fillId="0" borderId="0" xfId="59" applyNumberFormat="1" applyFont="1" applyAlignment="1">
      <alignment vertical="center"/>
      <protection/>
    </xf>
    <xf numFmtId="2" fontId="62" fillId="8" borderId="73" xfId="58" applyNumberFormat="1" applyFont="1" applyFill="1" applyBorder="1" applyAlignment="1">
      <alignment horizontal="center" vertical="center" wrapText="1"/>
      <protection/>
    </xf>
    <xf numFmtId="4" fontId="30" fillId="0" borderId="12" xfId="63" applyNumberFormat="1" applyFont="1" applyFill="1" applyBorder="1" applyAlignment="1">
      <alignment horizontal="center" vertical="center" wrapText="1"/>
      <protection/>
    </xf>
    <xf numFmtId="0" fontId="43" fillId="0" borderId="17" xfId="63" applyFont="1" applyBorder="1" applyAlignment="1">
      <alignment horizontal="center" vertical="center"/>
      <protection/>
    </xf>
    <xf numFmtId="0" fontId="76" fillId="0" borderId="15" xfId="0" applyFont="1" applyBorder="1" applyAlignment="1">
      <alignment vertical="center" wrapText="1"/>
    </xf>
    <xf numFmtId="0" fontId="76" fillId="0" borderId="0" xfId="0" applyFont="1" applyBorder="1" applyAlignment="1">
      <alignment vertical="center" wrapText="1"/>
    </xf>
    <xf numFmtId="0" fontId="77" fillId="0" borderId="0" xfId="0" applyFont="1" applyBorder="1" applyAlignment="1">
      <alignment vertical="center"/>
    </xf>
    <xf numFmtId="177" fontId="77" fillId="0" borderId="0" xfId="0" applyNumberFormat="1" applyFont="1" applyBorder="1" applyAlignment="1">
      <alignment vertical="center"/>
    </xf>
    <xf numFmtId="0" fontId="46" fillId="0" borderId="0" xfId="0" applyFont="1" applyBorder="1" applyAlignment="1">
      <alignment vertical="center"/>
    </xf>
    <xf numFmtId="177" fontId="46" fillId="0" borderId="0" xfId="0" applyNumberFormat="1" applyFont="1" applyBorder="1" applyAlignment="1" applyProtection="1">
      <alignment vertical="center"/>
      <protection/>
    </xf>
    <xf numFmtId="0" fontId="77" fillId="0" borderId="0" xfId="55" applyFont="1" applyFill="1" applyBorder="1" applyAlignment="1">
      <alignment horizontal="left" vertical="center" wrapText="1"/>
      <protection/>
    </xf>
    <xf numFmtId="177" fontId="77" fillId="0" borderId="0" xfId="0" applyNumberFormat="1" applyFont="1" applyFill="1" applyBorder="1" applyAlignment="1">
      <alignment vertical="center"/>
    </xf>
    <xf numFmtId="0" fontId="77" fillId="0" borderId="0" xfId="0" applyFont="1" applyFill="1" applyBorder="1" applyAlignment="1">
      <alignment vertical="center"/>
    </xf>
    <xf numFmtId="0" fontId="77" fillId="0" borderId="0" xfId="0" applyFont="1" applyFill="1" applyBorder="1" applyAlignment="1">
      <alignment vertical="center" wrapText="1"/>
    </xf>
    <xf numFmtId="177" fontId="77" fillId="0" borderId="0" xfId="0" applyNumberFormat="1" applyFont="1" applyBorder="1" applyAlignment="1">
      <alignment horizontal="center" vertical="center"/>
    </xf>
    <xf numFmtId="0" fontId="77" fillId="0" borderId="0" xfId="0" applyFont="1" applyBorder="1" applyAlignment="1">
      <alignment vertical="center" wrapText="1"/>
    </xf>
    <xf numFmtId="0" fontId="78" fillId="0" borderId="0" xfId="59" applyFont="1" applyAlignment="1">
      <alignment horizontal="center" vertical="center" wrapText="1"/>
      <protection/>
    </xf>
    <xf numFmtId="0" fontId="77" fillId="0" borderId="0" xfId="59" applyFont="1" applyAlignment="1">
      <alignment vertical="center"/>
      <protection/>
    </xf>
    <xf numFmtId="4" fontId="79" fillId="0" borderId="0" xfId="59" applyNumberFormat="1" applyFont="1" applyAlignment="1">
      <alignment vertical="center"/>
      <protection/>
    </xf>
    <xf numFmtId="4" fontId="78" fillId="0" borderId="0" xfId="59" applyNumberFormat="1" applyFont="1" applyAlignment="1">
      <alignment vertical="center"/>
      <protection/>
    </xf>
    <xf numFmtId="0" fontId="78" fillId="0" borderId="0" xfId="59" applyFont="1" applyAlignment="1">
      <alignment vertical="center"/>
      <protection/>
    </xf>
    <xf numFmtId="4" fontId="77" fillId="0" borderId="0" xfId="59" applyNumberFormat="1" applyFont="1" applyAlignment="1">
      <alignment vertical="center"/>
      <protection/>
    </xf>
    <xf numFmtId="4" fontId="77" fillId="0" borderId="0" xfId="59" applyNumberFormat="1" applyFont="1" applyFill="1" applyBorder="1" applyAlignment="1">
      <alignment vertical="center"/>
      <protection/>
    </xf>
    <xf numFmtId="0" fontId="77" fillId="0" borderId="0" xfId="59" applyFont="1" applyFill="1" applyBorder="1" applyAlignment="1">
      <alignment vertical="center"/>
      <protection/>
    </xf>
    <xf numFmtId="0" fontId="77" fillId="0" borderId="0" xfId="59" applyFont="1" applyBorder="1" applyAlignment="1">
      <alignment vertical="center"/>
      <protection/>
    </xf>
    <xf numFmtId="0" fontId="78" fillId="0" borderId="0" xfId="59" applyFont="1" applyBorder="1" applyAlignment="1">
      <alignment vertical="center"/>
      <protection/>
    </xf>
    <xf numFmtId="0" fontId="80" fillId="0" borderId="0" xfId="59" applyFont="1" applyAlignment="1">
      <alignment horizontal="center" vertical="center" wrapText="1"/>
      <protection/>
    </xf>
    <xf numFmtId="4" fontId="46" fillId="0" borderId="0" xfId="59" applyNumberFormat="1" applyFont="1" applyAlignment="1">
      <alignment vertical="center"/>
      <protection/>
    </xf>
    <xf numFmtId="0" fontId="77" fillId="0" borderId="0" xfId="0" applyFont="1" applyAlignment="1">
      <alignment vertical="center"/>
    </xf>
    <xf numFmtId="0" fontId="46" fillId="0" borderId="0" xfId="55" applyFont="1" applyAlignment="1">
      <alignment horizontal="left" vertical="center" wrapText="1"/>
      <protection/>
    </xf>
    <xf numFmtId="2" fontId="77" fillId="0" borderId="0" xfId="55" applyNumberFormat="1" applyFont="1" applyAlignment="1">
      <alignment vertical="center"/>
      <protection/>
    </xf>
    <xf numFmtId="0" fontId="77" fillId="0" borderId="0" xfId="55" applyFont="1" applyAlignment="1">
      <alignment vertical="center"/>
      <protection/>
    </xf>
    <xf numFmtId="4" fontId="77" fillId="0" borderId="0" xfId="55" applyNumberFormat="1" applyFont="1" applyAlignment="1">
      <alignment vertical="center"/>
      <protection/>
    </xf>
    <xf numFmtId="0" fontId="82" fillId="0" borderId="0" xfId="55" applyFont="1" applyAlignment="1">
      <alignment horizontal="left" vertical="center" wrapText="1"/>
      <protection/>
    </xf>
    <xf numFmtId="0" fontId="77" fillId="0" borderId="0" xfId="62" applyFont="1" applyAlignment="1">
      <alignment vertical="center"/>
      <protection/>
    </xf>
    <xf numFmtId="0" fontId="77" fillId="0" borderId="0" xfId="63" applyFont="1" applyAlignment="1">
      <alignment vertical="center"/>
      <protection/>
    </xf>
    <xf numFmtId="0" fontId="77" fillId="0" borderId="0" xfId="0" applyFont="1" applyAlignment="1">
      <alignment/>
    </xf>
    <xf numFmtId="3" fontId="77" fillId="0" borderId="0" xfId="0" applyNumberFormat="1" applyFont="1" applyAlignment="1">
      <alignment/>
    </xf>
    <xf numFmtId="3" fontId="1" fillId="0" borderId="36" xfId="0" applyNumberFormat="1" applyFont="1" applyFill="1" applyBorder="1" applyAlignment="1">
      <alignment vertical="center"/>
    </xf>
    <xf numFmtId="177" fontId="1" fillId="0" borderId="37" xfId="0" applyNumberFormat="1" applyFont="1" applyBorder="1" applyAlignment="1">
      <alignment vertical="center"/>
    </xf>
    <xf numFmtId="177" fontId="1" fillId="0" borderId="35" xfId="0" applyNumberFormat="1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177" fontId="0" fillId="8" borderId="14" xfId="61" applyNumberFormat="1" applyFont="1" applyFill="1" applyBorder="1" applyAlignment="1">
      <alignment horizontal="center" vertical="center" wrapText="1"/>
      <protection/>
    </xf>
    <xf numFmtId="177" fontId="1" fillId="8" borderId="101" xfId="0" applyNumberFormat="1" applyFont="1" applyFill="1" applyBorder="1" applyAlignment="1" applyProtection="1">
      <alignment horizontal="center" vertical="center"/>
      <protection/>
    </xf>
    <xf numFmtId="177" fontId="0" fillId="8" borderId="102" xfId="0" applyNumberFormat="1" applyFont="1" applyFill="1" applyBorder="1" applyAlignment="1">
      <alignment horizontal="center" vertical="center"/>
    </xf>
    <xf numFmtId="177" fontId="0" fillId="8" borderId="103" xfId="0" applyNumberFormat="1" applyFont="1" applyFill="1" applyBorder="1" applyAlignment="1">
      <alignment horizontal="center" vertical="center"/>
    </xf>
    <xf numFmtId="3" fontId="1" fillId="0" borderId="104" xfId="0" applyNumberFormat="1" applyFont="1" applyFill="1" applyBorder="1" applyAlignment="1">
      <alignment vertical="center"/>
    </xf>
    <xf numFmtId="3" fontId="1" fillId="8" borderId="29" xfId="0" applyNumberFormat="1" applyFont="1" applyFill="1" applyBorder="1" applyAlignment="1" applyProtection="1">
      <alignment horizontal="center" vertical="center"/>
      <protection/>
    </xf>
    <xf numFmtId="177" fontId="1" fillId="8" borderId="49" xfId="61" applyNumberFormat="1" applyFont="1" applyFill="1" applyBorder="1" applyAlignment="1" applyProtection="1">
      <alignment horizontal="center" vertical="center" wrapText="1"/>
      <protection/>
    </xf>
    <xf numFmtId="177" fontId="0" fillId="8" borderId="27" xfId="61" applyNumberFormat="1" applyFont="1" applyFill="1" applyBorder="1" applyAlignment="1">
      <alignment horizontal="center" vertical="center" wrapText="1"/>
      <protection/>
    </xf>
    <xf numFmtId="3" fontId="1" fillId="8" borderId="28" xfId="0" applyNumberFormat="1" applyFont="1" applyFill="1" applyBorder="1" applyAlignment="1" applyProtection="1">
      <alignment horizontal="center" vertical="center"/>
      <protection/>
    </xf>
    <xf numFmtId="3" fontId="1" fillId="8" borderId="15" xfId="0" applyNumberFormat="1" applyFont="1" applyFill="1" applyBorder="1" applyAlignment="1" applyProtection="1">
      <alignment horizontal="center" vertical="center"/>
      <protection/>
    </xf>
    <xf numFmtId="3" fontId="1" fillId="8" borderId="26" xfId="0" applyNumberFormat="1" applyFont="1" applyFill="1" applyBorder="1" applyAlignment="1" applyProtection="1">
      <alignment horizontal="center" vertical="center"/>
      <protection/>
    </xf>
    <xf numFmtId="3" fontId="42" fillId="16" borderId="15" xfId="0" applyNumberFormat="1" applyFont="1" applyFill="1" applyBorder="1" applyAlignment="1" applyProtection="1">
      <alignment vertical="center"/>
      <protection/>
    </xf>
    <xf numFmtId="3" fontId="42" fillId="16" borderId="26" xfId="0" applyNumberFormat="1" applyFont="1" applyFill="1" applyBorder="1" applyAlignment="1">
      <alignment vertical="center"/>
    </xf>
    <xf numFmtId="177" fontId="42" fillId="16" borderId="27" xfId="51" applyNumberFormat="1" applyFont="1" applyFill="1" applyBorder="1" applyAlignment="1" applyProtection="1">
      <alignment vertical="center"/>
      <protection/>
    </xf>
    <xf numFmtId="177" fontId="42" fillId="16" borderId="27" xfId="0" applyNumberFormat="1" applyFont="1" applyFill="1" applyBorder="1" applyAlignment="1" applyProtection="1">
      <alignment vertical="center"/>
      <protection/>
    </xf>
    <xf numFmtId="0" fontId="11" fillId="0" borderId="0" xfId="0" applyFont="1" applyAlignment="1">
      <alignment horizontal="justify" vertical="justify" wrapText="1"/>
    </xf>
    <xf numFmtId="2" fontId="29" fillId="0" borderId="0" xfId="58" applyNumberFormat="1" applyFont="1" applyFill="1" applyBorder="1" applyAlignment="1">
      <alignment horizontal="left" vertical="center" wrapText="1"/>
      <protection/>
    </xf>
    <xf numFmtId="3" fontId="1" fillId="8" borderId="43" xfId="0" applyNumberFormat="1" applyFont="1" applyFill="1" applyBorder="1" applyAlignment="1" applyProtection="1">
      <alignment horizontal="center" vertical="center"/>
      <protection/>
    </xf>
    <xf numFmtId="3" fontId="1" fillId="8" borderId="44" xfId="0" applyNumberFormat="1" applyFont="1" applyFill="1" applyBorder="1" applyAlignment="1" applyProtection="1">
      <alignment horizontal="center" vertical="center"/>
      <protection/>
    </xf>
    <xf numFmtId="0" fontId="0" fillId="0" borderId="33" xfId="0" applyFont="1" applyBorder="1" applyAlignment="1">
      <alignment vertical="center"/>
    </xf>
    <xf numFmtId="177" fontId="1" fillId="0" borderId="105" xfId="0" applyNumberFormat="1" applyFont="1" applyFill="1" applyBorder="1" applyAlignment="1">
      <alignment vertical="center"/>
    </xf>
    <xf numFmtId="177" fontId="0" fillId="0" borderId="106" xfId="0" applyNumberFormat="1" applyFont="1" applyBorder="1" applyAlignment="1">
      <alignment vertical="center"/>
    </xf>
    <xf numFmtId="0" fontId="66" fillId="25" borderId="107" xfId="60" applyFont="1" applyFill="1" applyBorder="1" applyAlignment="1">
      <alignment horizontal="center" vertical="center" wrapText="1"/>
      <protection/>
    </xf>
    <xf numFmtId="0" fontId="66" fillId="25" borderId="98" xfId="60" applyFont="1" applyFill="1" applyBorder="1" applyAlignment="1">
      <alignment horizontal="center" vertical="center" wrapText="1"/>
      <protection/>
    </xf>
    <xf numFmtId="2" fontId="67" fillId="8" borderId="59" xfId="60" applyNumberFormat="1" applyFont="1" applyFill="1" applyBorder="1" applyAlignment="1">
      <alignment horizontal="left" vertical="center"/>
      <protection/>
    </xf>
    <xf numFmtId="2" fontId="67" fillId="8" borderId="17" xfId="60" applyNumberFormat="1" applyFont="1" applyFill="1" applyBorder="1" applyAlignment="1">
      <alignment horizontal="left" vertical="center"/>
      <protection/>
    </xf>
    <xf numFmtId="2" fontId="67" fillId="8" borderId="12" xfId="60" applyNumberFormat="1" applyFont="1" applyFill="1" applyBorder="1" applyAlignment="1">
      <alignment horizontal="left" vertical="center"/>
      <protection/>
    </xf>
    <xf numFmtId="2" fontId="8" fillId="0" borderId="43" xfId="60" applyNumberFormat="1" applyFont="1" applyFill="1" applyBorder="1" applyAlignment="1">
      <alignment horizontal="left" vertical="center"/>
      <protection/>
    </xf>
    <xf numFmtId="2" fontId="8" fillId="0" borderId="54" xfId="60" applyNumberFormat="1" applyFont="1" applyFill="1" applyBorder="1" applyAlignment="1">
      <alignment horizontal="left" vertical="center"/>
      <protection/>
    </xf>
    <xf numFmtId="2" fontId="8" fillId="0" borderId="80" xfId="60" applyNumberFormat="1" applyFont="1" applyFill="1" applyBorder="1" applyAlignment="1">
      <alignment horizontal="left" vertical="center"/>
      <protection/>
    </xf>
    <xf numFmtId="177" fontId="42" fillId="8" borderId="101" xfId="0" applyNumberFormat="1" applyFont="1" applyFill="1" applyBorder="1" applyAlignment="1" applyProtection="1">
      <alignment horizontal="center" vertical="center"/>
      <protection/>
    </xf>
    <xf numFmtId="177" fontId="43" fillId="8" borderId="108" xfId="0" applyNumberFormat="1" applyFont="1" applyFill="1" applyBorder="1" applyAlignment="1">
      <alignment horizontal="center" vertical="center"/>
    </xf>
    <xf numFmtId="177" fontId="42" fillId="8" borderId="49" xfId="61" applyNumberFormat="1" applyFont="1" applyFill="1" applyBorder="1" applyAlignment="1" applyProtection="1">
      <alignment horizontal="center" vertical="center" wrapText="1"/>
      <protection/>
    </xf>
    <xf numFmtId="177" fontId="43" fillId="8" borderId="38" xfId="61" applyNumberFormat="1" applyFont="1" applyFill="1" applyBorder="1" applyAlignment="1">
      <alignment horizontal="center" vertical="center" wrapText="1"/>
      <protection/>
    </xf>
    <xf numFmtId="0" fontId="42" fillId="0" borderId="0" xfId="0" applyFont="1" applyAlignment="1">
      <alignment horizontal="center" vertical="center"/>
    </xf>
    <xf numFmtId="2" fontId="44" fillId="0" borderId="45" xfId="0" applyNumberFormat="1" applyFont="1" applyBorder="1" applyAlignment="1">
      <alignment horizontal="center" vertical="center" wrapText="1"/>
    </xf>
    <xf numFmtId="0" fontId="44" fillId="0" borderId="46" xfId="0" applyFont="1" applyBorder="1" applyAlignment="1">
      <alignment horizontal="center" vertical="center" wrapText="1"/>
    </xf>
    <xf numFmtId="0" fontId="44" fillId="0" borderId="47" xfId="0" applyFont="1" applyBorder="1" applyAlignment="1">
      <alignment horizontal="center" vertical="center" wrapText="1"/>
    </xf>
    <xf numFmtId="0" fontId="44" fillId="0" borderId="45" xfId="0" applyFont="1" applyBorder="1" applyAlignment="1">
      <alignment horizontal="center" vertical="center" wrapText="1"/>
    </xf>
    <xf numFmtId="3" fontId="42" fillId="8" borderId="43" xfId="0" applyNumberFormat="1" applyFont="1" applyFill="1" applyBorder="1" applyAlignment="1" applyProtection="1">
      <alignment horizontal="center" vertical="center"/>
      <protection/>
    </xf>
    <xf numFmtId="3" fontId="42" fillId="8" borderId="44" xfId="0" applyNumberFormat="1" applyFont="1" applyFill="1" applyBorder="1" applyAlignment="1" applyProtection="1">
      <alignment horizontal="center" vertical="center"/>
      <protection/>
    </xf>
    <xf numFmtId="3" fontId="42" fillId="8" borderId="41" xfId="0" applyNumberFormat="1" applyFont="1" applyFill="1" applyBorder="1" applyAlignment="1" applyProtection="1">
      <alignment horizontal="center" vertical="center"/>
      <protection/>
    </xf>
    <xf numFmtId="3" fontId="42" fillId="8" borderId="53" xfId="0" applyNumberFormat="1" applyFont="1" applyFill="1" applyBorder="1" applyAlignment="1" applyProtection="1">
      <alignment horizontal="center" vertical="center"/>
      <protection/>
    </xf>
    <xf numFmtId="2" fontId="61" fillId="0" borderId="48" xfId="59" applyNumberFormat="1" applyFont="1" applyFill="1" applyBorder="1" applyAlignment="1">
      <alignment horizontal="center" vertical="center"/>
      <protection/>
    </xf>
    <xf numFmtId="2" fontId="61" fillId="0" borderId="17" xfId="59" applyNumberFormat="1" applyFont="1" applyFill="1" applyBorder="1" applyAlignment="1">
      <alignment horizontal="center" vertical="center"/>
      <protection/>
    </xf>
    <xf numFmtId="2" fontId="60" fillId="8" borderId="18" xfId="59" applyNumberFormat="1" applyFont="1" applyFill="1" applyBorder="1" applyAlignment="1" applyProtection="1">
      <alignment horizontal="center" vertical="center"/>
      <protection locked="0"/>
    </xf>
    <xf numFmtId="2" fontId="60" fillId="8" borderId="109" xfId="59" applyNumberFormat="1" applyFont="1" applyFill="1" applyBorder="1" applyAlignment="1" applyProtection="1">
      <alignment horizontal="center" vertical="center"/>
      <protection locked="0"/>
    </xf>
    <xf numFmtId="2" fontId="60" fillId="8" borderId="66" xfId="59" applyNumberFormat="1" applyFont="1" applyFill="1" applyBorder="1" applyAlignment="1" applyProtection="1">
      <alignment horizontal="center" vertical="center"/>
      <protection locked="0"/>
    </xf>
    <xf numFmtId="0" fontId="59" fillId="25" borderId="18" xfId="59" applyFont="1" applyFill="1" applyBorder="1" applyAlignment="1">
      <alignment horizontal="center" vertical="center" wrapText="1"/>
      <protection/>
    </xf>
    <xf numFmtId="0" fontId="59" fillId="25" borderId="109" xfId="59" applyFont="1" applyFill="1" applyBorder="1" applyAlignment="1">
      <alignment horizontal="center" vertical="center" wrapText="1"/>
      <protection/>
    </xf>
    <xf numFmtId="0" fontId="59" fillId="25" borderId="66" xfId="59" applyFont="1" applyFill="1" applyBorder="1" applyAlignment="1">
      <alignment horizontal="center" vertical="center" wrapText="1"/>
      <protection/>
    </xf>
    <xf numFmtId="0" fontId="59" fillId="25" borderId="17" xfId="59" applyFont="1" applyFill="1" applyBorder="1" applyAlignment="1">
      <alignment horizontal="center" vertical="center" wrapText="1"/>
      <protection/>
    </xf>
    <xf numFmtId="2" fontId="61" fillId="8" borderId="18" xfId="58" applyNumberFormat="1" applyFont="1" applyFill="1" applyBorder="1" applyAlignment="1">
      <alignment horizontal="center" vertical="center" wrapText="1"/>
      <protection/>
    </xf>
    <xf numFmtId="2" fontId="61" fillId="8" borderId="109" xfId="58" applyNumberFormat="1" applyFont="1" applyFill="1" applyBorder="1" applyAlignment="1">
      <alignment horizontal="center" vertical="center" wrapText="1"/>
      <protection/>
    </xf>
    <xf numFmtId="2" fontId="61" fillId="8" borderId="66" xfId="58" applyNumberFormat="1" applyFont="1" applyFill="1" applyBorder="1" applyAlignment="1">
      <alignment horizontal="center" vertical="center" wrapText="1"/>
      <protection/>
    </xf>
    <xf numFmtId="168" fontId="61" fillId="0" borderId="17" xfId="59" applyNumberFormat="1" applyFont="1" applyFill="1" applyBorder="1" applyAlignment="1">
      <alignment horizontal="center" vertical="center" wrapText="1"/>
      <protection/>
    </xf>
    <xf numFmtId="2" fontId="59" fillId="8" borderId="18" xfId="59" applyNumberFormat="1" applyFont="1" applyFill="1" applyBorder="1" applyAlignment="1">
      <alignment horizontal="center" vertical="center"/>
      <protection/>
    </xf>
    <xf numFmtId="2" fontId="59" fillId="8" borderId="109" xfId="59" applyNumberFormat="1" applyFont="1" applyFill="1" applyBorder="1" applyAlignment="1">
      <alignment horizontal="center" vertical="center"/>
      <protection/>
    </xf>
    <xf numFmtId="0" fontId="77" fillId="0" borderId="0" xfId="0" applyFont="1" applyAlignment="1">
      <alignment horizontal="left" vertical="center"/>
    </xf>
    <xf numFmtId="0" fontId="42" fillId="8" borderId="43" xfId="0" applyFont="1" applyFill="1" applyBorder="1" applyAlignment="1">
      <alignment horizontal="center" vertical="center"/>
    </xf>
    <xf numFmtId="0" fontId="42" fillId="8" borderId="54" xfId="0" applyFont="1" applyFill="1" applyBorder="1" applyAlignment="1">
      <alignment horizontal="center" vertical="center"/>
    </xf>
    <xf numFmtId="0" fontId="42" fillId="8" borderId="28" xfId="0" applyFont="1" applyFill="1" applyBorder="1" applyAlignment="1">
      <alignment horizontal="center" vertical="center"/>
    </xf>
    <xf numFmtId="0" fontId="42" fillId="8" borderId="55" xfId="0" applyFont="1" applyFill="1" applyBorder="1" applyAlignment="1">
      <alignment horizontal="center" vertical="center"/>
    </xf>
    <xf numFmtId="2" fontId="42" fillId="8" borderId="16" xfId="0" applyNumberFormat="1" applyFont="1" applyFill="1" applyBorder="1" applyAlignment="1">
      <alignment horizontal="left" vertical="center"/>
    </xf>
    <xf numFmtId="0" fontId="42" fillId="8" borderId="68" xfId="0" applyFont="1" applyFill="1" applyBorder="1" applyAlignment="1">
      <alignment horizontal="left" vertical="center"/>
    </xf>
    <xf numFmtId="0" fontId="42" fillId="8" borderId="16" xfId="0" applyFont="1" applyFill="1" applyBorder="1" applyAlignment="1">
      <alignment horizontal="center" vertical="center"/>
    </xf>
    <xf numFmtId="0" fontId="42" fillId="8" borderId="68" xfId="0" applyFont="1" applyFill="1" applyBorder="1" applyAlignment="1">
      <alignment horizontal="center" vertical="center"/>
    </xf>
    <xf numFmtId="0" fontId="42" fillId="8" borderId="110" xfId="0" applyFont="1" applyFill="1" applyBorder="1" applyAlignment="1">
      <alignment horizontal="center" vertical="center"/>
    </xf>
    <xf numFmtId="0" fontId="42" fillId="8" borderId="80" xfId="0" applyFont="1" applyFill="1" applyBorder="1" applyAlignment="1">
      <alignment horizontal="center" vertical="center"/>
    </xf>
    <xf numFmtId="0" fontId="42" fillId="8" borderId="79" xfId="0" applyFont="1" applyFill="1" applyBorder="1" applyAlignment="1">
      <alignment horizontal="center" vertical="center"/>
    </xf>
    <xf numFmtId="0" fontId="42" fillId="0" borderId="65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81" fillId="0" borderId="0" xfId="55" applyFont="1" applyAlignment="1">
      <alignment horizontal="left" vertical="center" wrapText="1"/>
      <protection/>
    </xf>
    <xf numFmtId="2" fontId="32" fillId="8" borderId="17" xfId="59" applyNumberFormat="1" applyFont="1" applyFill="1" applyBorder="1" applyAlignment="1">
      <alignment horizontal="center" vertical="center" wrapText="1"/>
      <protection/>
    </xf>
    <xf numFmtId="2" fontId="32" fillId="8" borderId="12" xfId="59" applyNumberFormat="1" applyFont="1" applyFill="1" applyBorder="1" applyAlignment="1">
      <alignment horizontal="center" vertical="center" wrapText="1"/>
      <protection/>
    </xf>
    <xf numFmtId="0" fontId="43" fillId="8" borderId="59" xfId="55" applyFont="1" applyFill="1" applyBorder="1" applyAlignment="1">
      <alignment vertical="center" wrapText="1"/>
      <protection/>
    </xf>
    <xf numFmtId="0" fontId="43" fillId="8" borderId="17" xfId="55" applyFont="1" applyFill="1" applyBorder="1" applyAlignment="1">
      <alignment vertical="center" wrapText="1"/>
      <protection/>
    </xf>
    <xf numFmtId="0" fontId="43" fillId="8" borderId="12" xfId="55" applyFont="1" applyFill="1" applyBorder="1" applyAlignment="1">
      <alignment vertical="center" wrapText="1"/>
      <protection/>
    </xf>
    <xf numFmtId="0" fontId="42" fillId="0" borderId="59" xfId="55" applyFont="1" applyBorder="1" applyAlignment="1">
      <alignment horizontal="center" vertical="center" wrapText="1"/>
      <protection/>
    </xf>
    <xf numFmtId="0" fontId="42" fillId="0" borderId="17" xfId="55" applyFont="1" applyBorder="1" applyAlignment="1">
      <alignment horizontal="center" vertical="center" wrapText="1"/>
      <protection/>
    </xf>
    <xf numFmtId="0" fontId="42" fillId="0" borderId="12" xfId="55" applyFont="1" applyBorder="1" applyAlignment="1">
      <alignment horizontal="center" vertical="center" wrapText="1"/>
      <protection/>
    </xf>
    <xf numFmtId="0" fontId="42" fillId="25" borderId="107" xfId="58" applyFont="1" applyFill="1" applyBorder="1" applyAlignment="1">
      <alignment horizontal="center" vertical="center" wrapText="1"/>
      <protection/>
    </xf>
    <xf numFmtId="0" fontId="42" fillId="25" borderId="98" xfId="58" applyFont="1" applyFill="1" applyBorder="1" applyAlignment="1">
      <alignment horizontal="center" vertical="center" wrapText="1"/>
      <protection/>
    </xf>
    <xf numFmtId="1" fontId="42" fillId="25" borderId="98" xfId="58" applyNumberFormat="1" applyFont="1" applyFill="1" applyBorder="1" applyAlignment="1">
      <alignment horizontal="center" vertical="center" wrapText="1"/>
      <protection/>
    </xf>
    <xf numFmtId="1" fontId="42" fillId="25" borderId="13" xfId="58" applyNumberFormat="1" applyFont="1" applyFill="1" applyBorder="1" applyAlignment="1">
      <alignment horizontal="center" vertical="center" wrapText="1"/>
      <protection/>
    </xf>
    <xf numFmtId="2" fontId="47" fillId="0" borderId="59" xfId="58" applyNumberFormat="1" applyFont="1" applyFill="1" applyBorder="1" applyAlignment="1">
      <alignment horizontal="center" vertical="center" wrapText="1"/>
      <protection/>
    </xf>
    <xf numFmtId="2" fontId="47" fillId="0" borderId="17" xfId="58" applyNumberFormat="1" applyFont="1" applyFill="1" applyBorder="1" applyAlignment="1">
      <alignment horizontal="center" vertical="center" wrapText="1"/>
      <protection/>
    </xf>
    <xf numFmtId="2" fontId="47" fillId="0" borderId="12" xfId="58" applyNumberFormat="1" applyFont="1" applyFill="1" applyBorder="1" applyAlignment="1">
      <alignment horizontal="center" vertical="center" wrapText="1"/>
      <protection/>
    </xf>
    <xf numFmtId="2" fontId="47" fillId="8" borderId="59" xfId="58" applyNumberFormat="1" applyFont="1" applyFill="1" applyBorder="1" applyAlignment="1">
      <alignment horizontal="center" vertical="center" wrapText="1"/>
      <protection/>
    </xf>
    <xf numFmtId="2" fontId="47" fillId="8" borderId="17" xfId="58" applyNumberFormat="1" applyFont="1" applyFill="1" applyBorder="1" applyAlignment="1">
      <alignment horizontal="center" vertical="center" wrapText="1"/>
      <protection/>
    </xf>
    <xf numFmtId="0" fontId="81" fillId="0" borderId="0" xfId="0" applyFont="1" applyBorder="1" applyAlignment="1">
      <alignment horizontal="left" vertical="center" wrapText="1"/>
    </xf>
    <xf numFmtId="0" fontId="82" fillId="0" borderId="0" xfId="0" applyFont="1" applyBorder="1" applyAlignment="1">
      <alignment horizontal="left" vertical="center" wrapText="1"/>
    </xf>
    <xf numFmtId="0" fontId="49" fillId="0" borderId="111" xfId="0" applyFont="1" applyBorder="1" applyAlignment="1">
      <alignment horizontal="center" vertical="center" wrapText="1"/>
    </xf>
    <xf numFmtId="0" fontId="49" fillId="0" borderId="112" xfId="0" applyFont="1" applyBorder="1" applyAlignment="1">
      <alignment horizontal="center" vertical="center" wrapText="1"/>
    </xf>
    <xf numFmtId="0" fontId="49" fillId="0" borderId="113" xfId="0" applyFont="1" applyBorder="1" applyAlignment="1">
      <alignment horizontal="center" vertical="center" wrapText="1"/>
    </xf>
    <xf numFmtId="177" fontId="43" fillId="0" borderId="111" xfId="0" applyNumberFormat="1" applyFont="1" applyBorder="1" applyAlignment="1" applyProtection="1">
      <alignment horizontal="center" vertical="center" wrapText="1"/>
      <protection locked="0"/>
    </xf>
    <xf numFmtId="177" fontId="43" fillId="0" borderId="114" xfId="0" applyNumberFormat="1" applyFont="1" applyBorder="1" applyAlignment="1" applyProtection="1">
      <alignment horizontal="center" vertical="center" wrapText="1"/>
      <protection locked="0"/>
    </xf>
    <xf numFmtId="177" fontId="43" fillId="0" borderId="111" xfId="0" applyNumberFormat="1" applyFont="1" applyBorder="1" applyAlignment="1" applyProtection="1">
      <alignment horizontal="left" vertical="center" wrapText="1"/>
      <protection locked="0"/>
    </xf>
    <xf numFmtId="177" fontId="43" fillId="0" borderId="114" xfId="0" applyNumberFormat="1" applyFont="1" applyBorder="1" applyAlignment="1" applyProtection="1">
      <alignment horizontal="left" vertical="center" wrapText="1"/>
      <protection locked="0"/>
    </xf>
    <xf numFmtId="0" fontId="50" fillId="0" borderId="111" xfId="0" applyFont="1" applyBorder="1" applyAlignment="1" applyProtection="1">
      <alignment horizontal="center" vertical="center" wrapText="1"/>
      <protection locked="0"/>
    </xf>
    <xf numFmtId="0" fontId="50" fillId="0" borderId="114" xfId="0" applyFont="1" applyBorder="1" applyAlignment="1" applyProtection="1">
      <alignment horizontal="center" vertical="center" wrapText="1"/>
      <protection locked="0"/>
    </xf>
    <xf numFmtId="177" fontId="42" fillId="0" borderId="115" xfId="0" applyNumberFormat="1" applyFont="1" applyBorder="1" applyAlignment="1" applyProtection="1">
      <alignment horizontal="center" vertical="center" wrapText="1"/>
      <protection locked="0"/>
    </xf>
    <xf numFmtId="177" fontId="42" fillId="0" borderId="116" xfId="0" applyNumberFormat="1" applyFont="1" applyBorder="1" applyAlignment="1" applyProtection="1">
      <alignment horizontal="center" vertical="center" wrapText="1"/>
      <protection locked="0"/>
    </xf>
    <xf numFmtId="2" fontId="47" fillId="0" borderId="117" xfId="58" applyNumberFormat="1" applyFont="1" applyFill="1" applyBorder="1" applyAlignment="1">
      <alignment horizontal="center" vertical="center" wrapText="1"/>
      <protection/>
    </xf>
    <xf numFmtId="2" fontId="47" fillId="0" borderId="118" xfId="58" applyNumberFormat="1" applyFont="1" applyFill="1" applyBorder="1" applyAlignment="1">
      <alignment horizontal="center" vertical="center" wrapText="1"/>
      <protection/>
    </xf>
    <xf numFmtId="2" fontId="47" fillId="0" borderId="119" xfId="58" applyNumberFormat="1" applyFont="1" applyFill="1" applyBorder="1" applyAlignment="1">
      <alignment horizontal="center" vertical="center" wrapText="1"/>
      <protection/>
    </xf>
    <xf numFmtId="2" fontId="47" fillId="0" borderId="10" xfId="58" applyNumberFormat="1" applyFont="1" applyFill="1" applyBorder="1" applyAlignment="1">
      <alignment horizontal="center" vertical="center" wrapText="1"/>
      <protection/>
    </xf>
    <xf numFmtId="2" fontId="47" fillId="0" borderId="109" xfId="58" applyNumberFormat="1" applyFont="1" applyFill="1" applyBorder="1" applyAlignment="1">
      <alignment horizontal="center" vertical="center" wrapText="1"/>
      <protection/>
    </xf>
    <xf numFmtId="2" fontId="47" fillId="0" borderId="60" xfId="58" applyNumberFormat="1" applyFont="1" applyFill="1" applyBorder="1" applyAlignment="1">
      <alignment horizontal="center" vertical="center" wrapText="1"/>
      <protection/>
    </xf>
    <xf numFmtId="0" fontId="42" fillId="0" borderId="18" xfId="0" applyFont="1" applyBorder="1" applyAlignment="1">
      <alignment horizontal="center" vertical="center" wrapText="1"/>
    </xf>
    <xf numFmtId="0" fontId="42" fillId="0" borderId="66" xfId="0" applyFont="1" applyBorder="1" applyAlignment="1">
      <alignment horizontal="center" vertical="center" wrapText="1"/>
    </xf>
    <xf numFmtId="0" fontId="42" fillId="0" borderId="25" xfId="0" applyFont="1" applyBorder="1" applyAlignment="1">
      <alignment horizontal="center" vertical="center" wrapText="1"/>
    </xf>
    <xf numFmtId="0" fontId="42" fillId="0" borderId="120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24" xfId="0" applyFont="1" applyBorder="1" applyAlignment="1">
      <alignment horizontal="center" vertical="center" wrapText="1"/>
    </xf>
    <xf numFmtId="0" fontId="42" fillId="0" borderId="121" xfId="0" applyFont="1" applyBorder="1" applyAlignment="1">
      <alignment horizontal="center" vertical="center" wrapText="1"/>
    </xf>
    <xf numFmtId="0" fontId="42" fillId="0" borderId="122" xfId="0" applyFont="1" applyBorder="1" applyAlignment="1">
      <alignment horizontal="center" vertical="center" wrapText="1"/>
    </xf>
    <xf numFmtId="0" fontId="42" fillId="25" borderId="45" xfId="58" applyFont="1" applyFill="1" applyBorder="1" applyAlignment="1">
      <alignment horizontal="center" vertical="center" wrapText="1"/>
      <protection/>
    </xf>
    <xf numFmtId="0" fontId="42" fillId="25" borderId="46" xfId="58" applyFont="1" applyFill="1" applyBorder="1" applyAlignment="1">
      <alignment horizontal="center" vertical="center" wrapText="1"/>
      <protection/>
    </xf>
    <xf numFmtId="0" fontId="42" fillId="25" borderId="47" xfId="58" applyFont="1" applyFill="1" applyBorder="1" applyAlignment="1">
      <alignment horizontal="center" vertical="center" wrapText="1"/>
      <protection/>
    </xf>
    <xf numFmtId="2" fontId="47" fillId="8" borderId="45" xfId="58" applyNumberFormat="1" applyFont="1" applyFill="1" applyBorder="1" applyAlignment="1">
      <alignment horizontal="center" vertical="center" wrapText="1"/>
      <protection/>
    </xf>
    <xf numFmtId="2" fontId="47" fillId="8" borderId="46" xfId="58" applyNumberFormat="1" applyFont="1" applyFill="1" applyBorder="1" applyAlignment="1">
      <alignment horizontal="center" vertical="center" wrapText="1"/>
      <protection/>
    </xf>
    <xf numFmtId="2" fontId="47" fillId="8" borderId="47" xfId="58" applyNumberFormat="1" applyFont="1" applyFill="1" applyBorder="1" applyAlignment="1">
      <alignment horizontal="center" vertical="center" wrapText="1"/>
      <protection/>
    </xf>
    <xf numFmtId="2" fontId="32" fillId="8" borderId="45" xfId="59" applyNumberFormat="1" applyFont="1" applyFill="1" applyBorder="1" applyAlignment="1">
      <alignment horizontal="center" vertical="center" wrapText="1"/>
      <protection/>
    </xf>
    <xf numFmtId="2" fontId="32" fillId="8" borderId="47" xfId="59" applyNumberFormat="1" applyFont="1" applyFill="1" applyBorder="1" applyAlignment="1">
      <alignment horizontal="center" vertical="center" wrapText="1"/>
      <protection/>
    </xf>
    <xf numFmtId="1" fontId="42" fillId="25" borderId="45" xfId="58" applyNumberFormat="1" applyFont="1" applyFill="1" applyBorder="1" applyAlignment="1">
      <alignment horizontal="center" vertical="center" wrapText="1"/>
      <protection/>
    </xf>
    <xf numFmtId="1" fontId="42" fillId="25" borderId="47" xfId="58" applyNumberFormat="1" applyFont="1" applyFill="1" applyBorder="1" applyAlignment="1">
      <alignment horizontal="center" vertical="center" wrapText="1"/>
      <protection/>
    </xf>
    <xf numFmtId="177" fontId="49" fillId="0" borderId="111" xfId="0" applyNumberFormat="1" applyFont="1" applyBorder="1" applyAlignment="1" applyProtection="1">
      <alignment horizontal="center" vertical="center" wrapText="1"/>
      <protection locked="0"/>
    </xf>
    <xf numFmtId="177" fontId="49" fillId="0" borderId="112" xfId="0" applyNumberFormat="1" applyFont="1" applyBorder="1" applyAlignment="1" applyProtection="1">
      <alignment horizontal="center" vertical="center" wrapText="1"/>
      <protection locked="0"/>
    </xf>
    <xf numFmtId="177" fontId="49" fillId="0" borderId="113" xfId="0" applyNumberFormat="1" applyFont="1" applyBorder="1" applyAlignment="1" applyProtection="1">
      <alignment horizontal="center" vertical="center" wrapText="1"/>
      <protection locked="0"/>
    </xf>
    <xf numFmtId="177" fontId="42" fillId="0" borderId="111" xfId="0" applyNumberFormat="1" applyFont="1" applyBorder="1" applyAlignment="1" applyProtection="1">
      <alignment horizontal="center" vertical="center" wrapText="1"/>
      <protection locked="0"/>
    </xf>
    <xf numFmtId="177" fontId="42" fillId="0" borderId="114" xfId="0" applyNumberFormat="1" applyFont="1" applyBorder="1" applyAlignment="1" applyProtection="1">
      <alignment horizontal="center" vertical="center" wrapText="1"/>
      <protection locked="0"/>
    </xf>
    <xf numFmtId="0" fontId="42" fillId="0" borderId="48" xfId="0" applyFont="1" applyFill="1" applyBorder="1" applyAlignment="1">
      <alignment horizontal="center" vertical="center" wrapText="1"/>
    </xf>
    <xf numFmtId="0" fontId="42" fillId="0" borderId="123" xfId="0" applyFont="1" applyFill="1" applyBorder="1" applyAlignment="1">
      <alignment horizontal="center" vertical="center" wrapText="1"/>
    </xf>
    <xf numFmtId="0" fontId="42" fillId="0" borderId="48" xfId="0" applyFont="1" applyBorder="1" applyAlignment="1">
      <alignment horizontal="center" vertical="center" wrapText="1"/>
    </xf>
    <xf numFmtId="0" fontId="42" fillId="0" borderId="123" xfId="0" applyFont="1" applyBorder="1" applyAlignment="1">
      <alignment horizontal="center" vertical="center" wrapText="1"/>
    </xf>
    <xf numFmtId="0" fontId="1" fillId="25" borderId="117" xfId="58" applyFont="1" applyFill="1" applyBorder="1" applyAlignment="1">
      <alignment horizontal="center" vertical="center" wrapText="1"/>
      <protection/>
    </xf>
    <xf numFmtId="0" fontId="1" fillId="25" borderId="118" xfId="58" applyFont="1" applyFill="1" applyBorder="1" applyAlignment="1">
      <alignment horizontal="center" vertical="center" wrapText="1"/>
      <protection/>
    </xf>
    <xf numFmtId="0" fontId="1" fillId="25" borderId="124" xfId="58" applyFont="1" applyFill="1" applyBorder="1" applyAlignment="1">
      <alignment horizontal="center" vertical="center" wrapText="1"/>
      <protection/>
    </xf>
    <xf numFmtId="2" fontId="29" fillId="8" borderId="10" xfId="58" applyNumberFormat="1" applyFont="1" applyFill="1" applyBorder="1" applyAlignment="1">
      <alignment horizontal="left" vertical="center" wrapText="1"/>
      <protection/>
    </xf>
    <xf numFmtId="2" fontId="29" fillId="8" borderId="109" xfId="58" applyNumberFormat="1" applyFont="1" applyFill="1" applyBorder="1" applyAlignment="1">
      <alignment horizontal="left" vertical="center" wrapText="1"/>
      <protection/>
    </xf>
    <xf numFmtId="2" fontId="29" fillId="8" borderId="66" xfId="58" applyNumberFormat="1" applyFont="1" applyFill="1" applyBorder="1" applyAlignment="1">
      <alignment horizontal="left" vertical="center" wrapText="1"/>
      <protection/>
    </xf>
    <xf numFmtId="2" fontId="29" fillId="0" borderId="10" xfId="58" applyNumberFormat="1" applyFont="1" applyFill="1" applyBorder="1" applyAlignment="1">
      <alignment horizontal="center" vertical="center"/>
      <protection/>
    </xf>
    <xf numFmtId="2" fontId="29" fillId="0" borderId="109" xfId="58" applyNumberFormat="1" applyFont="1" applyFill="1" applyBorder="1" applyAlignment="1">
      <alignment horizontal="center" vertical="center"/>
      <protection/>
    </xf>
    <xf numFmtId="2" fontId="29" fillId="0" borderId="60" xfId="58" applyNumberFormat="1" applyFont="1" applyFill="1" applyBorder="1" applyAlignment="1">
      <alignment horizontal="center" vertical="center"/>
      <protection/>
    </xf>
    <xf numFmtId="0" fontId="42" fillId="0" borderId="16" xfId="55" applyFont="1" applyBorder="1" applyAlignment="1">
      <alignment horizontal="center" vertical="center" wrapText="1"/>
      <protection/>
    </xf>
    <xf numFmtId="0" fontId="42" fillId="0" borderId="125" xfId="55" applyFont="1" applyBorder="1" applyAlignment="1">
      <alignment horizontal="center" vertical="center" wrapText="1"/>
      <protection/>
    </xf>
    <xf numFmtId="0" fontId="43" fillId="0" borderId="23" xfId="55" applyFont="1" applyBorder="1" applyAlignment="1">
      <alignment horizontal="left" vertical="center" wrapText="1"/>
      <protection/>
    </xf>
    <xf numFmtId="0" fontId="43" fillId="0" borderId="24" xfId="55" applyFont="1" applyBorder="1" applyAlignment="1">
      <alignment horizontal="left" vertical="center" wrapText="1"/>
      <protection/>
    </xf>
    <xf numFmtId="0" fontId="77" fillId="0" borderId="0" xfId="55" applyFont="1" applyAlignment="1">
      <alignment horizontal="justify" vertical="center" wrapText="1"/>
      <protection/>
    </xf>
    <xf numFmtId="0" fontId="43" fillId="0" borderId="15" xfId="55" applyFont="1" applyBorder="1" applyAlignment="1">
      <alignment horizontal="left" vertical="center" wrapText="1"/>
      <protection/>
    </xf>
    <xf numFmtId="0" fontId="43" fillId="0" borderId="26" xfId="55" applyFont="1" applyBorder="1" applyAlignment="1">
      <alignment horizontal="left" vertical="center" wrapText="1"/>
      <protection/>
    </xf>
    <xf numFmtId="0" fontId="43" fillId="0" borderId="28" xfId="55" applyFont="1" applyBorder="1" applyAlignment="1">
      <alignment horizontal="left" vertical="center" wrapText="1"/>
      <protection/>
    </xf>
    <xf numFmtId="0" fontId="43" fillId="0" borderId="29" xfId="55" applyFont="1" applyBorder="1" applyAlignment="1">
      <alignment horizontal="left" vertical="center" wrapText="1"/>
      <protection/>
    </xf>
    <xf numFmtId="0" fontId="43" fillId="0" borderId="54" xfId="55" applyFont="1" applyBorder="1" applyAlignment="1">
      <alignment vertical="center" wrapText="1"/>
      <protection/>
    </xf>
    <xf numFmtId="0" fontId="42" fillId="25" borderId="117" xfId="58" applyFont="1" applyFill="1" applyBorder="1" applyAlignment="1">
      <alignment horizontal="center" vertical="center" wrapText="1"/>
      <protection/>
    </xf>
    <xf numFmtId="0" fontId="42" fillId="25" borderId="118" xfId="58" applyFont="1" applyFill="1" applyBorder="1" applyAlignment="1">
      <alignment horizontal="center" vertical="center" wrapText="1"/>
      <protection/>
    </xf>
    <xf numFmtId="0" fontId="42" fillId="25" borderId="124" xfId="58" applyFont="1" applyFill="1" applyBorder="1" applyAlignment="1">
      <alignment horizontal="center" vertical="center" wrapText="1"/>
      <protection/>
    </xf>
    <xf numFmtId="2" fontId="47" fillId="0" borderId="16" xfId="58" applyNumberFormat="1" applyFont="1" applyFill="1" applyBorder="1" applyAlignment="1">
      <alignment horizontal="center" vertical="center"/>
      <protection/>
    </xf>
    <xf numFmtId="2" fontId="47" fillId="0" borderId="68" xfId="58" applyNumberFormat="1" applyFont="1" applyFill="1" applyBorder="1" applyAlignment="1">
      <alignment horizontal="center" vertical="center"/>
      <protection/>
    </xf>
    <xf numFmtId="2" fontId="47" fillId="0" borderId="110" xfId="58" applyNumberFormat="1" applyFont="1" applyFill="1" applyBorder="1" applyAlignment="1">
      <alignment horizontal="center" vertical="center"/>
      <protection/>
    </xf>
    <xf numFmtId="0" fontId="42" fillId="0" borderId="45" xfId="55" applyFont="1" applyBorder="1" applyAlignment="1">
      <alignment horizontal="left" vertical="center" wrapText="1"/>
      <protection/>
    </xf>
    <xf numFmtId="0" fontId="42" fillId="0" borderId="99" xfId="55" applyFont="1" applyBorder="1" applyAlignment="1">
      <alignment horizontal="left" vertical="center" wrapText="1"/>
      <protection/>
    </xf>
    <xf numFmtId="2" fontId="47" fillId="8" borderId="10" xfId="58" applyNumberFormat="1" applyFont="1" applyFill="1" applyBorder="1" applyAlignment="1">
      <alignment horizontal="center" vertical="center"/>
      <protection/>
    </xf>
    <xf numFmtId="2" fontId="47" fillId="8" borderId="109" xfId="58" applyNumberFormat="1" applyFont="1" applyFill="1" applyBorder="1" applyAlignment="1">
      <alignment horizontal="center" vertical="center"/>
      <protection/>
    </xf>
    <xf numFmtId="2" fontId="47" fillId="8" borderId="66" xfId="58" applyNumberFormat="1" applyFont="1" applyFill="1" applyBorder="1" applyAlignment="1">
      <alignment horizontal="center" vertical="center"/>
      <protection/>
    </xf>
    <xf numFmtId="3" fontId="43" fillId="0" borderId="117" xfId="55" applyNumberFormat="1" applyFont="1" applyBorder="1" applyAlignment="1">
      <alignment horizontal="left" vertical="center" wrapText="1"/>
      <protection/>
    </xf>
    <xf numFmtId="3" fontId="43" fillId="0" borderId="124" xfId="55" applyNumberFormat="1" applyFont="1" applyBorder="1" applyAlignment="1">
      <alignment horizontal="left" vertical="center" wrapText="1"/>
      <protection/>
    </xf>
    <xf numFmtId="3" fontId="43" fillId="0" borderId="10" xfId="55" applyNumberFormat="1" applyFont="1" applyBorder="1" applyAlignment="1">
      <alignment horizontal="left" vertical="center" wrapText="1"/>
      <protection/>
    </xf>
    <xf numFmtId="3" fontId="43" fillId="0" borderId="66" xfId="55" applyNumberFormat="1" applyFont="1" applyBorder="1" applyAlignment="1">
      <alignment horizontal="left" vertical="center" wrapText="1"/>
      <protection/>
    </xf>
    <xf numFmtId="0" fontId="43" fillId="0" borderId="117" xfId="55" applyFont="1" applyBorder="1" applyAlignment="1">
      <alignment horizontal="left" vertical="center" wrapText="1"/>
      <protection/>
    </xf>
    <xf numFmtId="0" fontId="43" fillId="0" borderId="124" xfId="55" applyFont="1" applyBorder="1" applyAlignment="1">
      <alignment horizontal="left" vertical="center" wrapText="1"/>
      <protection/>
    </xf>
    <xf numFmtId="0" fontId="43" fillId="0" borderId="46" xfId="55" applyFont="1" applyBorder="1" applyAlignment="1">
      <alignment vertical="center" wrapText="1"/>
      <protection/>
    </xf>
    <xf numFmtId="0" fontId="43" fillId="0" borderId="10" xfId="55" applyFont="1" applyBorder="1" applyAlignment="1">
      <alignment horizontal="left" vertical="center" wrapText="1"/>
      <protection/>
    </xf>
    <xf numFmtId="0" fontId="43" fillId="0" borderId="66" xfId="55" applyFont="1" applyBorder="1" applyAlignment="1">
      <alignment horizontal="left" vertical="center" wrapText="1"/>
      <protection/>
    </xf>
    <xf numFmtId="1" fontId="47" fillId="8" borderId="98" xfId="59" applyNumberFormat="1" applyFont="1" applyFill="1" applyBorder="1" applyAlignment="1" applyProtection="1">
      <alignment horizontal="center" vertical="center"/>
      <protection/>
    </xf>
    <xf numFmtId="1" fontId="47" fillId="8" borderId="13" xfId="59" applyNumberFormat="1" applyFont="1" applyFill="1" applyBorder="1" applyAlignment="1" applyProtection="1">
      <alignment horizontal="center" vertical="center"/>
      <protection/>
    </xf>
    <xf numFmtId="2" fontId="47" fillId="8" borderId="63" xfId="59" applyNumberFormat="1" applyFont="1" applyFill="1" applyBorder="1" applyAlignment="1" applyProtection="1">
      <alignment horizontal="center" vertical="center" wrapText="1"/>
      <protection/>
    </xf>
    <xf numFmtId="2" fontId="47" fillId="8" borderId="68" xfId="59" applyNumberFormat="1" applyFont="1" applyFill="1" applyBorder="1" applyAlignment="1" applyProtection="1">
      <alignment horizontal="center" vertical="center" wrapText="1"/>
      <protection/>
    </xf>
    <xf numFmtId="2" fontId="47" fillId="8" borderId="110" xfId="59" applyNumberFormat="1" applyFont="1" applyFill="1" applyBorder="1" applyAlignment="1" applyProtection="1">
      <alignment horizontal="center" vertical="center" wrapText="1"/>
      <protection/>
    </xf>
    <xf numFmtId="2" fontId="47" fillId="8" borderId="16" xfId="59" applyNumberFormat="1" applyFont="1" applyFill="1" applyBorder="1" applyAlignment="1" applyProtection="1">
      <alignment horizontal="center" vertical="center"/>
      <protection/>
    </xf>
    <xf numFmtId="2" fontId="47" fillId="8" borderId="68" xfId="59" applyNumberFormat="1" applyFont="1" applyFill="1" applyBorder="1" applyAlignment="1" applyProtection="1">
      <alignment horizontal="center" vertical="center"/>
      <protection/>
    </xf>
    <xf numFmtId="0" fontId="42" fillId="25" borderId="117" xfId="59" applyFont="1" applyFill="1" applyBorder="1" applyAlignment="1" applyProtection="1">
      <alignment horizontal="center" vertical="center" wrapText="1"/>
      <protection/>
    </xf>
    <xf numFmtId="0" fontId="42" fillId="25" borderId="118" xfId="59" applyFont="1" applyFill="1" applyBorder="1" applyAlignment="1" applyProtection="1">
      <alignment horizontal="center" vertical="center" wrapText="1"/>
      <protection/>
    </xf>
    <xf numFmtId="0" fontId="43" fillId="0" borderId="0" xfId="0" applyFont="1" applyAlignment="1" quotePrefix="1">
      <alignment horizontal="left" vertical="center"/>
    </xf>
    <xf numFmtId="0" fontId="42" fillId="0" borderId="15" xfId="62" applyFont="1" applyFill="1" applyBorder="1" applyAlignment="1" applyProtection="1">
      <alignment horizontal="center" vertical="center"/>
      <protection/>
    </xf>
    <xf numFmtId="0" fontId="42" fillId="0" borderId="0" xfId="62" applyFont="1" applyFill="1" applyBorder="1" applyAlignment="1" applyProtection="1">
      <alignment horizontal="center" vertical="center"/>
      <protection/>
    </xf>
    <xf numFmtId="0" fontId="42" fillId="0" borderId="22" xfId="62" applyFont="1" applyFill="1" applyBorder="1" applyAlignment="1" applyProtection="1">
      <alignment horizontal="center" vertical="center"/>
      <protection/>
    </xf>
    <xf numFmtId="0" fontId="43" fillId="0" borderId="0" xfId="0" applyFont="1" applyAlignment="1" quotePrefix="1">
      <alignment horizontal="left" vertical="center" wrapText="1"/>
    </xf>
    <xf numFmtId="0" fontId="53" fillId="0" borderId="15" xfId="0" applyFont="1" applyBorder="1" applyAlignment="1">
      <alignment horizontal="left" vertical="center"/>
    </xf>
    <xf numFmtId="0" fontId="53" fillId="0" borderId="0" xfId="0" applyFont="1" applyBorder="1" applyAlignment="1">
      <alignment horizontal="left" vertical="center"/>
    </xf>
    <xf numFmtId="0" fontId="42" fillId="0" borderId="117" xfId="0" applyFont="1" applyFill="1" applyBorder="1" applyAlignment="1">
      <alignment horizontal="center" vertical="center" wrapText="1"/>
    </xf>
    <xf numFmtId="0" fontId="42" fillId="0" borderId="119" xfId="0" applyFont="1" applyFill="1" applyBorder="1" applyAlignment="1">
      <alignment horizontal="center" vertical="center" wrapText="1"/>
    </xf>
    <xf numFmtId="2" fontId="42" fillId="8" borderId="57" xfId="0" applyNumberFormat="1" applyFont="1" applyFill="1" applyBorder="1" applyAlignment="1">
      <alignment horizontal="left" vertical="center"/>
    </xf>
    <xf numFmtId="0" fontId="42" fillId="8" borderId="19" xfId="0" applyFont="1" applyFill="1" applyBorder="1" applyAlignment="1">
      <alignment horizontal="left" vertical="center"/>
    </xf>
    <xf numFmtId="0" fontId="42" fillId="8" borderId="63" xfId="0" applyFont="1" applyFill="1" applyBorder="1" applyAlignment="1">
      <alignment horizontal="left" vertical="center"/>
    </xf>
    <xf numFmtId="0" fontId="42" fillId="8" borderId="15" xfId="0" applyFont="1" applyFill="1" applyBorder="1" applyAlignment="1">
      <alignment horizontal="center" vertical="center"/>
    </xf>
    <xf numFmtId="0" fontId="42" fillId="8" borderId="0" xfId="0" applyFont="1" applyFill="1" applyBorder="1" applyAlignment="1">
      <alignment horizontal="center" vertical="center"/>
    </xf>
    <xf numFmtId="0" fontId="42" fillId="8" borderId="57" xfId="0" applyFont="1" applyFill="1" applyBorder="1" applyAlignment="1">
      <alignment horizontal="center" vertical="center" wrapText="1"/>
    </xf>
    <xf numFmtId="0" fontId="42" fillId="8" borderId="20" xfId="0" applyFont="1" applyFill="1" applyBorder="1" applyAlignment="1">
      <alignment horizontal="center" vertical="center" wrapText="1"/>
    </xf>
    <xf numFmtId="0" fontId="42" fillId="8" borderId="107" xfId="0" applyFont="1" applyFill="1" applyBorder="1" applyAlignment="1">
      <alignment horizontal="center" vertical="center"/>
    </xf>
    <xf numFmtId="0" fontId="42" fillId="8" borderId="13" xfId="0" applyFont="1" applyFill="1" applyBorder="1" applyAlignment="1">
      <alignment horizontal="center" vertical="center"/>
    </xf>
    <xf numFmtId="0" fontId="42" fillId="8" borderId="59" xfId="0" applyFont="1" applyFill="1" applyBorder="1" applyAlignment="1">
      <alignment horizontal="center" vertical="center"/>
    </xf>
    <xf numFmtId="0" fontId="42" fillId="8" borderId="12" xfId="0" applyFont="1" applyFill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2" fillId="0" borderId="28" xfId="0" applyFont="1" applyBorder="1" applyAlignment="1">
      <alignment horizontal="center" vertical="center"/>
    </xf>
    <xf numFmtId="0" fontId="42" fillId="0" borderId="55" xfId="0" applyFont="1" applyBorder="1" applyAlignment="1">
      <alignment horizontal="center" vertical="center"/>
    </xf>
    <xf numFmtId="0" fontId="42" fillId="0" borderId="15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3" fillId="0" borderId="41" xfId="0" applyFont="1" applyBorder="1" applyAlignment="1">
      <alignment horizontal="left" vertical="center"/>
    </xf>
    <xf numFmtId="0" fontId="43" fillId="0" borderId="42" xfId="0" applyFont="1" applyBorder="1" applyAlignment="1">
      <alignment horizontal="left" vertical="center"/>
    </xf>
    <xf numFmtId="0" fontId="43" fillId="0" borderId="15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3" fillId="0" borderId="15" xfId="0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42" fillId="0" borderId="118" xfId="0" applyFont="1" applyFill="1" applyBorder="1" applyAlignment="1">
      <alignment horizontal="center" vertical="center" wrapText="1"/>
    </xf>
    <xf numFmtId="0" fontId="43" fillId="0" borderId="96" xfId="0" applyFont="1" applyBorder="1" applyAlignment="1">
      <alignment horizontal="center" vertical="center" wrapText="1"/>
    </xf>
    <xf numFmtId="0" fontId="43" fillId="0" borderId="65" xfId="0" applyFont="1" applyBorder="1" applyAlignment="1">
      <alignment horizontal="center" vertical="center" wrapText="1"/>
    </xf>
    <xf numFmtId="0" fontId="43" fillId="0" borderId="126" xfId="0" applyFont="1" applyBorder="1" applyAlignment="1">
      <alignment horizontal="center" vertical="center" wrapText="1"/>
    </xf>
    <xf numFmtId="0" fontId="43" fillId="0" borderId="29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left" vertical="center"/>
    </xf>
    <xf numFmtId="0" fontId="43" fillId="0" borderId="25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49" fontId="43" fillId="0" borderId="18" xfId="63" applyNumberFormat="1" applyFont="1" applyFill="1" applyBorder="1" applyAlignment="1">
      <alignment horizontal="center" vertical="center" wrapText="1"/>
      <protection/>
    </xf>
    <xf numFmtId="49" fontId="43" fillId="0" borderId="66" xfId="63" applyNumberFormat="1" applyFont="1" applyFill="1" applyBorder="1" applyAlignment="1">
      <alignment horizontal="center" vertical="center" wrapText="1"/>
      <protection/>
    </xf>
    <xf numFmtId="0" fontId="43" fillId="0" borderId="18" xfId="63" applyNumberFormat="1" applyFont="1" applyFill="1" applyBorder="1" applyAlignment="1">
      <alignment horizontal="center" vertical="center" wrapText="1"/>
      <protection/>
    </xf>
    <xf numFmtId="0" fontId="43" fillId="0" borderId="66" xfId="63" applyNumberFormat="1" applyFont="1" applyFill="1" applyBorder="1" applyAlignment="1">
      <alignment horizontal="center" vertical="center" wrapText="1"/>
      <protection/>
    </xf>
    <xf numFmtId="0" fontId="43" fillId="0" borderId="45" xfId="63" applyNumberFormat="1" applyFont="1" applyBorder="1" applyAlignment="1" applyProtection="1">
      <alignment horizontal="center" vertical="center"/>
      <protection locked="0"/>
    </xf>
    <xf numFmtId="0" fontId="43" fillId="0" borderId="47" xfId="63" applyNumberFormat="1" applyFont="1" applyBorder="1" applyAlignment="1" applyProtection="1">
      <alignment horizontal="center" vertical="center"/>
      <protection locked="0"/>
    </xf>
    <xf numFmtId="0" fontId="43" fillId="0" borderId="62" xfId="63" applyNumberFormat="1" applyFont="1" applyFill="1" applyBorder="1" applyAlignment="1">
      <alignment horizontal="center" vertical="center" wrapText="1"/>
      <protection/>
    </xf>
    <xf numFmtId="0" fontId="43" fillId="0" borderId="24" xfId="63" applyNumberFormat="1" applyFont="1" applyFill="1" applyBorder="1" applyAlignment="1">
      <alignment horizontal="center" vertical="center" wrapText="1"/>
      <protection/>
    </xf>
    <xf numFmtId="4" fontId="43" fillId="0" borderId="17" xfId="63" applyNumberFormat="1" applyFont="1" applyFill="1" applyBorder="1" applyAlignment="1">
      <alignment horizontal="center" vertical="center" wrapText="1"/>
      <protection/>
    </xf>
    <xf numFmtId="0" fontId="42" fillId="0" borderId="18" xfId="63" applyFont="1" applyFill="1" applyBorder="1" applyAlignment="1">
      <alignment horizontal="center" vertical="center" wrapText="1"/>
      <protection/>
    </xf>
    <xf numFmtId="0" fontId="42" fillId="0" borderId="66" xfId="63" applyFont="1" applyFill="1" applyBorder="1" applyAlignment="1">
      <alignment horizontal="center" vertical="center" wrapText="1"/>
      <protection/>
    </xf>
    <xf numFmtId="0" fontId="42" fillId="0" borderId="62" xfId="63" applyFont="1" applyFill="1" applyBorder="1" applyAlignment="1">
      <alignment horizontal="center" vertical="center" wrapText="1"/>
      <protection/>
    </xf>
    <xf numFmtId="0" fontId="42" fillId="0" borderId="24" xfId="63" applyFont="1" applyFill="1" applyBorder="1" applyAlignment="1">
      <alignment horizontal="center" vertical="center" wrapText="1"/>
      <protection/>
    </xf>
    <xf numFmtId="0" fontId="42" fillId="0" borderId="126" xfId="63" applyFont="1" applyFill="1" applyBorder="1" applyAlignment="1">
      <alignment horizontal="center" vertical="center" wrapText="1"/>
      <protection/>
    </xf>
    <xf numFmtId="0" fontId="42" fillId="0" borderId="29" xfId="63" applyFont="1" applyFill="1" applyBorder="1" applyAlignment="1">
      <alignment horizontal="center" vertical="center" wrapText="1"/>
      <protection/>
    </xf>
    <xf numFmtId="0" fontId="43" fillId="0" borderId="18" xfId="63" applyNumberFormat="1" applyFont="1" applyBorder="1" applyAlignment="1" applyProtection="1">
      <alignment horizontal="center" vertical="center"/>
      <protection locked="0"/>
    </xf>
    <xf numFmtId="0" fontId="43" fillId="0" borderId="60" xfId="63" applyNumberFormat="1" applyFont="1" applyBorder="1" applyAlignment="1" applyProtection="1">
      <alignment horizontal="center" vertical="center"/>
      <protection locked="0"/>
    </xf>
    <xf numFmtId="0" fontId="43" fillId="0" borderId="66" xfId="63" applyNumberFormat="1" applyFont="1" applyBorder="1" applyAlignment="1" applyProtection="1">
      <alignment horizontal="center" vertical="center"/>
      <protection locked="0"/>
    </xf>
    <xf numFmtId="0" fontId="42" fillId="0" borderId="17" xfId="63" applyFont="1" applyFill="1" applyBorder="1" applyAlignment="1">
      <alignment horizontal="center" vertical="center" wrapText="1"/>
      <protection/>
    </xf>
    <xf numFmtId="0" fontId="42" fillId="0" borderId="12" xfId="63" applyFont="1" applyFill="1" applyBorder="1" applyAlignment="1">
      <alignment horizontal="center" vertical="center" wrapText="1"/>
      <protection/>
    </xf>
    <xf numFmtId="0" fontId="42" fillId="0" borderId="48" xfId="63" applyFont="1" applyFill="1" applyBorder="1" applyAlignment="1">
      <alignment horizontal="center" vertical="center" wrapText="1"/>
      <protection/>
    </xf>
    <xf numFmtId="0" fontId="42" fillId="0" borderId="11" xfId="63" applyFont="1" applyFill="1" applyBorder="1" applyAlignment="1">
      <alignment horizontal="center" vertical="center" wrapText="1"/>
      <protection/>
    </xf>
    <xf numFmtId="0" fontId="42" fillId="0" borderId="109" xfId="63" applyFont="1" applyFill="1" applyBorder="1" applyAlignment="1">
      <alignment horizontal="center" vertical="center" wrapText="1"/>
      <protection/>
    </xf>
    <xf numFmtId="0" fontId="43" fillId="0" borderId="109" xfId="63" applyNumberFormat="1" applyFont="1" applyBorder="1" applyAlignment="1" applyProtection="1">
      <alignment horizontal="center" vertical="center"/>
      <protection locked="0"/>
    </xf>
    <xf numFmtId="4" fontId="43" fillId="0" borderId="18" xfId="63" applyNumberFormat="1" applyFont="1" applyFill="1" applyBorder="1" applyAlignment="1">
      <alignment horizontal="center" vertical="center" wrapText="1"/>
      <protection/>
    </xf>
    <xf numFmtId="4" fontId="43" fillId="0" borderId="109" xfId="63" applyNumberFormat="1" applyFont="1" applyFill="1" applyBorder="1" applyAlignment="1">
      <alignment horizontal="center" vertical="center" wrapText="1"/>
      <protection/>
    </xf>
    <xf numFmtId="4" fontId="43" fillId="0" borderId="66" xfId="63" applyNumberFormat="1" applyFont="1" applyFill="1" applyBorder="1" applyAlignment="1">
      <alignment horizontal="center" vertical="center" wrapText="1"/>
      <protection/>
    </xf>
    <xf numFmtId="0" fontId="44" fillId="0" borderId="59" xfId="63" applyFont="1" applyFill="1" applyBorder="1" applyAlignment="1">
      <alignment horizontal="center" vertical="center" wrapText="1"/>
      <protection/>
    </xf>
    <xf numFmtId="0" fontId="44" fillId="0" borderId="17" xfId="63" applyFont="1" applyFill="1" applyBorder="1" applyAlignment="1">
      <alignment horizontal="center" vertical="center" wrapText="1"/>
      <protection/>
    </xf>
    <xf numFmtId="0" fontId="44" fillId="0" borderId="12" xfId="63" applyFont="1" applyFill="1" applyBorder="1" applyAlignment="1">
      <alignment horizontal="center" vertical="center" wrapText="1"/>
      <protection/>
    </xf>
    <xf numFmtId="0" fontId="42" fillId="0" borderId="59" xfId="63" applyFont="1" applyFill="1" applyBorder="1" applyAlignment="1">
      <alignment horizontal="center" vertical="center" wrapText="1"/>
      <protection/>
    </xf>
    <xf numFmtId="4" fontId="43" fillId="0" borderId="10" xfId="63" applyNumberFormat="1" applyFont="1" applyBorder="1" applyAlignment="1">
      <alignment horizontal="center" vertical="center"/>
      <protection/>
    </xf>
    <xf numFmtId="4" fontId="43" fillId="0" borderId="109" xfId="63" applyNumberFormat="1" applyFont="1" applyBorder="1" applyAlignment="1">
      <alignment horizontal="center" vertical="center"/>
      <protection/>
    </xf>
    <xf numFmtId="4" fontId="43" fillId="0" borderId="66" xfId="63" applyNumberFormat="1" applyFont="1" applyBorder="1" applyAlignment="1">
      <alignment horizontal="center" vertical="center"/>
      <protection/>
    </xf>
    <xf numFmtId="1" fontId="47" fillId="8" borderId="45" xfId="59" applyNumberFormat="1" applyFont="1" applyFill="1" applyBorder="1" applyAlignment="1">
      <alignment horizontal="center" vertical="center"/>
      <protection/>
    </xf>
    <xf numFmtId="1" fontId="47" fillId="8" borderId="47" xfId="59" applyNumberFormat="1" applyFont="1" applyFill="1" applyBorder="1" applyAlignment="1">
      <alignment horizontal="center" vertical="center"/>
      <protection/>
    </xf>
    <xf numFmtId="0" fontId="44" fillId="0" borderId="28" xfId="63" applyFont="1" applyFill="1" applyBorder="1" applyAlignment="1">
      <alignment horizontal="center" vertical="center" wrapText="1"/>
      <protection/>
    </xf>
    <xf numFmtId="0" fontId="44" fillId="0" borderId="55" xfId="63" applyFont="1" applyFill="1" applyBorder="1" applyAlignment="1">
      <alignment horizontal="center" vertical="center" wrapText="1"/>
      <protection/>
    </xf>
    <xf numFmtId="0" fontId="44" fillId="0" borderId="79" xfId="63" applyFont="1" applyFill="1" applyBorder="1" applyAlignment="1">
      <alignment horizontal="center" vertical="center" wrapText="1"/>
      <protection/>
    </xf>
    <xf numFmtId="0" fontId="42" fillId="0" borderId="60" xfId="63" applyFont="1" applyFill="1" applyBorder="1" applyAlignment="1">
      <alignment horizontal="center" vertical="center" wrapText="1"/>
      <protection/>
    </xf>
    <xf numFmtId="2" fontId="47" fillId="8" borderId="45" xfId="59" applyNumberFormat="1" applyFont="1" applyFill="1" applyBorder="1" applyAlignment="1">
      <alignment horizontal="center" vertical="center"/>
      <protection/>
    </xf>
    <xf numFmtId="2" fontId="47" fillId="8" borderId="46" xfId="59" applyNumberFormat="1" applyFont="1" applyFill="1" applyBorder="1" applyAlignment="1">
      <alignment horizontal="center" vertical="center"/>
      <protection/>
    </xf>
    <xf numFmtId="2" fontId="47" fillId="8" borderId="47" xfId="59" applyNumberFormat="1" applyFont="1" applyFill="1" applyBorder="1" applyAlignment="1">
      <alignment horizontal="center" vertical="center"/>
      <protection/>
    </xf>
    <xf numFmtId="0" fontId="42" fillId="0" borderId="10" xfId="63" applyFont="1" applyFill="1" applyBorder="1" applyAlignment="1">
      <alignment horizontal="center" vertical="center" wrapText="1"/>
      <protection/>
    </xf>
    <xf numFmtId="0" fontId="42" fillId="25" borderId="45" xfId="59" applyFont="1" applyFill="1" applyBorder="1" applyAlignment="1">
      <alignment horizontal="center" vertical="center" wrapText="1"/>
      <protection/>
    </xf>
    <xf numFmtId="0" fontId="42" fillId="25" borderId="46" xfId="59" applyFont="1" applyFill="1" applyBorder="1" applyAlignment="1">
      <alignment horizontal="center" vertical="center" wrapText="1"/>
      <protection/>
    </xf>
    <xf numFmtId="0" fontId="42" fillId="25" borderId="47" xfId="59" applyFont="1" applyFill="1" applyBorder="1" applyAlignment="1">
      <alignment horizontal="center" vertical="center" wrapText="1"/>
      <protection/>
    </xf>
    <xf numFmtId="0" fontId="8" fillId="25" borderId="117" xfId="59" applyFont="1" applyFill="1" applyBorder="1" applyAlignment="1">
      <alignment horizontal="center" vertical="center" wrapText="1"/>
      <protection/>
    </xf>
    <xf numFmtId="0" fontId="8" fillId="25" borderId="118" xfId="59" applyFont="1" applyFill="1" applyBorder="1" applyAlignment="1">
      <alignment horizontal="center" vertical="center" wrapText="1"/>
      <protection/>
    </xf>
    <xf numFmtId="0" fontId="8" fillId="25" borderId="124" xfId="59" applyFont="1" applyFill="1" applyBorder="1" applyAlignment="1">
      <alignment horizontal="center" vertical="center" wrapText="1"/>
      <protection/>
    </xf>
    <xf numFmtId="2" fontId="9" fillId="8" borderId="23" xfId="59" applyNumberFormat="1" applyFont="1" applyFill="1" applyBorder="1" applyAlignment="1">
      <alignment horizontal="left" vertical="center" wrapText="1"/>
      <protection/>
    </xf>
    <xf numFmtId="2" fontId="9" fillId="8" borderId="100" xfId="59" applyNumberFormat="1" applyFont="1" applyFill="1" applyBorder="1" applyAlignment="1">
      <alignment horizontal="left" vertical="center" wrapText="1"/>
      <protection/>
    </xf>
    <xf numFmtId="2" fontId="9" fillId="8" borderId="24" xfId="59" applyNumberFormat="1" applyFont="1" applyFill="1" applyBorder="1" applyAlignment="1">
      <alignment horizontal="left" vertical="center" wrapText="1"/>
      <protection/>
    </xf>
    <xf numFmtId="0" fontId="1" fillId="0" borderId="45" xfId="56" applyFont="1" applyBorder="1" applyAlignment="1">
      <alignment horizontal="center"/>
      <protection/>
    </xf>
    <xf numFmtId="0" fontId="1" fillId="0" borderId="46" xfId="56" applyFont="1" applyBorder="1" applyAlignment="1">
      <alignment horizontal="center"/>
      <protection/>
    </xf>
    <xf numFmtId="0" fontId="1" fillId="0" borderId="47" xfId="56" applyFont="1" applyBorder="1" applyAlignment="1">
      <alignment horizontal="center"/>
      <protection/>
    </xf>
    <xf numFmtId="0" fontId="1" fillId="0" borderId="11" xfId="56" applyFont="1" applyBorder="1" applyAlignment="1">
      <alignment horizontal="center"/>
      <protection/>
    </xf>
    <xf numFmtId="0" fontId="1" fillId="0" borderId="17" xfId="56" applyFont="1" applyBorder="1" applyAlignment="1">
      <alignment horizontal="center"/>
      <protection/>
    </xf>
    <xf numFmtId="0" fontId="3" fillId="0" borderId="63" xfId="56" applyFont="1" applyBorder="1" applyAlignment="1">
      <alignment horizontal="center"/>
      <protection/>
    </xf>
    <xf numFmtId="0" fontId="3" fillId="0" borderId="125" xfId="56" applyFont="1" applyBorder="1" applyAlignment="1">
      <alignment horizontal="center"/>
      <protection/>
    </xf>
    <xf numFmtId="0" fontId="42" fillId="0" borderId="65" xfId="63" applyFont="1" applyFill="1" applyBorder="1" applyAlignment="1">
      <alignment horizontal="center" vertical="center" wrapText="1"/>
      <protection/>
    </xf>
    <xf numFmtId="0" fontId="42" fillId="0" borderId="14" xfId="63" applyFont="1" applyFill="1" applyBorder="1" applyAlignment="1">
      <alignment horizontal="center" vertical="center" wrapText="1"/>
      <protection/>
    </xf>
    <xf numFmtId="0" fontId="42" fillId="0" borderId="64" xfId="63" applyFont="1" applyFill="1" applyBorder="1" applyAlignment="1">
      <alignment horizontal="center" vertical="center" wrapText="1"/>
      <protection/>
    </xf>
    <xf numFmtId="0" fontId="43" fillId="0" borderId="0" xfId="0" applyFont="1" applyBorder="1" applyAlignment="1">
      <alignment horizontal="right" vertical="center" wrapText="1"/>
    </xf>
    <xf numFmtId="0" fontId="43" fillId="0" borderId="15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32" fillId="8" borderId="127" xfId="0" applyFont="1" applyFill="1" applyBorder="1" applyAlignment="1">
      <alignment horizontal="center" vertical="center"/>
    </xf>
    <xf numFmtId="0" fontId="32" fillId="8" borderId="69" xfId="0" applyFont="1" applyFill="1" applyBorder="1" applyAlignment="1">
      <alignment horizontal="center" vertical="center"/>
    </xf>
    <xf numFmtId="0" fontId="32" fillId="8" borderId="43" xfId="0" applyFont="1" applyFill="1" applyBorder="1" applyAlignment="1">
      <alignment horizontal="center" vertical="center"/>
    </xf>
    <xf numFmtId="0" fontId="32" fillId="8" borderId="54" xfId="0" applyFont="1" applyFill="1" applyBorder="1" applyAlignment="1">
      <alignment horizontal="center" vertical="center"/>
    </xf>
    <xf numFmtId="0" fontId="32" fillId="8" borderId="15" xfId="0" applyFont="1" applyFill="1" applyBorder="1" applyAlignment="1">
      <alignment horizontal="center" vertical="center"/>
    </xf>
    <xf numFmtId="0" fontId="32" fillId="8" borderId="0" xfId="0" applyFont="1" applyFill="1" applyBorder="1" applyAlignment="1">
      <alignment horizontal="center" vertical="center"/>
    </xf>
    <xf numFmtId="2" fontId="32" fillId="8" borderId="45" xfId="0" applyNumberFormat="1" applyFont="1" applyFill="1" applyBorder="1" applyAlignment="1">
      <alignment horizontal="left" vertical="center"/>
    </xf>
    <xf numFmtId="0" fontId="32" fillId="8" borderId="46" xfId="0" applyFont="1" applyFill="1" applyBorder="1" applyAlignment="1">
      <alignment horizontal="left" vertical="center"/>
    </xf>
    <xf numFmtId="0" fontId="32" fillId="8" borderId="47" xfId="0" applyFont="1" applyFill="1" applyBorder="1" applyAlignment="1">
      <alignment horizontal="left" vertical="center"/>
    </xf>
    <xf numFmtId="0" fontId="42" fillId="0" borderId="67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/>
    </xf>
    <xf numFmtId="0" fontId="43" fillId="0" borderId="22" xfId="0" applyFont="1" applyBorder="1" applyAlignment="1">
      <alignment horizontal="center" vertical="center"/>
    </xf>
    <xf numFmtId="0" fontId="43" fillId="0" borderId="10" xfId="0" applyFont="1" applyBorder="1" applyAlignment="1">
      <alignment horizontal="left" vertical="center"/>
    </xf>
    <xf numFmtId="0" fontId="43" fillId="0" borderId="109" xfId="0" applyFont="1" applyBorder="1" applyAlignment="1">
      <alignment horizontal="left" vertical="center"/>
    </xf>
    <xf numFmtId="0" fontId="43" fillId="0" borderId="66" xfId="0" applyFont="1" applyBorder="1" applyAlignment="1">
      <alignment horizontal="left" vertical="center"/>
    </xf>
    <xf numFmtId="0" fontId="43" fillId="0" borderId="23" xfId="0" applyFont="1" applyBorder="1" applyAlignment="1">
      <alignment vertical="center" wrapText="1"/>
    </xf>
    <xf numFmtId="0" fontId="43" fillId="0" borderId="100" xfId="0" applyFont="1" applyBorder="1" applyAlignment="1">
      <alignment vertical="center" wrapText="1"/>
    </xf>
    <xf numFmtId="0" fontId="43" fillId="0" borderId="128" xfId="0" applyFont="1" applyBorder="1" applyAlignment="1">
      <alignment vertical="center" wrapText="1"/>
    </xf>
    <xf numFmtId="0" fontId="43" fillId="0" borderId="15" xfId="0" applyFont="1" applyBorder="1" applyAlignment="1">
      <alignment vertical="center" wrapText="1"/>
    </xf>
    <xf numFmtId="0" fontId="43" fillId="0" borderId="0" xfId="0" applyFont="1" applyBorder="1" applyAlignment="1">
      <alignment vertical="center" wrapText="1"/>
    </xf>
    <xf numFmtId="0" fontId="43" fillId="0" borderId="22" xfId="0" applyFont="1" applyBorder="1" applyAlignment="1">
      <alignment vertical="center" wrapText="1"/>
    </xf>
    <xf numFmtId="0" fontId="43" fillId="0" borderId="28" xfId="0" applyFont="1" applyBorder="1" applyAlignment="1">
      <alignment vertical="center" wrapText="1"/>
    </xf>
    <xf numFmtId="0" fontId="43" fillId="0" borderId="55" xfId="0" applyFont="1" applyBorder="1" applyAlignment="1">
      <alignment vertical="center" wrapText="1"/>
    </xf>
    <xf numFmtId="0" fontId="43" fillId="0" borderId="79" xfId="0" applyFont="1" applyBorder="1" applyAlignment="1">
      <alignment vertical="center" wrapText="1"/>
    </xf>
    <xf numFmtId="0" fontId="43" fillId="0" borderId="0" xfId="0" applyFont="1" applyBorder="1" applyAlignment="1">
      <alignment horizontal="left" vertical="center" wrapText="1"/>
    </xf>
    <xf numFmtId="0" fontId="42" fillId="0" borderId="41" xfId="0" applyFont="1" applyBorder="1" applyAlignment="1">
      <alignment horizontal="left" vertical="center" wrapText="1"/>
    </xf>
    <xf numFmtId="0" fontId="42" fillId="0" borderId="53" xfId="0" applyFont="1" applyBorder="1" applyAlignment="1">
      <alignment horizontal="left" vertical="center" wrapText="1"/>
    </xf>
    <xf numFmtId="0" fontId="42" fillId="0" borderId="45" xfId="0" applyFont="1" applyBorder="1" applyAlignment="1">
      <alignment horizontal="left" vertical="center" wrapText="1"/>
    </xf>
    <xf numFmtId="0" fontId="42" fillId="0" borderId="46" xfId="0" applyFont="1" applyBorder="1" applyAlignment="1">
      <alignment horizontal="left" vertical="center" wrapText="1"/>
    </xf>
    <xf numFmtId="0" fontId="42" fillId="0" borderId="47" xfId="0" applyFont="1" applyBorder="1" applyAlignment="1">
      <alignment horizontal="left" vertical="center" wrapText="1"/>
    </xf>
    <xf numFmtId="0" fontId="42" fillId="0" borderId="42" xfId="0" applyFont="1" applyBorder="1" applyAlignment="1">
      <alignment horizontal="left" vertical="center" wrapText="1"/>
    </xf>
    <xf numFmtId="0" fontId="42" fillId="0" borderId="45" xfId="0" applyFont="1" applyBorder="1" applyAlignment="1">
      <alignment horizontal="center" vertical="center"/>
    </xf>
    <xf numFmtId="0" fontId="42" fillId="0" borderId="46" xfId="0" applyFont="1" applyBorder="1" applyAlignment="1">
      <alignment horizontal="center" vertical="center"/>
    </xf>
    <xf numFmtId="0" fontId="42" fillId="0" borderId="47" xfId="0" applyFont="1" applyBorder="1" applyAlignment="1">
      <alignment horizontal="center" vertical="center"/>
    </xf>
    <xf numFmtId="0" fontId="42" fillId="0" borderId="43" xfId="0" applyFont="1" applyBorder="1" applyAlignment="1">
      <alignment horizontal="center" vertical="center" wrapText="1"/>
    </xf>
    <xf numFmtId="0" fontId="42" fillId="0" borderId="80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42" fillId="0" borderId="22" xfId="0" applyFont="1" applyBorder="1" applyAlignment="1">
      <alignment horizontal="center" vertical="center" wrapText="1"/>
    </xf>
    <xf numFmtId="0" fontId="42" fillId="0" borderId="41" xfId="0" applyFont="1" applyBorder="1" applyAlignment="1">
      <alignment horizontal="center" vertical="center" wrapText="1"/>
    </xf>
    <xf numFmtId="0" fontId="42" fillId="0" borderId="70" xfId="0" applyFont="1" applyBorder="1" applyAlignment="1">
      <alignment horizontal="center" vertical="center" wrapText="1"/>
    </xf>
    <xf numFmtId="2" fontId="47" fillId="0" borderId="45" xfId="58" applyNumberFormat="1" applyFont="1" applyFill="1" applyBorder="1" applyAlignment="1">
      <alignment horizontal="center" vertical="center"/>
      <protection/>
    </xf>
    <xf numFmtId="2" fontId="47" fillId="0" borderId="46" xfId="58" applyNumberFormat="1" applyFont="1" applyFill="1" applyBorder="1" applyAlignment="1">
      <alignment horizontal="center" vertical="center"/>
      <protection/>
    </xf>
    <xf numFmtId="2" fontId="47" fillId="0" borderId="47" xfId="58" applyNumberFormat="1" applyFont="1" applyFill="1" applyBorder="1" applyAlignment="1">
      <alignment horizontal="center" vertical="center"/>
      <protection/>
    </xf>
    <xf numFmtId="0" fontId="77" fillId="0" borderId="0" xfId="0" applyFont="1" applyAlignment="1">
      <alignment horizontal="left"/>
    </xf>
    <xf numFmtId="0" fontId="42" fillId="0" borderId="28" xfId="0" applyFont="1" applyFill="1" applyBorder="1" applyAlignment="1" applyProtection="1">
      <alignment horizontal="center" vertical="center"/>
      <protection locked="0"/>
    </xf>
    <xf numFmtId="0" fontId="42" fillId="0" borderId="29" xfId="0" applyFont="1" applyFill="1" applyBorder="1" applyAlignment="1" applyProtection="1">
      <alignment horizontal="center" vertical="center"/>
      <protection locked="0"/>
    </xf>
    <xf numFmtId="0" fontId="42" fillId="0" borderId="126" xfId="0" applyFont="1" applyFill="1" applyBorder="1" applyAlignment="1" applyProtection="1">
      <alignment horizontal="center" vertical="center"/>
      <protection locked="0"/>
    </xf>
    <xf numFmtId="0" fontId="42" fillId="0" borderId="79" xfId="0" applyFont="1" applyFill="1" applyBorder="1" applyAlignment="1" applyProtection="1">
      <alignment horizontal="center" vertical="center"/>
      <protection locked="0"/>
    </xf>
    <xf numFmtId="0" fontId="42" fillId="25" borderId="129" xfId="58" applyFont="1" applyFill="1" applyBorder="1" applyAlignment="1">
      <alignment horizontal="center" vertical="center" wrapText="1"/>
      <protection/>
    </xf>
    <xf numFmtId="0" fontId="42" fillId="25" borderId="130" xfId="58" applyFont="1" applyFill="1" applyBorder="1" applyAlignment="1">
      <alignment horizontal="center" vertical="center" wrapText="1"/>
      <protection/>
    </xf>
    <xf numFmtId="0" fontId="42" fillId="25" borderId="131" xfId="58" applyFont="1" applyFill="1" applyBorder="1" applyAlignment="1">
      <alignment horizontal="center" vertical="center" wrapText="1"/>
      <protection/>
    </xf>
    <xf numFmtId="2" fontId="47" fillId="8" borderId="132" xfId="58" applyNumberFormat="1" applyFont="1" applyFill="1" applyBorder="1" applyAlignment="1">
      <alignment horizontal="center" vertical="center" wrapText="1"/>
      <protection/>
    </xf>
    <xf numFmtId="0" fontId="43" fillId="0" borderId="109" xfId="0" applyFont="1" applyBorder="1" applyAlignment="1">
      <alignment/>
    </xf>
    <xf numFmtId="0" fontId="43" fillId="0" borderId="66" xfId="0" applyFont="1" applyBorder="1" applyAlignment="1">
      <alignment/>
    </xf>
    <xf numFmtId="2" fontId="47" fillId="0" borderId="132" xfId="58" applyNumberFormat="1" applyFont="1" applyFill="1" applyBorder="1" applyAlignment="1">
      <alignment horizontal="center" vertical="center"/>
      <protection/>
    </xf>
    <xf numFmtId="2" fontId="47" fillId="0" borderId="109" xfId="58" applyNumberFormat="1" applyFont="1" applyFill="1" applyBorder="1" applyAlignment="1">
      <alignment horizontal="center" vertical="center"/>
      <protection/>
    </xf>
    <xf numFmtId="2" fontId="47" fillId="0" borderId="133" xfId="58" applyNumberFormat="1" applyFont="1" applyFill="1" applyBorder="1" applyAlignment="1">
      <alignment horizontal="center" vertical="center"/>
      <protection/>
    </xf>
    <xf numFmtId="0" fontId="42" fillId="0" borderId="132" xfId="0" applyFont="1" applyFill="1" applyBorder="1" applyAlignment="1" applyProtection="1">
      <alignment horizontal="center" vertical="center"/>
      <protection locked="0"/>
    </xf>
    <xf numFmtId="0" fontId="42" fillId="0" borderId="66" xfId="0" applyFont="1" applyFill="1" applyBorder="1" applyAlignment="1" applyProtection="1">
      <alignment horizontal="center" vertical="center"/>
      <protection locked="0"/>
    </xf>
    <xf numFmtId="0" fontId="42" fillId="0" borderId="18" xfId="0" applyFont="1" applyFill="1" applyBorder="1" applyAlignment="1" applyProtection="1">
      <alignment horizontal="center" vertical="center"/>
      <protection locked="0"/>
    </xf>
    <xf numFmtId="0" fontId="42" fillId="0" borderId="133" xfId="0" applyFont="1" applyFill="1" applyBorder="1" applyAlignment="1" applyProtection="1">
      <alignment horizontal="center" vertical="center"/>
      <protection locked="0"/>
    </xf>
    <xf numFmtId="2" fontId="47" fillId="8" borderId="10" xfId="58" applyNumberFormat="1" applyFont="1" applyFill="1" applyBorder="1" applyAlignment="1">
      <alignment horizontal="center" vertical="center" wrapText="1"/>
      <protection/>
    </xf>
    <xf numFmtId="2" fontId="47" fillId="8" borderId="109" xfId="58" applyNumberFormat="1" applyFont="1" applyFill="1" applyBorder="1" applyAlignment="1">
      <alignment horizontal="center" vertical="center" wrapText="1"/>
      <protection/>
    </xf>
    <xf numFmtId="2" fontId="47" fillId="8" borderId="66" xfId="58" applyNumberFormat="1" applyFont="1" applyFill="1" applyBorder="1" applyAlignment="1">
      <alignment horizontal="center" vertical="center" wrapText="1"/>
      <protection/>
    </xf>
    <xf numFmtId="2" fontId="47" fillId="0" borderId="10" xfId="58" applyNumberFormat="1" applyFont="1" applyFill="1" applyBorder="1" applyAlignment="1">
      <alignment horizontal="center" vertical="center"/>
      <protection/>
    </xf>
    <xf numFmtId="0" fontId="43" fillId="0" borderId="109" xfId="0" applyFont="1" applyBorder="1" applyAlignment="1">
      <alignment vertical="center"/>
    </xf>
    <xf numFmtId="0" fontId="43" fillId="0" borderId="60" xfId="0" applyFont="1" applyBorder="1" applyAlignment="1">
      <alignment vertical="center"/>
    </xf>
    <xf numFmtId="0" fontId="0" fillId="0" borderId="17" xfId="0" applyBorder="1" applyAlignment="1">
      <alignment horizontal="center"/>
    </xf>
    <xf numFmtId="177" fontId="43" fillId="8" borderId="102" xfId="0" applyNumberFormat="1" applyFont="1" applyFill="1" applyBorder="1" applyAlignment="1">
      <alignment horizontal="center" vertical="center"/>
    </xf>
    <xf numFmtId="177" fontId="42" fillId="8" borderId="13" xfId="61" applyNumberFormat="1" applyFont="1" applyFill="1" applyBorder="1" applyAlignment="1" applyProtection="1">
      <alignment horizontal="center" vertical="center" wrapText="1"/>
      <protection/>
    </xf>
    <xf numFmtId="177" fontId="43" fillId="8" borderId="20" xfId="61" applyNumberFormat="1" applyFont="1" applyFill="1" applyBorder="1" applyAlignment="1">
      <alignment horizontal="center" vertical="center" wrapText="1"/>
      <protection/>
    </xf>
    <xf numFmtId="3" fontId="42" fillId="8" borderId="54" xfId="0" applyNumberFormat="1" applyFont="1" applyFill="1" applyBorder="1" applyAlignment="1" applyProtection="1">
      <alignment horizontal="center" vertical="center"/>
      <protection/>
    </xf>
    <xf numFmtId="3" fontId="42" fillId="8" borderId="42" xfId="0" applyNumberFormat="1" applyFont="1" applyFill="1" applyBorder="1" applyAlignment="1" applyProtection="1">
      <alignment horizontal="center" vertical="center"/>
      <protection/>
    </xf>
    <xf numFmtId="3" fontId="42" fillId="8" borderId="15" xfId="0" applyNumberFormat="1" applyFont="1" applyFill="1" applyBorder="1" applyAlignment="1" applyProtection="1">
      <alignment horizontal="center" vertical="center"/>
      <protection/>
    </xf>
    <xf numFmtId="3" fontId="42" fillId="8" borderId="26" xfId="0" applyNumberFormat="1" applyFont="1" applyFill="1" applyBorder="1" applyAlignment="1" applyProtection="1">
      <alignment horizontal="center" vertical="center"/>
      <protection/>
    </xf>
    <xf numFmtId="177" fontId="42" fillId="8" borderId="134" xfId="0" applyNumberFormat="1" applyFont="1" applyFill="1" applyBorder="1" applyAlignment="1" applyProtection="1">
      <alignment horizontal="center" vertical="center"/>
      <protection/>
    </xf>
    <xf numFmtId="177" fontId="43" fillId="8" borderId="135" xfId="0" applyNumberFormat="1" applyFont="1" applyFill="1" applyBorder="1" applyAlignment="1">
      <alignment horizontal="center" vertical="center"/>
    </xf>
    <xf numFmtId="177" fontId="42" fillId="8" borderId="80" xfId="61" applyNumberFormat="1" applyFont="1" applyFill="1" applyBorder="1" applyAlignment="1" applyProtection="1">
      <alignment horizontal="center" vertical="center" wrapText="1"/>
      <protection/>
    </xf>
    <xf numFmtId="177" fontId="43" fillId="8" borderId="70" xfId="61" applyNumberFormat="1" applyFont="1" applyFill="1" applyBorder="1" applyAlignment="1">
      <alignment horizontal="center" vertical="center" wrapText="1"/>
      <protection/>
    </xf>
  </cellXfs>
  <cellStyles count="6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rmal 3" xfId="56"/>
    <cellStyle name="Normal_1CF-94 (2)" xfId="57"/>
    <cellStyle name="Normal_AGBOD-94" xfId="58"/>
    <cellStyle name="Normal_AGBOD-94 2" xfId="59"/>
    <cellStyle name="Normal_AGBOD-94_PLANTILLAS EPEL+INTEGRA+MAYORITARIA" xfId="60"/>
    <cellStyle name="Normal_CONSOLIDADO-2002" xfId="61"/>
    <cellStyle name="Normal_CS-96" xfId="62"/>
    <cellStyle name="Normal_CS-96_PAIF EMPRESAS PARA ENVIAR" xfId="63"/>
    <cellStyle name="Normal_PF1-INV_1. CASINO TAORO PAIF 2009" xfId="64"/>
    <cellStyle name="Normal_PYG96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1" xfId="72"/>
    <cellStyle name="Título 2" xfId="73"/>
    <cellStyle name="Título 3" xfId="74"/>
    <cellStyle name="Total" xfId="75"/>
    <cellStyle name="Währung" xfId="76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externalLink" Target="externalLinks/externalLink1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3.emf" /><Relationship Id="rId3" Type="http://schemas.openxmlformats.org/officeDocument/2006/relationships/image" Target="../media/image2.emf" /><Relationship Id="rId4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1</xdr:col>
      <xdr:colOff>371475</xdr:colOff>
      <xdr:row>2</xdr:row>
      <xdr:rowOff>114300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6191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0</xdr:col>
      <xdr:colOff>704850</xdr:colOff>
      <xdr:row>2</xdr:row>
      <xdr:rowOff>114300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6667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38100</xdr:rowOff>
    </xdr:from>
    <xdr:to>
      <xdr:col>0</xdr:col>
      <xdr:colOff>704850</xdr:colOff>
      <xdr:row>2</xdr:row>
      <xdr:rowOff>114300</xdr:rowOff>
    </xdr:to>
    <xdr:pic>
      <xdr:nvPicPr>
        <xdr:cNvPr id="2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6667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0</xdr:col>
      <xdr:colOff>790575</xdr:colOff>
      <xdr:row>2</xdr:row>
      <xdr:rowOff>114300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7524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38100</xdr:rowOff>
    </xdr:from>
    <xdr:to>
      <xdr:col>1</xdr:col>
      <xdr:colOff>771525</xdr:colOff>
      <xdr:row>2</xdr:row>
      <xdr:rowOff>114300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38100"/>
          <a:ext cx="7334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9525</xdr:rowOff>
    </xdr:from>
    <xdr:to>
      <xdr:col>2</xdr:col>
      <xdr:colOff>85725</xdr:colOff>
      <xdr:row>2</xdr:row>
      <xdr:rowOff>95250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525"/>
          <a:ext cx="7239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9525</xdr:rowOff>
    </xdr:from>
    <xdr:to>
      <xdr:col>2</xdr:col>
      <xdr:colOff>47625</xdr:colOff>
      <xdr:row>2</xdr:row>
      <xdr:rowOff>95250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525"/>
          <a:ext cx="6858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9525</xdr:rowOff>
    </xdr:from>
    <xdr:to>
      <xdr:col>1</xdr:col>
      <xdr:colOff>752475</xdr:colOff>
      <xdr:row>2</xdr:row>
      <xdr:rowOff>95250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9525"/>
          <a:ext cx="6858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0</xdr:row>
      <xdr:rowOff>9525</xdr:rowOff>
    </xdr:from>
    <xdr:to>
      <xdr:col>1</xdr:col>
      <xdr:colOff>752475</xdr:colOff>
      <xdr:row>2</xdr:row>
      <xdr:rowOff>95250</xdr:rowOff>
    </xdr:to>
    <xdr:pic>
      <xdr:nvPicPr>
        <xdr:cNvPr id="2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9525"/>
          <a:ext cx="6858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0</xdr:row>
      <xdr:rowOff>9525</xdr:rowOff>
    </xdr:from>
    <xdr:to>
      <xdr:col>1</xdr:col>
      <xdr:colOff>752475</xdr:colOff>
      <xdr:row>2</xdr:row>
      <xdr:rowOff>95250</xdr:rowOff>
    </xdr:to>
    <xdr:pic>
      <xdr:nvPicPr>
        <xdr:cNvPr id="3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9525"/>
          <a:ext cx="6858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9525</xdr:rowOff>
    </xdr:from>
    <xdr:to>
      <xdr:col>0</xdr:col>
      <xdr:colOff>819150</xdr:colOff>
      <xdr:row>2</xdr:row>
      <xdr:rowOff>142875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9525"/>
          <a:ext cx="7620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9525</xdr:rowOff>
    </xdr:from>
    <xdr:to>
      <xdr:col>0</xdr:col>
      <xdr:colOff>695325</xdr:colOff>
      <xdr:row>2</xdr:row>
      <xdr:rowOff>133350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6667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2</xdr:col>
      <xdr:colOff>57150</xdr:colOff>
      <xdr:row>2</xdr:row>
      <xdr:rowOff>114300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6286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28575</xdr:rowOff>
    </xdr:from>
    <xdr:to>
      <xdr:col>0</xdr:col>
      <xdr:colOff>771525</xdr:colOff>
      <xdr:row>2</xdr:row>
      <xdr:rowOff>114300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8575"/>
          <a:ext cx="6858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47625</xdr:rowOff>
    </xdr:from>
    <xdr:to>
      <xdr:col>1</xdr:col>
      <xdr:colOff>542925</xdr:colOff>
      <xdr:row>2</xdr:row>
      <xdr:rowOff>114300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47625"/>
          <a:ext cx="5143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1114425</xdr:colOff>
      <xdr:row>106</xdr:row>
      <xdr:rowOff>85725</xdr:rowOff>
    </xdr:from>
    <xdr:ext cx="95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8629650" y="2691765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57150</xdr:colOff>
      <xdr:row>0</xdr:row>
      <xdr:rowOff>0</xdr:rowOff>
    </xdr:from>
    <xdr:to>
      <xdr:col>0</xdr:col>
      <xdr:colOff>733425</xdr:colOff>
      <xdr:row>2</xdr:row>
      <xdr:rowOff>114300</xdr:rowOff>
    </xdr:to>
    <xdr:pic>
      <xdr:nvPicPr>
        <xdr:cNvPr id="2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6762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55</xdr:row>
      <xdr:rowOff>190500</xdr:rowOff>
    </xdr:from>
    <xdr:to>
      <xdr:col>7</xdr:col>
      <xdr:colOff>209550</xdr:colOff>
      <xdr:row>56</xdr:row>
      <xdr:rowOff>152400</xdr:rowOff>
    </xdr:to>
    <xdr:pic>
      <xdr:nvPicPr>
        <xdr:cNvPr id="3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01125" y="13458825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55</xdr:row>
      <xdr:rowOff>190500</xdr:rowOff>
    </xdr:from>
    <xdr:to>
      <xdr:col>7</xdr:col>
      <xdr:colOff>209550</xdr:colOff>
      <xdr:row>56</xdr:row>
      <xdr:rowOff>152400</xdr:rowOff>
    </xdr:to>
    <xdr:pic>
      <xdr:nvPicPr>
        <xdr:cNvPr id="4" name="Picture 2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001125" y="13458825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56</xdr:row>
      <xdr:rowOff>190500</xdr:rowOff>
    </xdr:from>
    <xdr:to>
      <xdr:col>7</xdr:col>
      <xdr:colOff>209550</xdr:colOff>
      <xdr:row>57</xdr:row>
      <xdr:rowOff>152400</xdr:rowOff>
    </xdr:to>
    <xdr:pic>
      <xdr:nvPicPr>
        <xdr:cNvPr id="5" name="Picture 2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001125" y="13706475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56</xdr:row>
      <xdr:rowOff>190500</xdr:rowOff>
    </xdr:from>
    <xdr:to>
      <xdr:col>7</xdr:col>
      <xdr:colOff>209550</xdr:colOff>
      <xdr:row>57</xdr:row>
      <xdr:rowOff>152400</xdr:rowOff>
    </xdr:to>
    <xdr:pic>
      <xdr:nvPicPr>
        <xdr:cNvPr id="6" name="Picture 2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001125" y="13706475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9525</xdr:rowOff>
    </xdr:from>
    <xdr:to>
      <xdr:col>0</xdr:col>
      <xdr:colOff>714375</xdr:colOff>
      <xdr:row>3</xdr:row>
      <xdr:rowOff>9525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525"/>
          <a:ext cx="6572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9525</xdr:rowOff>
    </xdr:from>
    <xdr:to>
      <xdr:col>0</xdr:col>
      <xdr:colOff>723900</xdr:colOff>
      <xdr:row>3</xdr:row>
      <xdr:rowOff>9525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9525"/>
          <a:ext cx="6667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0</xdr:col>
      <xdr:colOff>1028700</xdr:colOff>
      <xdr:row>3</xdr:row>
      <xdr:rowOff>133350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0001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0</xdr:col>
      <xdr:colOff>723900</xdr:colOff>
      <xdr:row>2</xdr:row>
      <xdr:rowOff>123825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6667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38100</xdr:rowOff>
    </xdr:from>
    <xdr:to>
      <xdr:col>1</xdr:col>
      <xdr:colOff>781050</xdr:colOff>
      <xdr:row>2</xdr:row>
      <xdr:rowOff>123825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38100"/>
          <a:ext cx="7239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0</xdr:row>
      <xdr:rowOff>38100</xdr:rowOff>
    </xdr:from>
    <xdr:to>
      <xdr:col>1</xdr:col>
      <xdr:colOff>781050</xdr:colOff>
      <xdr:row>2</xdr:row>
      <xdr:rowOff>123825</xdr:rowOff>
    </xdr:to>
    <xdr:pic>
      <xdr:nvPicPr>
        <xdr:cNvPr id="2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38100"/>
          <a:ext cx="7239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AIF%202016%20PYMES%20CT%20-%20cop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 rellenar Consolidación"/>
      <sheetName val="ORGANOS DE GOBIERNO"/>
      <sheetName val="FINANCIACION"/>
      <sheetName val="ACCIONISTAS"/>
      <sheetName val="COMPROBACION"/>
      <sheetName val="PRESUPUESTO"/>
      <sheetName val="PRESUPUESTO CPYG"/>
      <sheetName val="CPYG"/>
      <sheetName val="ACTIVO"/>
      <sheetName val="PASIVO"/>
      <sheetName val="Inversiones reales"/>
      <sheetName val="Inv. NO FIN"/>
      <sheetName val="Inv. FIN"/>
      <sheetName val="No rellenar EP-5 "/>
      <sheetName val="INF. ADIC. CPYG"/>
      <sheetName val="Transf. y subv."/>
      <sheetName val="Estado de situación de la deuda"/>
      <sheetName val="Deuda L.P."/>
      <sheetName val="EP7 A"/>
      <sheetName val="Deuda C.P."/>
      <sheetName val="Personal"/>
      <sheetName val="Operaciones Internas"/>
      <sheetName val="Encomiendas"/>
    </sheetNames>
    <sheetDataSet>
      <sheetData sheetId="7">
        <row r="7">
          <cell r="D7">
            <v>2016</v>
          </cell>
        </row>
        <row r="8">
          <cell r="A8" t="str">
            <v>EMPRESA PÚBLICA: CASINO TAORO S.A.</v>
          </cell>
        </row>
        <row r="12">
          <cell r="C12">
            <v>5084790</v>
          </cell>
          <cell r="D12">
            <v>5138800</v>
          </cell>
        </row>
        <row r="21">
          <cell r="A21" t="str">
            <v>          b.1.1.) A la Entidad Local o a sus unidades dependientes.(1)</v>
          </cell>
        </row>
        <row r="22">
          <cell r="A22" t="str">
            <v>          b.1.2.) A otras Administraciones Públicas.(1)</v>
          </cell>
        </row>
        <row r="23">
          <cell r="A23" t="str">
            <v>          b.1.3.) A empresas y Entes Públicos.(1)</v>
          </cell>
        </row>
        <row r="24">
          <cell r="A24" t="str">
            <v>          b.2.) Al sector privado</v>
          </cell>
          <cell r="C24">
            <v>809780</v>
          </cell>
          <cell r="D24">
            <v>813510</v>
          </cell>
        </row>
        <row r="80">
          <cell r="C80">
            <v>-20000</v>
          </cell>
          <cell r="D80">
            <v>-20000</v>
          </cell>
        </row>
        <row r="81">
          <cell r="C81">
            <v>9050</v>
          </cell>
          <cell r="D81">
            <v>10000</v>
          </cell>
        </row>
      </sheetData>
      <sheetData sheetId="8">
        <row r="25">
          <cell r="B25">
            <v>2473000.3</v>
          </cell>
          <cell r="C25">
            <v>2302104.5799999996</v>
          </cell>
          <cell r="D25">
            <v>2131208.8599999994</v>
          </cell>
        </row>
        <row r="42">
          <cell r="C42">
            <v>837375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J100"/>
  <sheetViews>
    <sheetView zoomScalePageLayoutView="0" workbookViewId="0" topLeftCell="A69">
      <selection activeCell="F88" sqref="F88"/>
    </sheetView>
  </sheetViews>
  <sheetFormatPr defaultColWidth="11.421875" defaultRowHeight="12.75"/>
  <cols>
    <col min="1" max="1" width="4.28125" style="2" customWidth="1"/>
    <col min="2" max="2" width="37.28125" style="2" bestFit="1" customWidth="1"/>
    <col min="3" max="3" width="20.140625" style="14" customWidth="1"/>
    <col min="4" max="4" width="15.57421875" style="2" customWidth="1"/>
    <col min="5" max="5" width="17.8515625" style="2" customWidth="1"/>
    <col min="6" max="8" width="11.421875" style="2" customWidth="1"/>
    <col min="9" max="9" width="13.7109375" style="2" customWidth="1"/>
    <col min="10" max="16384" width="11.421875" style="2" customWidth="1"/>
  </cols>
  <sheetData>
    <row r="1" spans="1:3" s="4" customFormat="1" ht="12.75">
      <c r="A1" s="4" t="s">
        <v>237</v>
      </c>
      <c r="C1" s="15"/>
    </row>
    <row r="2" spans="1:3" s="4" customFormat="1" ht="12.75">
      <c r="A2" s="4" t="s">
        <v>236</v>
      </c>
      <c r="C2" s="15"/>
    </row>
    <row r="3" ht="12.75"/>
    <row r="4" ht="12.75"/>
    <row r="5" spans="1:4" ht="12.75">
      <c r="A5" s="846" t="e">
        <f>CPYG!#REF!</f>
        <v>#REF!</v>
      </c>
      <c r="B5" s="846"/>
      <c r="C5" s="846"/>
      <c r="D5" s="846"/>
    </row>
    <row r="6" ht="12.75"/>
    <row r="7" ht="13.5" thickBot="1"/>
    <row r="8" spans="1:3" ht="12.75">
      <c r="A8" s="847" t="s">
        <v>199</v>
      </c>
      <c r="B8" s="848"/>
      <c r="C8" s="831" t="s">
        <v>200</v>
      </c>
    </row>
    <row r="9" spans="1:3" ht="12.75">
      <c r="A9" s="839"/>
      <c r="B9" s="840"/>
      <c r="C9" s="832"/>
    </row>
    <row r="10" spans="1:3" ht="12.75">
      <c r="A10" s="839"/>
      <c r="B10" s="840"/>
      <c r="C10" s="832"/>
    </row>
    <row r="11" spans="1:3" ht="12.75">
      <c r="A11" s="838"/>
      <c r="B11" s="835"/>
      <c r="C11" s="833"/>
    </row>
    <row r="12" spans="1:3" ht="12.75">
      <c r="A12" s="50"/>
      <c r="B12" s="51"/>
      <c r="C12" s="52"/>
    </row>
    <row r="13" spans="1:3" ht="12.75">
      <c r="A13" s="53" t="s">
        <v>201</v>
      </c>
      <c r="B13" s="54" t="s">
        <v>325</v>
      </c>
      <c r="C13" s="55">
        <v>0</v>
      </c>
    </row>
    <row r="14" spans="1:10" ht="12.75" customHeight="1">
      <c r="A14" s="53" t="s">
        <v>202</v>
      </c>
      <c r="B14" s="54" t="s">
        <v>326</v>
      </c>
      <c r="C14" s="55">
        <v>0</v>
      </c>
      <c r="F14" s="845" t="s">
        <v>239</v>
      </c>
      <c r="G14" s="845"/>
      <c r="H14" s="845"/>
      <c r="I14" s="845"/>
      <c r="J14" s="107"/>
    </row>
    <row r="15" spans="1:10" ht="12.75">
      <c r="A15" s="53" t="s">
        <v>203</v>
      </c>
      <c r="B15" s="54" t="s">
        <v>327</v>
      </c>
      <c r="C15" s="55">
        <f>CPYG!D12</f>
        <v>5138800</v>
      </c>
      <c r="F15" s="845"/>
      <c r="G15" s="845"/>
      <c r="H15" s="845"/>
      <c r="I15" s="845"/>
      <c r="J15" s="107"/>
    </row>
    <row r="16" spans="1:10" ht="12.75">
      <c r="A16" s="53" t="s">
        <v>204</v>
      </c>
      <c r="B16" s="54" t="s">
        <v>328</v>
      </c>
      <c r="C16" s="55" t="e">
        <f>'No rellenar EP-5 '!E29+#REF!</f>
        <v>#REF!</v>
      </c>
      <c r="F16" s="845"/>
      <c r="G16" s="845"/>
      <c r="H16" s="845"/>
      <c r="I16" s="845"/>
      <c r="J16" s="107"/>
    </row>
    <row r="17" spans="1:9" ht="12.75">
      <c r="A17" s="53" t="s">
        <v>205</v>
      </c>
      <c r="B17" s="54" t="s">
        <v>329</v>
      </c>
      <c r="C17" s="55">
        <f>CPYG!D34+CPYG!D83+CPYG!D79</f>
        <v>39200</v>
      </c>
      <c r="F17" s="845"/>
      <c r="G17" s="845"/>
      <c r="H17" s="845"/>
      <c r="I17" s="845"/>
    </row>
    <row r="18" spans="1:9" ht="12.75">
      <c r="A18" s="56"/>
      <c r="B18" s="57"/>
      <c r="C18" s="58"/>
      <c r="F18" s="845"/>
      <c r="G18" s="845"/>
      <c r="H18" s="845"/>
      <c r="I18" s="845"/>
    </row>
    <row r="19" spans="1:9" ht="12.75">
      <c r="A19" s="92" t="s">
        <v>206</v>
      </c>
      <c r="B19" s="93"/>
      <c r="C19" s="94" t="e">
        <f>SUM(C13:C17)</f>
        <v>#REF!</v>
      </c>
      <c r="F19" s="845"/>
      <c r="G19" s="845"/>
      <c r="H19" s="845"/>
      <c r="I19" s="845"/>
    </row>
    <row r="20" spans="1:9" ht="12.75">
      <c r="A20" s="59"/>
      <c r="B20" s="60"/>
      <c r="C20" s="61"/>
      <c r="F20" s="845"/>
      <c r="G20" s="845"/>
      <c r="H20" s="845"/>
      <c r="I20" s="845"/>
    </row>
    <row r="21" spans="1:9" ht="12.75">
      <c r="A21" s="56"/>
      <c r="B21" s="57"/>
      <c r="C21" s="58"/>
      <c r="F21" s="845"/>
      <c r="G21" s="845"/>
      <c r="H21" s="845"/>
      <c r="I21" s="845"/>
    </row>
    <row r="22" spans="1:9" ht="12.75">
      <c r="A22" s="53" t="s">
        <v>207</v>
      </c>
      <c r="B22" s="54" t="s">
        <v>330</v>
      </c>
      <c r="C22" s="58">
        <f>'Inv. NO FIN'!H23+'Inv. NO FIN'!H24+'Inv. NO FIN'!H25+'Inv. NO FIN'!H26</f>
        <v>0</v>
      </c>
      <c r="F22" s="845"/>
      <c r="G22" s="845"/>
      <c r="H22" s="845"/>
      <c r="I22" s="845"/>
    </row>
    <row r="23" spans="1:9" ht="12.75">
      <c r="A23" s="53" t="s">
        <v>208</v>
      </c>
      <c r="B23" s="54" t="s">
        <v>331</v>
      </c>
      <c r="C23" s="58" t="e">
        <f>'Transf. y subv.'!E20+'Transf. y subv.'!#REF!</f>
        <v>#REF!</v>
      </c>
      <c r="F23" s="845"/>
      <c r="G23" s="845"/>
      <c r="H23" s="845"/>
      <c r="I23" s="845"/>
    </row>
    <row r="24" spans="1:3" ht="12.75">
      <c r="A24" s="56"/>
      <c r="B24" s="57"/>
      <c r="C24" s="58"/>
    </row>
    <row r="25" spans="1:3" ht="12.75">
      <c r="A25" s="92" t="s">
        <v>209</v>
      </c>
      <c r="B25" s="93"/>
      <c r="C25" s="94" t="e">
        <f>SUM(C22:C23)</f>
        <v>#REF!</v>
      </c>
    </row>
    <row r="26" spans="1:3" ht="12.75">
      <c r="A26" s="59"/>
      <c r="B26" s="60"/>
      <c r="C26" s="61"/>
    </row>
    <row r="27" spans="1:3" ht="12.75">
      <c r="A27" s="56"/>
      <c r="B27" s="57"/>
      <c r="C27" s="58"/>
    </row>
    <row r="28" spans="1:3" ht="12.75">
      <c r="A28" s="53" t="s">
        <v>210</v>
      </c>
      <c r="B28" s="54" t="s">
        <v>332</v>
      </c>
      <c r="C28" s="55">
        <f>'Inv. FIN'!E45</f>
        <v>0</v>
      </c>
    </row>
    <row r="29" spans="1:3" ht="12.75">
      <c r="A29" s="53" t="s">
        <v>211</v>
      </c>
      <c r="B29" s="54" t="s">
        <v>333</v>
      </c>
      <c r="C29" s="55">
        <f>'Deuda L.P.'!I29</f>
        <v>10000000</v>
      </c>
    </row>
    <row r="30" spans="1:3" ht="12.75">
      <c r="A30" s="56"/>
      <c r="B30" s="57"/>
      <c r="C30" s="58"/>
    </row>
    <row r="31" spans="1:3" ht="12.75">
      <c r="A31" s="92" t="s">
        <v>212</v>
      </c>
      <c r="B31" s="93"/>
      <c r="C31" s="95">
        <f>SUM(C28:C29)</f>
        <v>10000000</v>
      </c>
    </row>
    <row r="32" spans="1:3" ht="13.5" thickBot="1">
      <c r="A32" s="62"/>
      <c r="B32" s="63"/>
      <c r="C32" s="64"/>
    </row>
    <row r="33" spans="1:3" ht="14.25" thickBot="1" thickTop="1">
      <c r="A33" s="65"/>
      <c r="B33" s="66"/>
      <c r="C33" s="67"/>
    </row>
    <row r="34" spans="1:3" ht="13.5" thickTop="1">
      <c r="A34" s="68"/>
      <c r="B34" s="69"/>
      <c r="C34" s="70"/>
    </row>
    <row r="35" spans="1:3" ht="12.75">
      <c r="A35" s="68"/>
      <c r="B35" s="71" t="s">
        <v>213</v>
      </c>
      <c r="C35" s="72" t="e">
        <f>C19+C25+C31</f>
        <v>#REF!</v>
      </c>
    </row>
    <row r="36" spans="1:3" ht="13.5" thickBot="1">
      <c r="A36" s="73"/>
      <c r="B36" s="74"/>
      <c r="C36" s="75"/>
    </row>
    <row r="37" spans="1:3" ht="14.25" thickBot="1" thickTop="1">
      <c r="A37" s="45"/>
      <c r="B37" s="46"/>
      <c r="C37" s="47"/>
    </row>
    <row r="38" spans="1:3" ht="13.5" thickTop="1">
      <c r="A38" s="76"/>
      <c r="B38" s="834" t="s">
        <v>214</v>
      </c>
      <c r="C38" s="827">
        <f>CPYG!D98</f>
        <v>0</v>
      </c>
    </row>
    <row r="39" spans="1:3" ht="13.5" thickBot="1">
      <c r="A39" s="77"/>
      <c r="B39" s="829"/>
      <c r="C39" s="828"/>
    </row>
    <row r="40" spans="1:3" ht="14.25" thickBot="1" thickTop="1">
      <c r="A40" s="62"/>
      <c r="B40" s="78"/>
      <c r="C40" s="79"/>
    </row>
    <row r="41" spans="1:3" ht="13.5" thickTop="1">
      <c r="A41" s="104"/>
      <c r="B41" s="105"/>
      <c r="C41" s="80"/>
    </row>
    <row r="42" spans="1:3" ht="12.75">
      <c r="A42" s="68"/>
      <c r="B42" s="71" t="s">
        <v>213</v>
      </c>
      <c r="C42" s="72" t="e">
        <f>C35+C38</f>
        <v>#REF!</v>
      </c>
    </row>
    <row r="43" spans="1:3" ht="13.5" thickBot="1">
      <c r="A43" s="73"/>
      <c r="B43" s="98"/>
      <c r="C43" s="81"/>
    </row>
    <row r="44" ht="13.5" thickTop="1"/>
    <row r="45" ht="12.75" hidden="1"/>
    <row r="46" ht="12.75" hidden="1"/>
    <row r="47" ht="12.75" hidden="1"/>
    <row r="48" ht="13.5" thickBot="1"/>
    <row r="49" spans="1:3" ht="12.75">
      <c r="A49" s="847" t="s">
        <v>199</v>
      </c>
      <c r="B49" s="848"/>
      <c r="C49" s="836" t="s">
        <v>200</v>
      </c>
    </row>
    <row r="50" spans="1:3" ht="12.75">
      <c r="A50" s="839"/>
      <c r="B50" s="840"/>
      <c r="C50" s="837"/>
    </row>
    <row r="51" spans="1:3" ht="12.75">
      <c r="A51" s="839"/>
      <c r="B51" s="840"/>
      <c r="C51" s="837"/>
    </row>
    <row r="52" spans="1:3" ht="12.75">
      <c r="A52" s="838"/>
      <c r="B52" s="835"/>
      <c r="C52" s="830"/>
    </row>
    <row r="53" spans="1:3" ht="12.75">
      <c r="A53" s="62"/>
      <c r="B53" s="51"/>
      <c r="C53" s="64"/>
    </row>
    <row r="54" spans="1:3" ht="12.75">
      <c r="A54" s="53" t="s">
        <v>201</v>
      </c>
      <c r="B54" s="82" t="s">
        <v>215</v>
      </c>
      <c r="C54" s="83">
        <f>-CPYG!D46</f>
        <v>2092420</v>
      </c>
    </row>
    <row r="55" spans="1:3" ht="12.75">
      <c r="A55" s="53" t="s">
        <v>202</v>
      </c>
      <c r="B55" s="82" t="s">
        <v>216</v>
      </c>
      <c r="C55" s="83">
        <f>-CPYG!D29-CPYG!D54+CPYG!D57-CPYG!D107</f>
        <v>1601659.8199999998</v>
      </c>
    </row>
    <row r="56" spans="1:3" ht="12.75">
      <c r="A56" s="53" t="s">
        <v>203</v>
      </c>
      <c r="B56" s="82" t="s">
        <v>505</v>
      </c>
      <c r="C56" s="83">
        <f>-CPYG!D91</f>
        <v>403880</v>
      </c>
    </row>
    <row r="57" spans="1:3" ht="12.75">
      <c r="A57" s="53" t="s">
        <v>204</v>
      </c>
      <c r="B57" s="82" t="s">
        <v>217</v>
      </c>
      <c r="C57" s="83"/>
    </row>
    <row r="58" spans="1:3" ht="12.75">
      <c r="A58" s="62"/>
      <c r="B58" s="63"/>
      <c r="C58" s="83"/>
    </row>
    <row r="59" spans="1:6" ht="12.75">
      <c r="A59" s="92" t="s">
        <v>218</v>
      </c>
      <c r="B59" s="93"/>
      <c r="C59" s="95">
        <f>SUM(C54:C58)</f>
        <v>4097959.82</v>
      </c>
      <c r="E59" s="37" t="e">
        <f>C19-C59</f>
        <v>#REF!</v>
      </c>
      <c r="F59" s="2" t="s">
        <v>219</v>
      </c>
    </row>
    <row r="60" spans="1:5" ht="12.75">
      <c r="A60" s="59"/>
      <c r="B60" s="60"/>
      <c r="C60" s="84"/>
      <c r="E60" s="2" t="e">
        <f>-#REF!</f>
        <v>#REF!</v>
      </c>
    </row>
    <row r="61" spans="1:5" ht="12.75">
      <c r="A61" s="62"/>
      <c r="B61" s="63"/>
      <c r="C61" s="64"/>
      <c r="E61" s="2" t="e">
        <f>-#REF!</f>
        <v>#REF!</v>
      </c>
    </row>
    <row r="62" spans="1:5" ht="12.75">
      <c r="A62" s="53" t="s">
        <v>207</v>
      </c>
      <c r="B62" s="82" t="s">
        <v>220</v>
      </c>
      <c r="C62" s="83">
        <f>'Inv. NO FIN'!C23+'Inv. NO FIN'!C24+'Inv. NO FIN'!C25+'Inv. NO FIN'!C26</f>
        <v>40000</v>
      </c>
      <c r="E62" s="2" t="e">
        <f>-#REF!</f>
        <v>#REF!</v>
      </c>
    </row>
    <row r="63" spans="1:7" ht="12.75">
      <c r="A63" s="53" t="s">
        <v>208</v>
      </c>
      <c r="B63" s="82" t="s">
        <v>221</v>
      </c>
      <c r="C63" s="83"/>
      <c r="E63" s="37" t="e">
        <f>SUM(E59:E62)</f>
        <v>#REF!</v>
      </c>
      <c r="F63" s="2">
        <f>CPYG!D111</f>
        <v>514570.00000000023</v>
      </c>
      <c r="G63" s="37" t="e">
        <f>E63-F63</f>
        <v>#REF!</v>
      </c>
    </row>
    <row r="64" spans="1:3" ht="12.75">
      <c r="A64" s="62"/>
      <c r="B64" s="63"/>
      <c r="C64" s="64"/>
    </row>
    <row r="65" spans="1:6" ht="12.75">
      <c r="A65" s="92" t="s">
        <v>222</v>
      </c>
      <c r="B65" s="93"/>
      <c r="C65" s="95">
        <f>SUM(C62:C63)</f>
        <v>40000</v>
      </c>
      <c r="E65" s="37" t="e">
        <f>C25+C31-C65-C71</f>
        <v>#REF!</v>
      </c>
      <c r="F65" s="2" t="s">
        <v>223</v>
      </c>
    </row>
    <row r="66" spans="1:3" ht="12.75">
      <c r="A66" s="59"/>
      <c r="B66" s="60"/>
      <c r="C66" s="84"/>
    </row>
    <row r="67" spans="1:3" ht="12.75">
      <c r="A67" s="62"/>
      <c r="B67" s="63"/>
      <c r="C67" s="64"/>
    </row>
    <row r="68" spans="1:3" ht="12.75">
      <c r="A68" s="53" t="s">
        <v>210</v>
      </c>
      <c r="B68" s="82" t="s">
        <v>224</v>
      </c>
      <c r="C68" s="83">
        <f>'Inv. FIN'!G45</f>
        <v>-170895.72</v>
      </c>
    </row>
    <row r="69" spans="1:3" ht="12.75">
      <c r="A69" s="53" t="s">
        <v>211</v>
      </c>
      <c r="B69" s="82" t="s">
        <v>225</v>
      </c>
      <c r="C69" s="83"/>
    </row>
    <row r="70" spans="1:3" ht="12.75">
      <c r="A70" s="62"/>
      <c r="B70" s="63"/>
      <c r="C70" s="64"/>
    </row>
    <row r="71" spans="1:6" ht="12.75">
      <c r="A71" s="92" t="s">
        <v>226</v>
      </c>
      <c r="B71" s="93"/>
      <c r="C71" s="95">
        <f>SUM(C68:C69)</f>
        <v>-170895.72</v>
      </c>
      <c r="E71" s="37" t="e">
        <f>SUM(E59:E66)</f>
        <v>#REF!</v>
      </c>
      <c r="F71" s="2" t="s">
        <v>227</v>
      </c>
    </row>
    <row r="72" spans="1:3" ht="13.5" thickBot="1">
      <c r="A72" s="85"/>
      <c r="B72" s="86"/>
      <c r="C72" s="87"/>
    </row>
    <row r="73" spans="1:3" ht="13.5" thickTop="1">
      <c r="A73" s="826"/>
      <c r="B73" s="834" t="s">
        <v>228</v>
      </c>
      <c r="C73" s="850" t="e">
        <f>#REF!+#REF!</f>
        <v>#REF!</v>
      </c>
    </row>
    <row r="74" spans="1:6" ht="13.5" thickBot="1">
      <c r="A74" s="849"/>
      <c r="B74" s="829"/>
      <c r="C74" s="851"/>
      <c r="E74" s="37"/>
      <c r="F74" s="2" t="s">
        <v>506</v>
      </c>
    </row>
    <row r="75" spans="1:3" ht="14.25" thickBot="1" thickTop="1">
      <c r="A75" s="45"/>
      <c r="B75" s="46"/>
      <c r="C75" s="47"/>
    </row>
    <row r="76" spans="1:3" ht="13.5" thickTop="1">
      <c r="A76" s="104"/>
      <c r="B76" s="105"/>
      <c r="C76" s="80"/>
    </row>
    <row r="77" spans="1:3" ht="12.75">
      <c r="A77" s="68"/>
      <c r="B77" s="71" t="s">
        <v>229</v>
      </c>
      <c r="C77" s="72" t="e">
        <f>+C59+C65+C71+C73</f>
        <v>#REF!</v>
      </c>
    </row>
    <row r="78" spans="1:3" ht="13.5" thickBot="1">
      <c r="A78" s="73"/>
      <c r="B78" s="98"/>
      <c r="C78" s="75"/>
    </row>
    <row r="79" spans="1:3" ht="14.25" thickBot="1" thickTop="1">
      <c r="A79" s="88"/>
      <c r="B79" s="89"/>
      <c r="C79" s="90"/>
    </row>
    <row r="80" spans="1:6" ht="13.5" thickTop="1">
      <c r="A80" s="826"/>
      <c r="B80" s="834" t="s">
        <v>230</v>
      </c>
      <c r="C80" s="850" t="e">
        <f>-D97</f>
        <v>#REF!</v>
      </c>
      <c r="E80" s="37" t="e">
        <f>E71-E74</f>
        <v>#REF!</v>
      </c>
      <c r="F80" s="2" t="s">
        <v>98</v>
      </c>
    </row>
    <row r="81" spans="1:3" ht="13.5" thickBot="1">
      <c r="A81" s="849"/>
      <c r="B81" s="829"/>
      <c r="C81" s="851"/>
    </row>
    <row r="82" spans="1:3" ht="14.25" thickBot="1" thickTop="1">
      <c r="A82" s="62"/>
      <c r="B82" s="78"/>
      <c r="C82" s="79"/>
    </row>
    <row r="83" spans="1:3" ht="13.5" thickTop="1">
      <c r="A83" s="99"/>
      <c r="B83" s="100"/>
      <c r="C83" s="80"/>
    </row>
    <row r="84" spans="1:3" ht="12.75">
      <c r="A84" s="68"/>
      <c r="B84" s="101" t="s">
        <v>231</v>
      </c>
      <c r="C84" s="72" t="e">
        <f>SUM(C77:C81)</f>
        <v>#REF!</v>
      </c>
    </row>
    <row r="85" spans="1:5" ht="13.5" thickBot="1">
      <c r="A85" s="102"/>
      <c r="B85" s="103"/>
      <c r="C85" s="81"/>
      <c r="E85" s="91" t="e">
        <f>C42-C84</f>
        <v>#REF!</v>
      </c>
    </row>
    <row r="86" spans="1:2" ht="12.75">
      <c r="A86" s="46"/>
      <c r="B86" s="46"/>
    </row>
    <row r="87" ht="12.75"/>
    <row r="88" ht="12.75"/>
    <row r="89" ht="12.75">
      <c r="C89" s="37"/>
    </row>
    <row r="90" ht="12.75">
      <c r="C90" s="37"/>
    </row>
    <row r="91" spans="1:4" ht="12.75">
      <c r="A91" s="106"/>
      <c r="B91" s="96" t="s">
        <v>324</v>
      </c>
      <c r="C91" s="97"/>
      <c r="D91" s="96"/>
    </row>
    <row r="92" spans="2:3" ht="12.75">
      <c r="B92" s="48"/>
      <c r="C92" s="42"/>
    </row>
    <row r="93" spans="2:3" ht="12.75">
      <c r="B93" s="43"/>
      <c r="C93" s="42"/>
    </row>
    <row r="94" spans="2:5" ht="12.75">
      <c r="B94" s="49" t="s">
        <v>238</v>
      </c>
      <c r="C94" s="2"/>
      <c r="D94" s="38" t="e">
        <f>-#REF!</f>
        <v>#REF!</v>
      </c>
      <c r="E94" s="2" t="s">
        <v>232</v>
      </c>
    </row>
    <row r="95" spans="2:4" ht="12.75">
      <c r="B95" s="49" t="s">
        <v>233</v>
      </c>
      <c r="C95" s="2"/>
      <c r="D95" s="38"/>
    </row>
    <row r="96" spans="2:5" ht="12.75">
      <c r="B96" s="4" t="s">
        <v>234</v>
      </c>
      <c r="C96" s="2"/>
      <c r="D96" s="38" t="e">
        <f>#REF!+#REF!</f>
        <v>#REF!</v>
      </c>
      <c r="E96" s="2" t="s">
        <v>235</v>
      </c>
    </row>
    <row r="97" spans="3:4" ht="13.5" thickBot="1">
      <c r="C97" s="2"/>
      <c r="D97" s="44" t="e">
        <f>SUM(D94:D96)</f>
        <v>#REF!</v>
      </c>
    </row>
    <row r="98" ht="13.5" thickTop="1">
      <c r="C98" s="2"/>
    </row>
    <row r="99" spans="3:4" ht="12.75">
      <c r="C99" s="2"/>
      <c r="D99" s="37" t="e">
        <f>C88+D97</f>
        <v>#REF!</v>
      </c>
    </row>
    <row r="100" ht="12.75">
      <c r="C100" s="2"/>
    </row>
    <row r="101" ht="12.75"/>
    <row r="102" ht="12.75"/>
  </sheetData>
  <sheetProtection/>
  <mergeCells count="14">
    <mergeCell ref="A80:A81"/>
    <mergeCell ref="B80:B81"/>
    <mergeCell ref="C80:C81"/>
    <mergeCell ref="A73:A74"/>
    <mergeCell ref="B73:B74"/>
    <mergeCell ref="C73:C74"/>
    <mergeCell ref="F14:I23"/>
    <mergeCell ref="A5:D5"/>
    <mergeCell ref="A49:B52"/>
    <mergeCell ref="C49:C52"/>
    <mergeCell ref="A8:B11"/>
    <mergeCell ref="C8:C11"/>
    <mergeCell ref="B38:B39"/>
    <mergeCell ref="C38:C39"/>
  </mergeCells>
  <printOptions/>
  <pageMargins left="0.75" right="0.75" top="0.36" bottom="0.22" header="0" footer="0"/>
  <pageSetup fitToHeight="1" fitToWidth="1" horizontalDpi="600" verticalDpi="600" orientation="portrait" paperSize="9" scale="66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0"/>
  <sheetViews>
    <sheetView zoomScale="40" zoomScaleNormal="40" zoomScalePageLayoutView="0" workbookViewId="0" topLeftCell="A1">
      <selection activeCell="V23" sqref="V23"/>
    </sheetView>
  </sheetViews>
  <sheetFormatPr defaultColWidth="11.421875" defaultRowHeight="12.75"/>
  <cols>
    <col min="1" max="1" width="1.8515625" style="133" customWidth="1"/>
    <col min="2" max="2" width="28.7109375" style="133" customWidth="1"/>
    <col min="3" max="3" width="30.7109375" style="133" customWidth="1"/>
    <col min="4" max="4" width="23.00390625" style="133" bestFit="1" customWidth="1"/>
    <col min="5" max="5" width="16.57421875" style="133" customWidth="1"/>
    <col min="6" max="6" width="25.421875" style="133" hidden="1" customWidth="1"/>
    <col min="7" max="7" width="20.28125" style="133" customWidth="1"/>
    <col min="8" max="8" width="22.00390625" style="133" bestFit="1" customWidth="1"/>
    <col min="9" max="9" width="23.00390625" style="133" bestFit="1" customWidth="1"/>
    <col min="10" max="11" width="20.421875" style="133" customWidth="1"/>
    <col min="12" max="12" width="17.7109375" style="133" customWidth="1"/>
    <col min="13" max="13" width="11.421875" style="133" customWidth="1"/>
    <col min="14" max="18" width="0" style="133" hidden="1" customWidth="1"/>
    <col min="19" max="16384" width="11.421875" style="133" customWidth="1"/>
  </cols>
  <sheetData>
    <row r="1" spans="2:6" ht="13.5">
      <c r="B1" s="764"/>
      <c r="C1" s="764"/>
      <c r="D1" s="765" t="s">
        <v>43</v>
      </c>
      <c r="E1" s="775"/>
      <c r="F1" s="767"/>
    </row>
    <row r="2" spans="2:6" ht="13.5">
      <c r="B2" s="764"/>
      <c r="C2" s="764"/>
      <c r="D2" s="766" t="s">
        <v>44</v>
      </c>
      <c r="E2" s="775"/>
      <c r="F2" s="767"/>
    </row>
    <row r="3" spans="2:6" ht="13.5">
      <c r="B3" s="764"/>
      <c r="C3" s="766"/>
      <c r="D3" s="764"/>
      <c r="E3" s="764"/>
      <c r="F3" s="767"/>
    </row>
    <row r="4" spans="2:6" ht="13.5">
      <c r="B4" s="764" t="s">
        <v>650</v>
      </c>
      <c r="C4" s="764"/>
      <c r="D4" s="769">
        <v>42339</v>
      </c>
      <c r="E4" s="775"/>
      <c r="F4" s="767"/>
    </row>
    <row r="5" spans="2:6" ht="13.5">
      <c r="B5" s="764" t="s">
        <v>42</v>
      </c>
      <c r="C5" s="764"/>
      <c r="D5" s="768" t="s">
        <v>45</v>
      </c>
      <c r="E5" s="775"/>
      <c r="F5" s="767"/>
    </row>
    <row r="6" ht="20.25" customHeight="1" thickBot="1"/>
    <row r="7" spans="1:12" s="222" customFormat="1" ht="42" customHeight="1" thickBot="1">
      <c r="A7" s="948" t="s">
        <v>582</v>
      </c>
      <c r="B7" s="949"/>
      <c r="C7" s="949"/>
      <c r="D7" s="949"/>
      <c r="E7" s="949"/>
      <c r="F7" s="949"/>
      <c r="G7" s="949"/>
      <c r="H7" s="949"/>
      <c r="I7" s="949"/>
      <c r="J7" s="950"/>
      <c r="K7" s="956">
        <f>'[1]CPYG'!D7</f>
        <v>2016</v>
      </c>
      <c r="L7" s="957"/>
    </row>
    <row r="8" spans="1:12" ht="35.25" customHeight="1" thickBot="1">
      <c r="A8" s="951" t="str">
        <f>'[1]CPYG'!A8</f>
        <v>EMPRESA PÚBLICA: CASINO TAORO S.A.</v>
      </c>
      <c r="B8" s="952"/>
      <c r="C8" s="952"/>
      <c r="D8" s="952"/>
      <c r="E8" s="952"/>
      <c r="F8" s="952"/>
      <c r="G8" s="952"/>
      <c r="H8" s="952"/>
      <c r="I8" s="952"/>
      <c r="J8" s="953"/>
      <c r="K8" s="954" t="s">
        <v>570</v>
      </c>
      <c r="L8" s="955"/>
    </row>
    <row r="9" spans="1:12" ht="18" customHeight="1">
      <c r="A9" s="934" t="s">
        <v>38</v>
      </c>
      <c r="B9" s="935"/>
      <c r="C9" s="935"/>
      <c r="D9" s="935"/>
      <c r="E9" s="935"/>
      <c r="F9" s="935"/>
      <c r="G9" s="935"/>
      <c r="H9" s="935"/>
      <c r="I9" s="935"/>
      <c r="J9" s="935"/>
      <c r="K9" s="935"/>
      <c r="L9" s="936"/>
    </row>
    <row r="10" spans="1:12" s="228" customFormat="1" ht="22.5" customHeight="1">
      <c r="A10" s="937" t="s">
        <v>575</v>
      </c>
      <c r="B10" s="938"/>
      <c r="C10" s="938"/>
      <c r="D10" s="938"/>
      <c r="E10" s="938"/>
      <c r="F10" s="938"/>
      <c r="G10" s="938"/>
      <c r="H10" s="938"/>
      <c r="I10" s="938"/>
      <c r="J10" s="938"/>
      <c r="K10" s="938"/>
      <c r="L10" s="939"/>
    </row>
    <row r="11" spans="1:12" ht="25.5" customHeight="1">
      <c r="A11" s="944" t="s">
        <v>87</v>
      </c>
      <c r="B11" s="945"/>
      <c r="C11" s="965" t="s">
        <v>88</v>
      </c>
      <c r="D11" s="965" t="s">
        <v>158</v>
      </c>
      <c r="E11" s="940" t="s">
        <v>89</v>
      </c>
      <c r="F11" s="941"/>
      <c r="G11" s="940" t="s">
        <v>90</v>
      </c>
      <c r="H11" s="941"/>
      <c r="I11" s="963" t="s">
        <v>159</v>
      </c>
      <c r="J11" s="963" t="s">
        <v>160</v>
      </c>
      <c r="K11" s="963" t="s">
        <v>161</v>
      </c>
      <c r="L11" s="942" t="s">
        <v>91</v>
      </c>
    </row>
    <row r="12" spans="1:12" ht="54" customHeight="1" thickBot="1">
      <c r="A12" s="946"/>
      <c r="B12" s="947"/>
      <c r="C12" s="966"/>
      <c r="D12" s="966"/>
      <c r="E12" s="227" t="s">
        <v>92</v>
      </c>
      <c r="F12" s="227" t="s">
        <v>93</v>
      </c>
      <c r="G12" s="227" t="s">
        <v>94</v>
      </c>
      <c r="H12" s="227" t="s">
        <v>95</v>
      </c>
      <c r="I12" s="964"/>
      <c r="J12" s="964"/>
      <c r="K12" s="964"/>
      <c r="L12" s="943"/>
    </row>
    <row r="13" spans="1:12" ht="21" customHeight="1" thickBot="1">
      <c r="A13" s="923" t="s">
        <v>53</v>
      </c>
      <c r="B13" s="924"/>
      <c r="C13" s="924"/>
      <c r="D13" s="924"/>
      <c r="E13" s="924"/>
      <c r="F13" s="924"/>
      <c r="G13" s="924"/>
      <c r="H13" s="924"/>
      <c r="I13" s="924"/>
      <c r="J13" s="924"/>
      <c r="K13" s="924"/>
      <c r="L13" s="925"/>
    </row>
    <row r="14" spans="1:12" ht="19.5" customHeight="1" thickBot="1">
      <c r="A14" s="930"/>
      <c r="B14" s="931"/>
      <c r="C14" s="524"/>
      <c r="D14" s="525"/>
      <c r="E14" s="526"/>
      <c r="F14" s="526"/>
      <c r="G14" s="526"/>
      <c r="H14" s="527"/>
      <c r="I14" s="542">
        <f>SUM(D14:H14)</f>
        <v>0</v>
      </c>
      <c r="J14" s="528"/>
      <c r="K14" s="529"/>
      <c r="L14" s="530"/>
    </row>
    <row r="15" spans="1:12" ht="19.5" customHeight="1" thickBot="1">
      <c r="A15" s="928"/>
      <c r="B15" s="929"/>
      <c r="C15" s="531"/>
      <c r="D15" s="526"/>
      <c r="E15" s="526"/>
      <c r="F15" s="526"/>
      <c r="G15" s="526"/>
      <c r="H15" s="526"/>
      <c r="I15" s="542">
        <f>SUM(D15:H15)</f>
        <v>0</v>
      </c>
      <c r="J15" s="532"/>
      <c r="K15" s="529"/>
      <c r="L15" s="530"/>
    </row>
    <row r="16" spans="1:12" ht="19.5" customHeight="1" thickBot="1">
      <c r="A16" s="926"/>
      <c r="B16" s="927"/>
      <c r="C16" s="531"/>
      <c r="D16" s="526"/>
      <c r="E16" s="526"/>
      <c r="F16" s="526"/>
      <c r="G16" s="526"/>
      <c r="H16" s="526"/>
      <c r="I16" s="542">
        <f>SUM(D16:H16)</f>
        <v>0</v>
      </c>
      <c r="J16" s="529"/>
      <c r="K16" s="529"/>
      <c r="L16" s="530"/>
    </row>
    <row r="17" spans="1:12" ht="19.5" customHeight="1" thickBot="1">
      <c r="A17" s="926"/>
      <c r="B17" s="927"/>
      <c r="C17" s="531"/>
      <c r="D17" s="526"/>
      <c r="E17" s="526"/>
      <c r="F17" s="526"/>
      <c r="G17" s="526"/>
      <c r="H17" s="526"/>
      <c r="I17" s="542">
        <f>SUM(D17:H17)</f>
        <v>0</v>
      </c>
      <c r="J17" s="529"/>
      <c r="K17" s="529"/>
      <c r="L17" s="530"/>
    </row>
    <row r="18" spans="1:12" ht="19.5" customHeight="1" thickBot="1">
      <c r="A18" s="926"/>
      <c r="B18" s="927"/>
      <c r="C18" s="531"/>
      <c r="D18" s="526"/>
      <c r="E18" s="526"/>
      <c r="F18" s="526"/>
      <c r="G18" s="526"/>
      <c r="H18" s="526"/>
      <c r="I18" s="542">
        <f>SUM(D18:H18)</f>
        <v>0</v>
      </c>
      <c r="J18" s="529"/>
      <c r="K18" s="529"/>
      <c r="L18" s="530"/>
    </row>
    <row r="19" spans="1:12" s="132" customFormat="1" ht="19.5" customHeight="1" thickBot="1">
      <c r="A19" s="961" t="s">
        <v>513</v>
      </c>
      <c r="B19" s="962"/>
      <c r="C19" s="533"/>
      <c r="D19" s="568">
        <f>SUM(D14:D18)</f>
        <v>0</v>
      </c>
      <c r="E19" s="568">
        <f>SUM(E14:E18)</f>
        <v>0</v>
      </c>
      <c r="F19" s="569"/>
      <c r="G19" s="568">
        <f>SUM(G14:G18)</f>
        <v>0</v>
      </c>
      <c r="H19" s="568">
        <f>SUM(H14:H18)</f>
        <v>0</v>
      </c>
      <c r="I19" s="568">
        <f>SUM(I14:I18)</f>
        <v>0</v>
      </c>
      <c r="J19" s="534"/>
      <c r="K19" s="570">
        <f>SUM(K14:K18)</f>
        <v>0</v>
      </c>
      <c r="L19" s="535"/>
    </row>
    <row r="20" spans="1:12" ht="19.5" customHeight="1" thickBot="1">
      <c r="A20" s="958" t="s">
        <v>54</v>
      </c>
      <c r="B20" s="959"/>
      <c r="C20" s="959"/>
      <c r="D20" s="959"/>
      <c r="E20" s="959"/>
      <c r="F20" s="959"/>
      <c r="G20" s="959"/>
      <c r="H20" s="959"/>
      <c r="I20" s="959"/>
      <c r="J20" s="959"/>
      <c r="K20" s="959"/>
      <c r="L20" s="960"/>
    </row>
    <row r="21" spans="1:12" ht="19.5" customHeight="1" thickBot="1">
      <c r="A21" s="928"/>
      <c r="B21" s="929"/>
      <c r="C21" s="531"/>
      <c r="D21" s="526"/>
      <c r="E21" s="526"/>
      <c r="F21" s="526"/>
      <c r="G21" s="526"/>
      <c r="H21" s="526"/>
      <c r="I21" s="542">
        <f>SUM(D21:H21)</f>
        <v>0</v>
      </c>
      <c r="J21" s="532"/>
      <c r="K21" s="529"/>
      <c r="L21" s="530"/>
    </row>
    <row r="22" spans="1:12" ht="19.5" customHeight="1" thickBot="1">
      <c r="A22" s="928"/>
      <c r="B22" s="929"/>
      <c r="C22" s="531"/>
      <c r="D22" s="526"/>
      <c r="E22" s="526"/>
      <c r="F22" s="526"/>
      <c r="G22" s="526"/>
      <c r="H22" s="526"/>
      <c r="I22" s="542">
        <f>SUM(D22:H22)</f>
        <v>0</v>
      </c>
      <c r="J22" s="532"/>
      <c r="K22" s="529"/>
      <c r="L22" s="530"/>
    </row>
    <row r="23" spans="1:12" ht="19.5" customHeight="1" thickBot="1">
      <c r="A23" s="928" t="s">
        <v>293</v>
      </c>
      <c r="B23" s="929"/>
      <c r="C23" s="782" t="s">
        <v>294</v>
      </c>
      <c r="D23" s="526">
        <f>'[1]ACTIVO'!C42</f>
        <v>837375</v>
      </c>
      <c r="E23" s="526">
        <v>10806.81</v>
      </c>
      <c r="F23" s="526"/>
      <c r="G23" s="526"/>
      <c r="H23" s="526"/>
      <c r="I23" s="542">
        <f>SUM(D23:H23)</f>
        <v>848181.81</v>
      </c>
      <c r="J23" s="532"/>
      <c r="K23" s="529"/>
      <c r="L23" s="530"/>
    </row>
    <row r="24" spans="1:12" ht="19.5" customHeight="1" thickBot="1">
      <c r="A24" s="928"/>
      <c r="B24" s="929"/>
      <c r="C24" s="531"/>
      <c r="D24" s="526"/>
      <c r="E24" s="526"/>
      <c r="F24" s="526"/>
      <c r="G24" s="526"/>
      <c r="H24" s="526"/>
      <c r="I24" s="542">
        <f>SUM(D24:H24)</f>
        <v>0</v>
      </c>
      <c r="J24" s="532"/>
      <c r="K24" s="529"/>
      <c r="L24" s="530"/>
    </row>
    <row r="25" spans="1:12" ht="19.5" customHeight="1" thickBot="1">
      <c r="A25" s="926"/>
      <c r="B25" s="927"/>
      <c r="C25" s="531"/>
      <c r="D25" s="526"/>
      <c r="E25" s="526"/>
      <c r="F25" s="526"/>
      <c r="G25" s="526"/>
      <c r="H25" s="526"/>
      <c r="I25" s="542">
        <f>SUM(D25:H25)</f>
        <v>0</v>
      </c>
      <c r="J25" s="532"/>
      <c r="K25" s="529"/>
      <c r="L25" s="530"/>
    </row>
    <row r="26" spans="1:12" s="132" customFormat="1" ht="19.5" customHeight="1" thickBot="1">
      <c r="A26" s="961" t="s">
        <v>513</v>
      </c>
      <c r="B26" s="962"/>
      <c r="C26" s="533"/>
      <c r="D26" s="568">
        <f>SUM(D21:D25)</f>
        <v>837375</v>
      </c>
      <c r="E26" s="568">
        <f>SUM(E21:E25)</f>
        <v>10806.81</v>
      </c>
      <c r="F26" s="569"/>
      <c r="G26" s="568">
        <f>SUM(G21:G25)</f>
        <v>0</v>
      </c>
      <c r="H26" s="568">
        <f>SUM(H21:H25)</f>
        <v>0</v>
      </c>
      <c r="I26" s="568">
        <f>SUM(I22:I25)</f>
        <v>848181.81</v>
      </c>
      <c r="J26" s="534"/>
      <c r="K26" s="570">
        <f>SUM(K21:K25)</f>
        <v>0</v>
      </c>
      <c r="L26" s="535"/>
    </row>
    <row r="27" spans="1:12" ht="12.75">
      <c r="A27" s="229"/>
      <c r="B27" s="158"/>
      <c r="C27" s="158"/>
      <c r="D27" s="158"/>
      <c r="E27" s="158"/>
      <c r="F27" s="158"/>
      <c r="G27" s="158"/>
      <c r="H27" s="158"/>
      <c r="I27" s="158"/>
      <c r="J27" s="158"/>
      <c r="K27" s="158"/>
      <c r="L27" s="230"/>
    </row>
    <row r="28" spans="1:12" ht="18" customHeight="1">
      <c r="A28" s="937" t="s">
        <v>577</v>
      </c>
      <c r="B28" s="938"/>
      <c r="C28" s="938"/>
      <c r="D28" s="938"/>
      <c r="E28" s="938"/>
      <c r="F28" s="938"/>
      <c r="G28" s="938"/>
      <c r="H28" s="938"/>
      <c r="I28" s="938"/>
      <c r="J28" s="938"/>
      <c r="K28" s="938"/>
      <c r="L28" s="939"/>
    </row>
    <row r="29" spans="1:12" s="228" customFormat="1" ht="22.5" customHeight="1">
      <c r="A29" s="937" t="s">
        <v>336</v>
      </c>
      <c r="B29" s="938"/>
      <c r="C29" s="938"/>
      <c r="D29" s="938"/>
      <c r="E29" s="938"/>
      <c r="F29" s="938"/>
      <c r="G29" s="938"/>
      <c r="H29" s="938"/>
      <c r="I29" s="938"/>
      <c r="J29" s="938"/>
      <c r="K29" s="938"/>
      <c r="L29" s="939"/>
    </row>
    <row r="30" spans="1:12" ht="25.5" customHeight="1">
      <c r="A30" s="944" t="s">
        <v>87</v>
      </c>
      <c r="B30" s="945"/>
      <c r="C30" s="965" t="s">
        <v>88</v>
      </c>
      <c r="D30" s="965" t="s">
        <v>158</v>
      </c>
      <c r="E30" s="940" t="s">
        <v>89</v>
      </c>
      <c r="F30" s="941"/>
      <c r="G30" s="940" t="s">
        <v>90</v>
      </c>
      <c r="H30" s="941"/>
      <c r="I30" s="963" t="s">
        <v>159</v>
      </c>
      <c r="J30" s="963" t="s">
        <v>162</v>
      </c>
      <c r="K30" s="963" t="s">
        <v>161</v>
      </c>
      <c r="L30" s="942" t="s">
        <v>580</v>
      </c>
    </row>
    <row r="31" spans="1:12" ht="54" customHeight="1" thickBot="1">
      <c r="A31" s="946"/>
      <c r="B31" s="947"/>
      <c r="C31" s="966"/>
      <c r="D31" s="966"/>
      <c r="E31" s="227" t="s">
        <v>92</v>
      </c>
      <c r="F31" s="227" t="s">
        <v>93</v>
      </c>
      <c r="G31" s="227" t="s">
        <v>94</v>
      </c>
      <c r="H31" s="227" t="s">
        <v>95</v>
      </c>
      <c r="I31" s="964"/>
      <c r="J31" s="964"/>
      <c r="K31" s="964"/>
      <c r="L31" s="943"/>
    </row>
    <row r="32" spans="1:12" ht="13.5" customHeight="1" thickBot="1">
      <c r="A32" s="923" t="s">
        <v>578</v>
      </c>
      <c r="B32" s="924"/>
      <c r="C32" s="924"/>
      <c r="D32" s="924"/>
      <c r="E32" s="924"/>
      <c r="F32" s="924"/>
      <c r="G32" s="924"/>
      <c r="H32" s="924"/>
      <c r="I32" s="924"/>
      <c r="J32" s="924"/>
      <c r="K32" s="924"/>
      <c r="L32" s="925"/>
    </row>
    <row r="33" spans="1:12" s="134" customFormat="1" ht="19.5" customHeight="1" thickBot="1">
      <c r="A33" s="930"/>
      <c r="B33" s="931"/>
      <c r="C33" s="524"/>
      <c r="D33" s="525"/>
      <c r="E33" s="531"/>
      <c r="F33" s="531"/>
      <c r="G33" s="531"/>
      <c r="H33" s="527"/>
      <c r="I33" s="542">
        <f>SUM(D33:H33)</f>
        <v>0</v>
      </c>
      <c r="J33" s="528"/>
      <c r="K33" s="529"/>
      <c r="L33" s="530"/>
    </row>
    <row r="34" spans="1:12" s="134" customFormat="1" ht="19.5" customHeight="1" thickBot="1">
      <c r="A34" s="930"/>
      <c r="B34" s="931"/>
      <c r="C34" s="524"/>
      <c r="D34" s="525"/>
      <c r="E34" s="531"/>
      <c r="F34" s="531"/>
      <c r="G34" s="531"/>
      <c r="H34" s="527"/>
      <c r="I34" s="542">
        <f>SUM(D34:H34)</f>
        <v>0</v>
      </c>
      <c r="J34" s="528"/>
      <c r="K34" s="529"/>
      <c r="L34" s="530"/>
    </row>
    <row r="35" spans="1:12" s="134" customFormat="1" ht="19.5" customHeight="1" thickBot="1">
      <c r="A35" s="930"/>
      <c r="B35" s="931"/>
      <c r="C35" s="524"/>
      <c r="D35" s="525"/>
      <c r="E35" s="531"/>
      <c r="F35" s="531"/>
      <c r="G35" s="531"/>
      <c r="H35" s="527"/>
      <c r="I35" s="542">
        <f>SUM(D35:H35)</f>
        <v>0</v>
      </c>
      <c r="J35" s="528"/>
      <c r="K35" s="529"/>
      <c r="L35" s="530"/>
    </row>
    <row r="36" spans="1:12" s="134" customFormat="1" ht="19.5" customHeight="1" thickBot="1">
      <c r="A36" s="928"/>
      <c r="B36" s="929"/>
      <c r="C36" s="531"/>
      <c r="D36" s="527"/>
      <c r="E36" s="531"/>
      <c r="F36" s="531"/>
      <c r="G36" s="531"/>
      <c r="H36" s="531"/>
      <c r="I36" s="542">
        <f>SUM(D36:H36)</f>
        <v>0</v>
      </c>
      <c r="J36" s="532"/>
      <c r="K36" s="529"/>
      <c r="L36" s="530"/>
    </row>
    <row r="37" spans="1:12" s="134" customFormat="1" ht="19.5" customHeight="1" thickBot="1">
      <c r="A37" s="926"/>
      <c r="B37" s="927"/>
      <c r="C37" s="531"/>
      <c r="D37" s="527"/>
      <c r="E37" s="531"/>
      <c r="F37" s="531"/>
      <c r="G37" s="531"/>
      <c r="H37" s="531"/>
      <c r="I37" s="542">
        <f>SUM(D37:H37)</f>
        <v>0</v>
      </c>
      <c r="J37" s="529"/>
      <c r="K37" s="529"/>
      <c r="L37" s="530"/>
    </row>
    <row r="38" spans="1:12" s="132" customFormat="1" ht="19.5" customHeight="1" thickBot="1">
      <c r="A38" s="961" t="s">
        <v>513</v>
      </c>
      <c r="B38" s="962"/>
      <c r="C38" s="533"/>
      <c r="D38" s="568">
        <f>SUM(D33:D37)</f>
        <v>0</v>
      </c>
      <c r="E38" s="568">
        <f>SUM(E33:E37)</f>
        <v>0</v>
      </c>
      <c r="F38" s="569"/>
      <c r="G38" s="568">
        <f>SUM(G33:G37)</f>
        <v>0</v>
      </c>
      <c r="H38" s="568">
        <f>SUM(H33:H37)</f>
        <v>0</v>
      </c>
      <c r="I38" s="568">
        <f>SUM(I33:I37)</f>
        <v>0</v>
      </c>
      <c r="J38" s="534"/>
      <c r="K38" s="570">
        <f>SUM(K32:K37)</f>
        <v>0</v>
      </c>
      <c r="L38" s="535"/>
    </row>
    <row r="39" spans="1:12" s="134" customFormat="1" ht="19.5" customHeight="1" thickBot="1">
      <c r="A39" s="958" t="s">
        <v>579</v>
      </c>
      <c r="B39" s="959"/>
      <c r="C39" s="959"/>
      <c r="D39" s="959"/>
      <c r="E39" s="959"/>
      <c r="F39" s="959"/>
      <c r="G39" s="959"/>
      <c r="H39" s="959"/>
      <c r="I39" s="959"/>
      <c r="J39" s="959"/>
      <c r="K39" s="959"/>
      <c r="L39" s="960"/>
    </row>
    <row r="40" spans="1:12" s="134" customFormat="1" ht="19.5" customHeight="1" thickBot="1">
      <c r="A40" s="928"/>
      <c r="B40" s="929"/>
      <c r="C40" s="531"/>
      <c r="D40" s="526"/>
      <c r="E40" s="531"/>
      <c r="F40" s="531"/>
      <c r="G40" s="527"/>
      <c r="H40" s="531"/>
      <c r="I40" s="542">
        <f>SUM(D40:H40)</f>
        <v>0</v>
      </c>
      <c r="J40" s="529"/>
      <c r="K40" s="529"/>
      <c r="L40" s="530"/>
    </row>
    <row r="41" spans="1:12" s="134" customFormat="1" ht="19.5" customHeight="1" thickBot="1">
      <c r="A41" s="928" t="s">
        <v>282</v>
      </c>
      <c r="B41" s="929"/>
      <c r="C41" s="782" t="s">
        <v>283</v>
      </c>
      <c r="D41" s="526">
        <f>'[1]ACTIVO'!B25</f>
        <v>2473000.3</v>
      </c>
      <c r="E41" s="527"/>
      <c r="F41" s="531"/>
      <c r="G41" s="527">
        <v>-170895.72</v>
      </c>
      <c r="H41" s="531"/>
      <c r="I41" s="542">
        <f>SUM(D41:H41)</f>
        <v>2302104.5799999996</v>
      </c>
      <c r="J41" s="529"/>
      <c r="K41" s="529"/>
      <c r="L41" s="530"/>
    </row>
    <row r="42" spans="1:12" s="134" customFormat="1" ht="19.5" customHeight="1" thickBot="1">
      <c r="A42" s="928"/>
      <c r="B42" s="929"/>
      <c r="C42" s="531"/>
      <c r="D42" s="526"/>
      <c r="E42" s="531"/>
      <c r="F42" s="531"/>
      <c r="G42" s="531"/>
      <c r="H42" s="531"/>
      <c r="I42" s="542">
        <f>SUM(D42:H42)</f>
        <v>0</v>
      </c>
      <c r="J42" s="529"/>
      <c r="K42" s="529"/>
      <c r="L42" s="530"/>
    </row>
    <row r="43" spans="1:12" s="134" customFormat="1" ht="19.5" customHeight="1" thickBot="1">
      <c r="A43" s="928"/>
      <c r="B43" s="929"/>
      <c r="C43" s="531"/>
      <c r="D43" s="526"/>
      <c r="E43" s="531"/>
      <c r="F43" s="531"/>
      <c r="G43" s="531"/>
      <c r="H43" s="531"/>
      <c r="I43" s="542">
        <f>SUM(D43:H43)</f>
        <v>0</v>
      </c>
      <c r="J43" s="529"/>
      <c r="K43" s="529"/>
      <c r="L43" s="530"/>
    </row>
    <row r="44" spans="1:12" s="134" customFormat="1" ht="19.5" customHeight="1" thickBot="1">
      <c r="A44" s="926"/>
      <c r="B44" s="927"/>
      <c r="C44" s="531"/>
      <c r="D44" s="526"/>
      <c r="E44" s="536"/>
      <c r="F44" s="536"/>
      <c r="G44" s="536"/>
      <c r="H44" s="536"/>
      <c r="I44" s="542">
        <f>SUM(D44:H44)</f>
        <v>0</v>
      </c>
      <c r="J44" s="537"/>
      <c r="K44" s="537"/>
      <c r="L44" s="538"/>
    </row>
    <row r="45" spans="1:12" s="132" customFormat="1" ht="19.5" customHeight="1" thickBot="1">
      <c r="A45" s="932" t="s">
        <v>513</v>
      </c>
      <c r="B45" s="933"/>
      <c r="C45" s="539"/>
      <c r="D45" s="571">
        <f>SUM(D40:D44)</f>
        <v>2473000.3</v>
      </c>
      <c r="E45" s="571">
        <f>SUM(E40:E44)</f>
        <v>0</v>
      </c>
      <c r="F45" s="572"/>
      <c r="G45" s="571">
        <f>SUM(G40:G44)</f>
        <v>-170895.72</v>
      </c>
      <c r="H45" s="571">
        <f>SUM(H40:H44)</f>
        <v>0</v>
      </c>
      <c r="I45" s="571">
        <f>SUM(I40:I44)</f>
        <v>2302104.5799999996</v>
      </c>
      <c r="J45" s="540"/>
      <c r="K45" s="573">
        <f>SUM(K40:K44)</f>
        <v>0</v>
      </c>
      <c r="L45" s="541"/>
    </row>
    <row r="47" ht="12.75" hidden="1"/>
    <row r="48" spans="1:13" ht="12.75" customHeight="1" hidden="1">
      <c r="A48" s="922" t="s">
        <v>16</v>
      </c>
      <c r="B48" s="922"/>
      <c r="C48" s="922"/>
      <c r="D48" s="922"/>
      <c r="E48" s="922"/>
      <c r="F48" s="922"/>
      <c r="G48" s="922"/>
      <c r="H48" s="922"/>
      <c r="I48" s="922"/>
      <c r="J48" s="922"/>
      <c r="K48" s="922"/>
      <c r="L48" s="922"/>
      <c r="M48" s="816"/>
    </row>
    <row r="49" spans="1:13" ht="12.75" customHeight="1" hidden="1">
      <c r="A49" s="921" t="s">
        <v>55</v>
      </c>
      <c r="B49" s="921"/>
      <c r="C49" s="921"/>
      <c r="D49" s="921"/>
      <c r="E49" s="921"/>
      <c r="F49" s="921"/>
      <c r="G49" s="921"/>
      <c r="H49" s="921"/>
      <c r="I49" s="921"/>
      <c r="J49" s="921"/>
      <c r="K49" s="921"/>
      <c r="L49" s="921"/>
      <c r="M49" s="816"/>
    </row>
    <row r="50" spans="1:13" ht="12.75" customHeight="1" hidden="1">
      <c r="A50" s="921" t="s">
        <v>576</v>
      </c>
      <c r="B50" s="921"/>
      <c r="C50" s="921"/>
      <c r="D50" s="921"/>
      <c r="E50" s="921"/>
      <c r="F50" s="921"/>
      <c r="G50" s="921"/>
      <c r="H50" s="921"/>
      <c r="I50" s="921"/>
      <c r="J50" s="921"/>
      <c r="K50" s="921"/>
      <c r="L50" s="921"/>
      <c r="M50" s="816"/>
    </row>
    <row r="51" spans="1:13" ht="12.75" customHeight="1" hidden="1">
      <c r="A51" s="921" t="s">
        <v>56</v>
      </c>
      <c r="B51" s="921"/>
      <c r="C51" s="921"/>
      <c r="D51" s="921"/>
      <c r="E51" s="921"/>
      <c r="F51" s="921"/>
      <c r="G51" s="921"/>
      <c r="H51" s="921"/>
      <c r="I51" s="921"/>
      <c r="J51" s="921"/>
      <c r="K51" s="921"/>
      <c r="L51" s="921"/>
      <c r="M51" s="816"/>
    </row>
    <row r="52" spans="1:13" ht="12.75" customHeight="1" hidden="1">
      <c r="A52" s="921" t="s">
        <v>57</v>
      </c>
      <c r="B52" s="921"/>
      <c r="C52" s="921"/>
      <c r="D52" s="921"/>
      <c r="E52" s="921"/>
      <c r="F52" s="921"/>
      <c r="G52" s="921"/>
      <c r="H52" s="921"/>
      <c r="I52" s="921"/>
      <c r="J52" s="921"/>
      <c r="K52" s="921"/>
      <c r="L52" s="921"/>
      <c r="M52" s="816"/>
    </row>
    <row r="53" spans="1:13" ht="12.75" customHeight="1" hidden="1">
      <c r="A53" s="921" t="s">
        <v>58</v>
      </c>
      <c r="B53" s="921"/>
      <c r="C53" s="921"/>
      <c r="D53" s="921"/>
      <c r="E53" s="921"/>
      <c r="F53" s="921"/>
      <c r="G53" s="921"/>
      <c r="H53" s="921"/>
      <c r="I53" s="921"/>
      <c r="J53" s="921"/>
      <c r="K53" s="921"/>
      <c r="L53" s="921"/>
      <c r="M53" s="816"/>
    </row>
    <row r="54" spans="1:13" ht="12.75" customHeight="1" hidden="1">
      <c r="A54" s="921" t="s">
        <v>736</v>
      </c>
      <c r="B54" s="921"/>
      <c r="C54" s="921"/>
      <c r="D54" s="921"/>
      <c r="E54" s="921"/>
      <c r="F54" s="921"/>
      <c r="G54" s="921"/>
      <c r="H54" s="921"/>
      <c r="I54" s="921"/>
      <c r="J54" s="921"/>
      <c r="K54" s="921"/>
      <c r="L54" s="921"/>
      <c r="M54" s="816"/>
    </row>
    <row r="55" spans="1:13" ht="12.75" customHeight="1" hidden="1">
      <c r="A55" s="921" t="s">
        <v>737</v>
      </c>
      <c r="B55" s="921"/>
      <c r="C55" s="921"/>
      <c r="D55" s="921"/>
      <c r="E55" s="921"/>
      <c r="F55" s="921"/>
      <c r="G55" s="921"/>
      <c r="H55" s="921"/>
      <c r="I55" s="921"/>
      <c r="J55" s="921"/>
      <c r="K55" s="921"/>
      <c r="L55" s="921"/>
      <c r="M55" s="816"/>
    </row>
    <row r="56" spans="1:13" ht="12.75" customHeight="1" hidden="1">
      <c r="A56" s="921" t="s">
        <v>581</v>
      </c>
      <c r="B56" s="921"/>
      <c r="C56" s="921"/>
      <c r="D56" s="921"/>
      <c r="E56" s="921"/>
      <c r="F56" s="921"/>
      <c r="G56" s="921"/>
      <c r="H56" s="921"/>
      <c r="I56" s="921"/>
      <c r="J56" s="921"/>
      <c r="K56" s="921"/>
      <c r="L56" s="921"/>
      <c r="M56" s="816"/>
    </row>
    <row r="57" spans="1:13" ht="12.75" customHeight="1" hidden="1">
      <c r="A57" s="921" t="s">
        <v>738</v>
      </c>
      <c r="B57" s="921"/>
      <c r="C57" s="921"/>
      <c r="D57" s="921"/>
      <c r="E57" s="921"/>
      <c r="F57" s="921"/>
      <c r="G57" s="921"/>
      <c r="H57" s="921"/>
      <c r="I57" s="921"/>
      <c r="J57" s="921"/>
      <c r="K57" s="921"/>
      <c r="L57" s="921"/>
      <c r="M57" s="816"/>
    </row>
    <row r="58" spans="1:13" ht="12.75" customHeight="1" hidden="1">
      <c r="A58" s="921" t="s">
        <v>739</v>
      </c>
      <c r="B58" s="921"/>
      <c r="C58" s="921"/>
      <c r="D58" s="921"/>
      <c r="E58" s="921"/>
      <c r="F58" s="921"/>
      <c r="G58" s="921"/>
      <c r="H58" s="921"/>
      <c r="I58" s="921"/>
      <c r="J58" s="921"/>
      <c r="K58" s="921"/>
      <c r="L58" s="921"/>
      <c r="M58" s="816"/>
    </row>
    <row r="59" spans="3:7" ht="12.75" hidden="1">
      <c r="C59" s="133" t="s">
        <v>455</v>
      </c>
      <c r="D59" s="231">
        <f>+'[1]ACTIVO'!B25</f>
        <v>2473000.3</v>
      </c>
      <c r="E59" s="231">
        <f>+'[1]ACTIVO'!C25</f>
        <v>2302104.5799999996</v>
      </c>
      <c r="F59" s="231">
        <f>+'[1]ACTIVO'!D25</f>
        <v>2131208.8599999994</v>
      </c>
      <c r="G59" s="231">
        <f>+'[1]ACTIVO'!D25</f>
        <v>2131208.8599999994</v>
      </c>
    </row>
    <row r="60" spans="3:7" ht="12.75" hidden="1">
      <c r="C60" s="232" t="s">
        <v>456</v>
      </c>
      <c r="D60" s="233">
        <f>+D58-D59</f>
        <v>-2473000.3</v>
      </c>
      <c r="E60" s="233">
        <f>+E58-E59</f>
        <v>-2302104.5799999996</v>
      </c>
      <c r="F60" s="233">
        <f>+F58-F59</f>
        <v>-2131208.8599999994</v>
      </c>
      <c r="G60" s="233">
        <f>+G58-G59</f>
        <v>-2131208.8599999994</v>
      </c>
    </row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</sheetData>
  <sheetProtection formatColumns="0" formatRows="0"/>
  <mergeCells count="65">
    <mergeCell ref="E30:F30"/>
    <mergeCell ref="I30:I31"/>
    <mergeCell ref="J30:J31"/>
    <mergeCell ref="A29:L29"/>
    <mergeCell ref="L30:L31"/>
    <mergeCell ref="K30:K31"/>
    <mergeCell ref="A43:B43"/>
    <mergeCell ref="A23:B23"/>
    <mergeCell ref="A26:B26"/>
    <mergeCell ref="A24:B24"/>
    <mergeCell ref="A25:B25"/>
    <mergeCell ref="A28:L28"/>
    <mergeCell ref="A30:B31"/>
    <mergeCell ref="C30:C31"/>
    <mergeCell ref="D30:D31"/>
    <mergeCell ref="G30:H30"/>
    <mergeCell ref="A42:B42"/>
    <mergeCell ref="A38:B38"/>
    <mergeCell ref="A40:B40"/>
    <mergeCell ref="A41:B41"/>
    <mergeCell ref="A39:L39"/>
    <mergeCell ref="A13:L13"/>
    <mergeCell ref="K11:K12"/>
    <mergeCell ref="C11:C12"/>
    <mergeCell ref="D11:D12"/>
    <mergeCell ref="I11:I12"/>
    <mergeCell ref="J11:J12"/>
    <mergeCell ref="A20:L20"/>
    <mergeCell ref="A15:B15"/>
    <mergeCell ref="A21:B21"/>
    <mergeCell ref="A19:B19"/>
    <mergeCell ref="A18:B18"/>
    <mergeCell ref="A16:B16"/>
    <mergeCell ref="A17:B17"/>
    <mergeCell ref="A7:J7"/>
    <mergeCell ref="A8:J8"/>
    <mergeCell ref="K8:L8"/>
    <mergeCell ref="K7:L7"/>
    <mergeCell ref="A45:B45"/>
    <mergeCell ref="A44:B44"/>
    <mergeCell ref="A9:L9"/>
    <mergeCell ref="A10:L10"/>
    <mergeCell ref="E11:F11"/>
    <mergeCell ref="L11:L12"/>
    <mergeCell ref="A11:B12"/>
    <mergeCell ref="G11:H11"/>
    <mergeCell ref="A22:B22"/>
    <mergeCell ref="A14:B14"/>
    <mergeCell ref="A32:L32"/>
    <mergeCell ref="A37:B37"/>
    <mergeCell ref="A36:B36"/>
    <mergeCell ref="A35:B35"/>
    <mergeCell ref="A34:B34"/>
    <mergeCell ref="A33:B33"/>
    <mergeCell ref="A58:L58"/>
    <mergeCell ref="A54:L54"/>
    <mergeCell ref="A55:L55"/>
    <mergeCell ref="A56:L56"/>
    <mergeCell ref="A57:L57"/>
    <mergeCell ref="A53:L53"/>
    <mergeCell ref="A48:L48"/>
    <mergeCell ref="A49:L49"/>
    <mergeCell ref="A50:L50"/>
    <mergeCell ref="A51:L51"/>
    <mergeCell ref="A52:L52"/>
  </mergeCells>
  <dataValidations count="8">
    <dataValidation allowBlank="1" showInputMessage="1" showErrorMessage="1" promptTitle="ENTIDAD BENEFICIARIA:" prompt=" Entidad del grupo,asociada o cualquier otra en la cual se realiza la inversión." sqref="A21:A23 A40:A42"/>
    <dataValidation allowBlank="1" showInputMessage="1" showErrorMessage="1" promptTitle="ENTIDAD BENEFICIARIA:" prompt=" Entidad del grupo o asociada en la cual se realiza la inversión." sqref="A15 A36"/>
    <dataValidation allowBlank="1" showInputMessage="1" showErrorMessage="1" promptTitle="SALDO INICIAL:" prompt=" Saldo a 1 de enero del período al que están referidas las estimaciones." sqref="D15:D18 D33:D37 D21:D25 D40:D44"/>
    <dataValidation allowBlank="1" showInputMessage="1" showErrorMessage="1" promptTitle="ADQUISICIONES:" prompt=" se incluirán los aumentos de valor,en términos brutos, como consecuencia de la adquisición o suscripción de participaciones o formalización de préstamos a favor de empresas del grupo o asociadas." sqref="E14:E19 E33:E37 D19 E40:E44 E23:E25"/>
    <dataValidation allowBlank="1" showInputMessage="1" showErrorMessage="1" promptTitle="REVALORIZACIONES Y OTROS:" prompt=" expresa el incremento de valor de las inversiones financieras como consecuencia de revalorizaciones u otras causas no incluidas dentro del apartado 4." sqref="F14:F19 F33:F38 F21:F25 F40:F44"/>
    <dataValidation allowBlank="1" showInputMessage="1" showErrorMessage="1" promptTitle="ENAJENACIONES:" prompt=" se incluirá, en términos brutos, las ventas de participaciones en entidades o el cobro por la entidad de los créditos y préstamos concedidos a entidades de grupo o asociadas o de valores representativos de deuda emitidos por éstas." sqref="G14:G19 H38:I38 D38:E38 G33:G38 G40:G44 G21:G25 E21:E22"/>
    <dataValidation allowBlank="1" showInputMessage="1" showErrorMessage="1" promptTitle="PERDIDAS DE VALOR Y OTROS:" prompt=" expresa la disminución de valor de las inversiones como consecuencia de pérdidas, bajas en el balance u otras causas no incluidas dentro del apartado 6." sqref="H14:H19 H33:H37 H21:H25 H40:H44"/>
    <dataValidation allowBlank="1" showInputMessage="1" showErrorMessage="1" promptTitle="SALDO FINAL: " prompt="Saldo a 31 de diciembre del ejercicio al que está referidas las estimaciones." sqref="I14:I19 I33:I37 I21:I25 I40:I44"/>
  </dataValidations>
  <printOptions horizontalCentered="1" verticalCentered="1"/>
  <pageMargins left="0.7480314960629921" right="0.2362204724409449" top="0.4724409448818898" bottom="0.7874015748031497" header="0" footer="0"/>
  <pageSetup fitToHeight="1" fitToWidth="1" horizontalDpi="600" verticalDpi="600" orientation="landscape" paperSize="9" scale="55" r:id="rId2"/>
  <headerFooter alignWithMargins="0">
    <oddFooter>&amp;L&amp;7Plaza de España, 1
38003 Santa Cruz de Tenerife
Teléfono: 901 501 901
www.tenerife.es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E113"/>
  <sheetViews>
    <sheetView showGridLines="0" view="pageBreakPreview" zoomScale="60" zoomScalePageLayoutView="0" workbookViewId="0" topLeftCell="A7">
      <selection activeCell="A22" sqref="A22"/>
    </sheetView>
  </sheetViews>
  <sheetFormatPr defaultColWidth="11.421875" defaultRowHeight="12.75"/>
  <cols>
    <col min="1" max="1" width="108.421875" style="1" customWidth="1"/>
    <col min="2" max="2" width="15.140625" style="1" customWidth="1"/>
    <col min="3" max="3" width="16.421875" style="1" customWidth="1"/>
    <col min="4" max="4" width="15.00390625" style="1" customWidth="1"/>
    <col min="5" max="16384" width="11.57421875" style="1" customWidth="1"/>
  </cols>
  <sheetData>
    <row r="1" spans="1:4" ht="49.5" customHeight="1">
      <c r="A1" s="967" t="s">
        <v>499</v>
      </c>
      <c r="B1" s="968"/>
      <c r="C1" s="969"/>
      <c r="D1" s="16" t="e">
        <f>#REF!</f>
        <v>#REF!</v>
      </c>
    </row>
    <row r="2" spans="1:4" ht="25.5" customHeight="1">
      <c r="A2" s="970" t="s">
        <v>189</v>
      </c>
      <c r="B2" s="971"/>
      <c r="C2" s="972"/>
      <c r="D2" s="13" t="s">
        <v>187</v>
      </c>
    </row>
    <row r="3" spans="1:4" ht="25.5" customHeight="1">
      <c r="A3" s="973" t="s">
        <v>334</v>
      </c>
      <c r="B3" s="974"/>
      <c r="C3" s="974"/>
      <c r="D3" s="975"/>
    </row>
    <row r="4" spans="1:4" ht="31.5" customHeight="1">
      <c r="A4" s="19" t="s">
        <v>510</v>
      </c>
      <c r="B4" s="9" t="str">
        <f>ACTIVO!B10</f>
        <v>REAL 2014</v>
      </c>
      <c r="C4" s="17" t="str">
        <f>ACTIVO!C10</f>
        <v>ESTIMACIÓN 2015</v>
      </c>
      <c r="D4" s="18" t="str">
        <f>ACTIVO!D10</f>
        <v>PREVISIÓN 2016</v>
      </c>
    </row>
    <row r="5" spans="1:4" s="3" customFormat="1" ht="19.5" customHeight="1">
      <c r="A5" s="5" t="s">
        <v>546</v>
      </c>
      <c r="B5" s="21"/>
      <c r="C5" s="21"/>
      <c r="D5" s="22"/>
    </row>
    <row r="6" spans="1:4" s="3" customFormat="1" ht="19.5" customHeight="1">
      <c r="A6" s="5" t="s">
        <v>240</v>
      </c>
      <c r="B6" s="23" t="str">
        <f>CPYG!A11</f>
        <v>A) OPERACIONES CONTINUADAS</v>
      </c>
      <c r="C6" s="23" t="e">
        <f>CPYG!#REF!</f>
        <v>#REF!</v>
      </c>
      <c r="D6" s="24">
        <f>CPYG!B11</f>
        <v>0</v>
      </c>
    </row>
    <row r="7" spans="1:4" s="3" customFormat="1" ht="19.5" customHeight="1">
      <c r="A7" s="10" t="s">
        <v>511</v>
      </c>
      <c r="B7" s="25" t="str">
        <f>CPYG!A12</f>
        <v>1.  IMPORTE NETO DE LA CIFRA DE NEGOCIOS.</v>
      </c>
      <c r="C7" s="25" t="e">
        <f>CPYG!#REF!</f>
        <v>#REF!</v>
      </c>
      <c r="D7" s="26">
        <f>CPYG!B12</f>
        <v>5371157.54</v>
      </c>
    </row>
    <row r="8" spans="1:4" s="3" customFormat="1" ht="19.5" customHeight="1">
      <c r="A8" s="10" t="s">
        <v>547</v>
      </c>
      <c r="B8" s="25" t="str">
        <f>CPYG!A13</f>
        <v>          a) Ventas</v>
      </c>
      <c r="C8" s="25" t="e">
        <f>CPYG!#REF!</f>
        <v>#REF!</v>
      </c>
      <c r="D8" s="26">
        <f>CPYG!B13</f>
        <v>4442726.12</v>
      </c>
    </row>
    <row r="9" spans="1:4" s="3" customFormat="1" ht="19.5" customHeight="1">
      <c r="A9" s="10" t="s">
        <v>241</v>
      </c>
      <c r="B9" s="25" t="str">
        <f>CPYG!A14</f>
        <v>          a.1) Al sector público</v>
      </c>
      <c r="C9" s="25" t="e">
        <f>CPYG!#REF!</f>
        <v>#REF!</v>
      </c>
      <c r="D9" s="26">
        <f>CPYG!B14</f>
        <v>0</v>
      </c>
    </row>
    <row r="10" spans="1:4" s="3" customFormat="1" ht="19.5" customHeight="1">
      <c r="A10" s="10" t="s">
        <v>242</v>
      </c>
      <c r="B10" s="25" t="str">
        <f>CPYG!A15</f>
        <v>          a.1.1.) A la Entidad Local o a sus unidades dependientes.(1)</v>
      </c>
      <c r="C10" s="27" t="e">
        <f>CPYG!#REF!</f>
        <v>#REF!</v>
      </c>
      <c r="D10" s="26">
        <f>CPYG!B15</f>
        <v>0</v>
      </c>
    </row>
    <row r="11" spans="1:4" s="3" customFormat="1" ht="19.5" customHeight="1">
      <c r="A11" s="10" t="s">
        <v>243</v>
      </c>
      <c r="B11" s="25" t="str">
        <f>CPYG!A16</f>
        <v>          a.1.2.) A otras Administraciones Públicas.(1)</v>
      </c>
      <c r="C11" s="27" t="e">
        <f>CPYG!#REF!</f>
        <v>#REF!</v>
      </c>
      <c r="D11" s="26">
        <f>CPYG!B16</f>
        <v>0</v>
      </c>
    </row>
    <row r="12" spans="1:4" s="3" customFormat="1" ht="19.5" customHeight="1">
      <c r="A12" s="10" t="s">
        <v>549</v>
      </c>
      <c r="B12" s="25" t="str">
        <f>CPYG!A17</f>
        <v>          a.1.3.) A empresas y Entes Públicos.(1)</v>
      </c>
      <c r="C12" s="27" t="e">
        <f>CPYG!#REF!</f>
        <v>#REF!</v>
      </c>
      <c r="D12" s="26">
        <f>CPYG!B17</f>
        <v>0</v>
      </c>
    </row>
    <row r="13" spans="1:4" s="3" customFormat="1" ht="19.5" customHeight="1">
      <c r="A13" s="10" t="s">
        <v>244</v>
      </c>
      <c r="B13" s="25" t="str">
        <f>CPYG!A18</f>
        <v>          a.2) Al sector privado</v>
      </c>
      <c r="C13" s="25" t="e">
        <f>CPYG!#REF!</f>
        <v>#REF!</v>
      </c>
      <c r="D13" s="26">
        <f>CPYG!B18</f>
        <v>4442726.12</v>
      </c>
    </row>
    <row r="14" spans="1:4" s="3" customFormat="1" ht="19.5" customHeight="1">
      <c r="A14" s="10" t="s">
        <v>550</v>
      </c>
      <c r="B14" s="25" t="str">
        <f>CPYG!A19</f>
        <v>          b) Prestaciones de Servicios.</v>
      </c>
      <c r="C14" s="25" t="e">
        <f>CPYG!#REF!</f>
        <v>#REF!</v>
      </c>
      <c r="D14" s="26">
        <f>CPYG!B19</f>
        <v>928431.42</v>
      </c>
    </row>
    <row r="15" spans="1:4" s="3" customFormat="1" ht="19.5" customHeight="1">
      <c r="A15" s="10" t="s">
        <v>246</v>
      </c>
      <c r="B15" s="25" t="str">
        <f>CPYG!A20</f>
        <v>          b.1) Al sector público</v>
      </c>
      <c r="C15" s="27" t="e">
        <f>CPYG!#REF!</f>
        <v>#REF!</v>
      </c>
      <c r="D15" s="26">
        <f>CPYG!B20</f>
        <v>0</v>
      </c>
    </row>
    <row r="16" spans="1:4" s="3" customFormat="1" ht="19.5" customHeight="1">
      <c r="A16" s="10" t="s">
        <v>247</v>
      </c>
      <c r="B16" s="25" t="str">
        <f>CPYG!A21</f>
        <v>          b.1.1.) A la Entidad Local o a sus unidades dependientes.(1)</v>
      </c>
      <c r="C16" s="27" t="e">
        <f>CPYG!#REF!</f>
        <v>#REF!</v>
      </c>
      <c r="D16" s="26">
        <f>CPYG!B21</f>
        <v>0</v>
      </c>
    </row>
    <row r="17" spans="1:4" s="3" customFormat="1" ht="19.5" customHeight="1">
      <c r="A17" s="10" t="s">
        <v>248</v>
      </c>
      <c r="B17" s="25" t="str">
        <f>CPYG!A22</f>
        <v>          b.1.2.) A otras Administraciones Públicas.(1)</v>
      </c>
      <c r="C17" s="27" t="e">
        <f>CPYG!#REF!</f>
        <v>#REF!</v>
      </c>
      <c r="D17" s="26">
        <f>CPYG!B22</f>
        <v>0</v>
      </c>
    </row>
    <row r="18" spans="1:4" s="3" customFormat="1" ht="19.5" customHeight="1">
      <c r="A18" s="10" t="s">
        <v>551</v>
      </c>
      <c r="B18" s="25" t="str">
        <f>CPYG!A23</f>
        <v>          b.1.3.) A empresas y Entes Públicos.(1)</v>
      </c>
      <c r="C18" s="27" t="e">
        <f>CPYG!#REF!</f>
        <v>#REF!</v>
      </c>
      <c r="D18" s="26">
        <f>CPYG!B23</f>
        <v>0</v>
      </c>
    </row>
    <row r="19" spans="1:4" s="3" customFormat="1" ht="19.5" customHeight="1">
      <c r="A19" s="5" t="s">
        <v>744</v>
      </c>
      <c r="B19" s="23" t="str">
        <f>CPYG!A24</f>
        <v>          b.2.) Al sector privado</v>
      </c>
      <c r="C19" s="23" t="e">
        <f>CPYG!#REF!</f>
        <v>#REF!</v>
      </c>
      <c r="D19" s="24">
        <f>CPYG!B24</f>
        <v>928431.42</v>
      </c>
    </row>
    <row r="20" spans="1:4" s="3" customFormat="1" ht="19.5" customHeight="1">
      <c r="A20" s="5" t="s">
        <v>249</v>
      </c>
      <c r="B20" s="23" t="str">
        <f>CPYG!A25</f>
        <v>2. VARIACIÓN DE EXISTENCIAS DE PRODUCTOS TERMINADOS Y EN CURSO DE FABRICACIÓN</v>
      </c>
      <c r="C20" s="23" t="e">
        <f>CPYG!#REF!</f>
        <v>#REF!</v>
      </c>
      <c r="D20" s="24">
        <f>CPYG!B25</f>
        <v>0</v>
      </c>
    </row>
    <row r="21" spans="1:4" s="3" customFormat="1" ht="19.5" customHeight="1">
      <c r="A21" s="5" t="s">
        <v>250</v>
      </c>
      <c r="B21" s="23" t="str">
        <f>CPYG!A28</f>
        <v>3. TRABAJOS REALIZADOS POR LA EMPRESA PARA SU ACTIVO.</v>
      </c>
      <c r="C21" s="23" t="e">
        <f>CPYG!#REF!</f>
        <v>#REF!</v>
      </c>
      <c r="D21" s="24">
        <f>CPYG!B28</f>
        <v>0</v>
      </c>
    </row>
    <row r="22" spans="1:4" s="3" customFormat="1" ht="19.5" customHeight="1">
      <c r="A22" s="10" t="s">
        <v>251</v>
      </c>
      <c r="B22" s="25" t="str">
        <f>CPYG!A29</f>
        <v>4. APROVISIONAMIENTOS.</v>
      </c>
      <c r="C22" s="25" t="e">
        <f>CPYG!#REF!</f>
        <v>#REF!</v>
      </c>
      <c r="D22" s="26">
        <f>CPYG!B29</f>
        <v>-39619.03</v>
      </c>
    </row>
    <row r="23" spans="1:4" s="3" customFormat="1" ht="19.5" customHeight="1">
      <c r="A23" s="10" t="s">
        <v>252</v>
      </c>
      <c r="B23" s="25" t="str">
        <f>CPYG!A30</f>
        <v>         a) Consumo de mercaderías.</v>
      </c>
      <c r="C23" s="27" t="e">
        <f>CPYG!#REF!</f>
        <v>#REF!</v>
      </c>
      <c r="D23" s="26">
        <f>CPYG!B30</f>
        <v>0</v>
      </c>
    </row>
    <row r="24" spans="1:4" s="3" customFormat="1" ht="19.5" customHeight="1">
      <c r="A24" s="10" t="s">
        <v>253</v>
      </c>
      <c r="B24" s="25" t="str">
        <f>CPYG!A31</f>
        <v>          b) Consumo de materias primas y otras materias consumibles.</v>
      </c>
      <c r="C24" s="27" t="e">
        <f>CPYG!#REF!</f>
        <v>#REF!</v>
      </c>
      <c r="D24" s="26">
        <f>CPYG!B31</f>
        <v>-39619.03</v>
      </c>
    </row>
    <row r="25" spans="1:4" s="3" customFormat="1" ht="19.5" customHeight="1">
      <c r="A25" s="10" t="s">
        <v>254</v>
      </c>
      <c r="B25" s="25" t="str">
        <f>CPYG!A32</f>
        <v>          c) Trabajos realizados por otras empresas.</v>
      </c>
      <c r="C25" s="27" t="e">
        <f>CPYG!#REF!</f>
        <v>#REF!</v>
      </c>
      <c r="D25" s="26">
        <f>CPYG!B32</f>
        <v>0</v>
      </c>
    </row>
    <row r="26" spans="1:4" s="3" customFormat="1" ht="19.5" customHeight="1">
      <c r="A26" s="5" t="s">
        <v>255</v>
      </c>
      <c r="B26" s="23" t="str">
        <f>CPYG!A33</f>
        <v>          d) Deterioro de mercaderías, materias primas y otros aprovisionamientos.</v>
      </c>
      <c r="C26" s="23" t="e">
        <f>CPYG!#REF!</f>
        <v>#REF!</v>
      </c>
      <c r="D26" s="24">
        <f>CPYG!B33</f>
        <v>0</v>
      </c>
    </row>
    <row r="27" spans="1:4" s="3" customFormat="1" ht="19.5" customHeight="1">
      <c r="A27" s="10" t="s">
        <v>256</v>
      </c>
      <c r="B27" s="25" t="str">
        <f>CPYG!A34</f>
        <v>5. OTROS INGRESOS DE EXPLOTACIÓN.</v>
      </c>
      <c r="C27" s="25" t="e">
        <f>CPYG!#REF!</f>
        <v>#REF!</v>
      </c>
      <c r="D27" s="26">
        <f>CPYG!B34</f>
        <v>30599.44</v>
      </c>
    </row>
    <row r="28" spans="1:4" s="3" customFormat="1" ht="19.5" customHeight="1">
      <c r="A28" s="10" t="s">
        <v>258</v>
      </c>
      <c r="B28" s="25" t="str">
        <f>CPYG!A35</f>
        <v>      a) Ingresos accesorios y otros de gestión corriente.</v>
      </c>
      <c r="C28" s="25" t="e">
        <f>CPYG!#REF!</f>
        <v>#REF!</v>
      </c>
      <c r="D28" s="26">
        <f>CPYG!B35</f>
        <v>30599.44</v>
      </c>
    </row>
    <row r="29" spans="1:4" s="3" customFormat="1" ht="19.5" customHeight="1">
      <c r="A29" s="10" t="s">
        <v>259</v>
      </c>
      <c r="B29" s="25" t="str">
        <f>CPYG!A39</f>
        <v>      b) Subvenciones de explotación incorporadas al resultado del ejercicio.</v>
      </c>
      <c r="C29" s="27" t="e">
        <f>CPYG!#REF!</f>
        <v>#REF!</v>
      </c>
      <c r="D29" s="28">
        <f>CPYG!B39</f>
        <v>0</v>
      </c>
    </row>
    <row r="30" spans="1:4" s="3" customFormat="1" ht="19.5" customHeight="1">
      <c r="A30" s="10" t="s">
        <v>745</v>
      </c>
      <c r="B30" s="25" t="str">
        <f>CPYG!A40</f>
        <v>          b.1.) Estado.</v>
      </c>
      <c r="C30" s="27" t="e">
        <f>CPYG!#REF!</f>
        <v>#REF!</v>
      </c>
      <c r="D30" s="28">
        <f>CPYG!B40</f>
        <v>0</v>
      </c>
    </row>
    <row r="31" spans="1:4" s="3" customFormat="1" ht="19.5" customHeight="1">
      <c r="A31" s="10" t="s">
        <v>746</v>
      </c>
      <c r="B31" s="25" t="str">
        <f>CPYG!A41</f>
        <v>          b.2.) Comunidad Autónoma</v>
      </c>
      <c r="C31" s="27" t="e">
        <f>CPYG!#REF!</f>
        <v>#REF!</v>
      </c>
      <c r="D31" s="26">
        <f>CPYG!B41</f>
        <v>0</v>
      </c>
    </row>
    <row r="32" spans="1:4" s="3" customFormat="1" ht="19.5" customHeight="1">
      <c r="A32" s="10" t="s">
        <v>260</v>
      </c>
      <c r="B32" s="25" t="str">
        <f>CPYG!A42</f>
        <v>          b.3. ) Corporaciones Locales</v>
      </c>
      <c r="C32" s="25" t="e">
        <f>CPYG!#REF!</f>
        <v>#REF!</v>
      </c>
      <c r="D32" s="26">
        <f>CPYG!B42</f>
        <v>0</v>
      </c>
    </row>
    <row r="33" spans="1:4" s="3" customFormat="1" ht="19.5" customHeight="1">
      <c r="A33" s="10" t="s">
        <v>261</v>
      </c>
      <c r="B33" s="25" t="str">
        <f>CPYG!A43</f>
        <v>          b.4. ) Cabildo Insular de Tenerife.</v>
      </c>
      <c r="C33" s="27" t="e">
        <f>CPYG!#REF!</f>
        <v>#REF!</v>
      </c>
      <c r="D33" s="26">
        <f>CPYG!B43</f>
        <v>0</v>
      </c>
    </row>
    <row r="34" spans="1:4" s="3" customFormat="1" ht="19.5" customHeight="1">
      <c r="A34" s="10" t="s">
        <v>262</v>
      </c>
      <c r="B34" s="25" t="str">
        <f>CPYG!A44</f>
        <v>          b.5. ) Otros Entes.</v>
      </c>
      <c r="C34" s="27" t="e">
        <f>CPYG!#REF!</f>
        <v>#REF!</v>
      </c>
      <c r="D34" s="26">
        <f>CPYG!B44</f>
        <v>0</v>
      </c>
    </row>
    <row r="35" spans="1:4" s="3" customFormat="1" ht="19.5" customHeight="1">
      <c r="A35" s="5" t="s">
        <v>263</v>
      </c>
      <c r="B35" s="23" t="str">
        <f>CPYG!A45</f>
        <v>          b.6. ) Imputación de subvenciones de explotación de ejercicios anteriores.</v>
      </c>
      <c r="C35" s="23" t="e">
        <f>CPYG!#REF!</f>
        <v>#REF!</v>
      </c>
      <c r="D35" s="24">
        <f>CPYG!B45</f>
        <v>0</v>
      </c>
    </row>
    <row r="36" spans="1:5" s="3" customFormat="1" ht="19.5" customHeight="1">
      <c r="A36" s="10" t="s">
        <v>264</v>
      </c>
      <c r="B36" s="25" t="str">
        <f>CPYG!A46</f>
        <v>6. GASTOS DE PERSONAL.</v>
      </c>
      <c r="C36" s="25" t="e">
        <f>CPYG!#REF!</f>
        <v>#REF!</v>
      </c>
      <c r="D36" s="26">
        <f>CPYG!B46</f>
        <v>-2304458.83</v>
      </c>
      <c r="E36" s="40"/>
    </row>
    <row r="37" spans="1:4" s="3" customFormat="1" ht="19.5" customHeight="1">
      <c r="A37" s="10" t="s">
        <v>747</v>
      </c>
      <c r="B37" s="25" t="str">
        <f>CPYG!A47</f>
        <v>      a) Sueldos, Salarios y Asimilados. (sin indem)</v>
      </c>
      <c r="C37" s="27" t="e">
        <f>CPYG!#REF!</f>
        <v>#REF!</v>
      </c>
      <c r="D37" s="26">
        <f>CPYG!B47</f>
        <v>-1676411.05</v>
      </c>
    </row>
    <row r="38" spans="1:4" s="3" customFormat="1" ht="19.5" customHeight="1">
      <c r="A38" s="10" t="s">
        <v>748</v>
      </c>
      <c r="B38" s="25" t="str">
        <f>CPYG!A48</f>
        <v>      b) Indemnizaciones</v>
      </c>
      <c r="C38" s="27" t="e">
        <f>CPYG!#REF!</f>
        <v>#REF!</v>
      </c>
      <c r="D38" s="26">
        <f>CPYG!B48</f>
        <v>-72259.2</v>
      </c>
    </row>
    <row r="39" spans="1:4" s="3" customFormat="1" ht="19.5" customHeight="1">
      <c r="A39" s="10" t="s">
        <v>749</v>
      </c>
      <c r="B39" s="25" t="str">
        <f>CPYG!A49</f>
        <v>      c) Seguridad Social a cargo de la empresa</v>
      </c>
      <c r="C39" s="27" t="e">
        <f>CPYG!#REF!</f>
        <v>#REF!</v>
      </c>
      <c r="D39" s="26">
        <f>CPYG!B49</f>
        <v>-450040.7</v>
      </c>
    </row>
    <row r="40" spans="1:4" s="3" customFormat="1" ht="19.5" customHeight="1">
      <c r="A40" s="10" t="s">
        <v>750</v>
      </c>
      <c r="B40" s="25" t="str">
        <f>CPYG!A50</f>
        <v>      d) Aportaciones a Planes de Pensiones u otros de aportación definida</v>
      </c>
      <c r="C40" s="27" t="e">
        <f>CPYG!#REF!</f>
        <v>#REF!</v>
      </c>
      <c r="D40" s="26">
        <f>CPYG!B50</f>
        <v>-13159.92</v>
      </c>
    </row>
    <row r="41" spans="1:4" s="3" customFormat="1" ht="19.5" customHeight="1">
      <c r="A41" s="10" t="s">
        <v>751</v>
      </c>
      <c r="B41" s="25" t="str">
        <f>CPYG!A51</f>
        <v>      e) Otros Gastos Sociales</v>
      </c>
      <c r="C41" s="27" t="e">
        <f>CPYG!#REF!</f>
        <v>#REF!</v>
      </c>
      <c r="D41" s="26">
        <f>CPYG!B51</f>
        <v>-92587.96</v>
      </c>
    </row>
    <row r="42" spans="1:4" s="3" customFormat="1" ht="19.5" customHeight="1">
      <c r="A42" s="5" t="s">
        <v>265</v>
      </c>
      <c r="B42" s="23" t="str">
        <f>CPYG!A52</f>
        <v>      f) Provisiones</v>
      </c>
      <c r="C42" s="23" t="e">
        <f>CPYG!#REF!</f>
        <v>#REF!</v>
      </c>
      <c r="D42" s="24">
        <f>CPYG!B52</f>
        <v>0</v>
      </c>
    </row>
    <row r="43" spans="1:4" s="3" customFormat="1" ht="19.5" customHeight="1">
      <c r="A43" s="10" t="s">
        <v>752</v>
      </c>
      <c r="B43" s="25" t="str">
        <f>CPYG!A54</f>
        <v>7. OTROS GASTOS DE EXPLOTACIÓN.</v>
      </c>
      <c r="C43" s="27" t="e">
        <f>CPYG!#REF!</f>
        <v>#REF!</v>
      </c>
      <c r="D43" s="26">
        <f>CPYG!B54</f>
        <v>-1539365.97</v>
      </c>
    </row>
    <row r="44" spans="1:4" s="3" customFormat="1" ht="19.5" customHeight="1">
      <c r="A44" s="10" t="s">
        <v>753</v>
      </c>
      <c r="B44" s="25" t="str">
        <f>CPYG!A55</f>
        <v>      a) Servicios Exteriores</v>
      </c>
      <c r="C44" s="27" t="e">
        <f>CPYG!#REF!</f>
        <v>#REF!</v>
      </c>
      <c r="D44" s="26">
        <f>CPYG!B55</f>
        <v>-870146.03</v>
      </c>
    </row>
    <row r="45" spans="1:4" s="3" customFormat="1" ht="19.5" customHeight="1">
      <c r="A45" s="10" t="s">
        <v>266</v>
      </c>
      <c r="B45" s="25" t="str">
        <f>CPYG!A56</f>
        <v>      b) Tributos</v>
      </c>
      <c r="C45" s="25" t="e">
        <f>CPYG!#REF!</f>
        <v>#REF!</v>
      </c>
      <c r="D45" s="26">
        <f>CPYG!B56</f>
        <v>-672219.94</v>
      </c>
    </row>
    <row r="46" spans="1:4" s="3" customFormat="1" ht="19.5" customHeight="1">
      <c r="A46" s="10" t="s">
        <v>267</v>
      </c>
      <c r="B46" s="25" t="str">
        <f>CPYG!A57</f>
        <v>      c) Pérdidas, deterioro y variación de provisiones por operac. Comerciales.</v>
      </c>
      <c r="C46" s="27" t="e">
        <f>CPYG!#REF!</f>
        <v>#REF!</v>
      </c>
      <c r="D46" s="26">
        <f>CPYG!B57</f>
        <v>3000</v>
      </c>
    </row>
    <row r="47" spans="1:4" s="3" customFormat="1" ht="19.5" customHeight="1">
      <c r="A47" s="10" t="s">
        <v>268</v>
      </c>
      <c r="B47" s="25" t="e">
        <f>CPYG!#REF!</f>
        <v>#REF!</v>
      </c>
      <c r="C47" s="27" t="e">
        <f>CPYG!#REF!</f>
        <v>#REF!</v>
      </c>
      <c r="D47" s="26" t="e">
        <f>CPYG!#REF!</f>
        <v>#REF!</v>
      </c>
    </row>
    <row r="48" spans="1:4" s="3" customFormat="1" ht="19.5" customHeight="1">
      <c r="A48" s="10" t="s">
        <v>269</v>
      </c>
      <c r="B48" s="21" t="e">
        <f>CPYG!#REF!</f>
        <v>#REF!</v>
      </c>
      <c r="C48" s="21" t="e">
        <f>CPYG!#REF!</f>
        <v>#REF!</v>
      </c>
      <c r="D48" s="22" t="e">
        <f>CPYG!#REF!</f>
        <v>#REF!</v>
      </c>
    </row>
    <row r="49" spans="1:4" s="3" customFormat="1" ht="19.5" customHeight="1">
      <c r="A49" s="5" t="s">
        <v>270</v>
      </c>
      <c r="B49" s="23" t="str">
        <f>CPYG!A58</f>
        <v>      d) Otros gastos de gestión corriente.</v>
      </c>
      <c r="C49" s="39" t="e">
        <f>CPYG!#REF!</f>
        <v>#REF!</v>
      </c>
      <c r="D49" s="24">
        <f>CPYG!B58</f>
        <v>0</v>
      </c>
    </row>
    <row r="50" spans="1:4" s="3" customFormat="1" ht="19.5" customHeight="1">
      <c r="A50" s="5" t="s">
        <v>271</v>
      </c>
      <c r="B50" s="23" t="str">
        <f>CPYG!A59</f>
        <v>8. AMORTIZACIÓN DEL INMOVILIZADO.</v>
      </c>
      <c r="C50" s="23" t="e">
        <f>CPYG!#REF!</f>
        <v>#REF!</v>
      </c>
      <c r="D50" s="24">
        <f>CPYG!B59</f>
        <v>-664027.2799999999</v>
      </c>
    </row>
    <row r="51" spans="1:4" s="3" customFormat="1" ht="19.5" customHeight="1">
      <c r="A51" s="5" t="s">
        <v>272</v>
      </c>
      <c r="B51" s="23" t="str">
        <f>CPYG!A63</f>
        <v>9. IMPUTACIÓN DE SUBVENCIONES DE INMOVILIZADO NO FINANCIERO Y OTRAS. (2)</v>
      </c>
      <c r="C51" s="23" t="e">
        <f>CPYG!#REF!</f>
        <v>#REF!</v>
      </c>
      <c r="D51" s="24">
        <f>CPYG!B63</f>
        <v>0</v>
      </c>
    </row>
    <row r="52" spans="1:4" s="3" customFormat="1" ht="19.5" customHeight="1">
      <c r="A52" s="5" t="s">
        <v>273</v>
      </c>
      <c r="B52" s="23" t="str">
        <f>CPYG!A64</f>
        <v>10. EXCESOS DE PROVISIONES.</v>
      </c>
      <c r="C52" s="23" t="e">
        <f>CPYG!#REF!</f>
        <v>#REF!</v>
      </c>
      <c r="D52" s="24">
        <f>CPYG!B64</f>
        <v>0</v>
      </c>
    </row>
    <row r="53" spans="1:4" s="3" customFormat="1" ht="19.5" customHeight="1">
      <c r="A53" s="10" t="s">
        <v>495</v>
      </c>
      <c r="B53" s="25" t="str">
        <f>CPYG!A65</f>
        <v>11. DETERIORO Y RESULTADO POR ENAJENACIONES DEL INMOVILIZADO.</v>
      </c>
      <c r="C53" s="27" t="e">
        <f>CPYG!#REF!</f>
        <v>#REF!</v>
      </c>
      <c r="D53" s="26">
        <f>CPYG!B65</f>
        <v>0</v>
      </c>
    </row>
    <row r="54" spans="1:4" s="3" customFormat="1" ht="19.5" customHeight="1">
      <c r="A54" s="10" t="s">
        <v>754</v>
      </c>
      <c r="B54" s="25" t="str">
        <f>CPYG!A66</f>
        <v>      a) Deterioros y pérdidas</v>
      </c>
      <c r="C54" s="25" t="e">
        <f>CPYG!#REF!</f>
        <v>#REF!</v>
      </c>
      <c r="D54" s="26">
        <f>CPYG!B66</f>
        <v>0</v>
      </c>
    </row>
    <row r="55" spans="1:4" s="41" customFormat="1" ht="19.5" customHeight="1">
      <c r="A55" s="5" t="s">
        <v>190</v>
      </c>
      <c r="B55" s="23" t="str">
        <f>CPYG!A70</f>
        <v>      b) Resultados por enajenaciones y otras</v>
      </c>
      <c r="C55" s="23" t="e">
        <f>CPYG!#REF!</f>
        <v>#REF!</v>
      </c>
      <c r="D55" s="24">
        <f>CPYG!B70</f>
        <v>0</v>
      </c>
    </row>
    <row r="56" spans="1:4" s="3" customFormat="1" ht="19.5" customHeight="1">
      <c r="A56" s="5" t="s">
        <v>191</v>
      </c>
      <c r="B56" s="23" t="str">
        <f>CPYG!A79</f>
        <v>13. OTROS RESULTADOS</v>
      </c>
      <c r="C56" s="23" t="e">
        <f>CPYG!#REF!</f>
        <v>#REF!</v>
      </c>
      <c r="D56" s="24">
        <f>CPYG!B79</f>
        <v>154167.75</v>
      </c>
    </row>
    <row r="57" spans="1:4" s="3" customFormat="1" ht="19.5" customHeight="1">
      <c r="A57" s="5" t="s">
        <v>274</v>
      </c>
      <c r="B57" s="23" t="str">
        <f>CPYG!A82</f>
        <v>A.1.)  RESULTADO DE EXPLOTACIÓN (∑(1+2+3+4+5+6+7+8+9+10+11+12+12a+13))</v>
      </c>
      <c r="C57" s="23" t="e">
        <f>CPYG!#REF!</f>
        <v>#REF!</v>
      </c>
      <c r="D57" s="24">
        <f>CPYG!B82</f>
        <v>1008453.6200000002</v>
      </c>
    </row>
    <row r="58" spans="1:4" s="3" customFormat="1" ht="19.5" customHeight="1">
      <c r="A58" s="10" t="s">
        <v>275</v>
      </c>
      <c r="B58" s="25" t="str">
        <f>CPYG!A83</f>
        <v>14. INGRESOS FINANCIEROS.</v>
      </c>
      <c r="C58" s="25" t="e">
        <f>CPYG!#REF!</f>
        <v>#REF!</v>
      </c>
      <c r="D58" s="26">
        <f>CPYG!B83</f>
        <v>26695.46</v>
      </c>
    </row>
    <row r="59" spans="1:4" s="3" customFormat="1" ht="19.5" customHeight="1">
      <c r="A59" s="10" t="s">
        <v>276</v>
      </c>
      <c r="B59" s="25" t="str">
        <f>CPYG!A84</f>
        <v>      a) De participaciones en instrumentos de patrimonio.</v>
      </c>
      <c r="C59" s="27" t="e">
        <f>CPYG!#REF!</f>
        <v>#REF!</v>
      </c>
      <c r="D59" s="26">
        <f>CPYG!B84</f>
        <v>0</v>
      </c>
    </row>
    <row r="60" spans="1:4" s="3" customFormat="1" ht="19.5" customHeight="1">
      <c r="A60" s="10" t="s">
        <v>277</v>
      </c>
      <c r="B60" s="25" t="str">
        <f>CPYG!A85</f>
        <v>          a.1.) En empresas del grupo y asociadas.</v>
      </c>
      <c r="C60" s="27" t="e">
        <f>CPYG!#REF!</f>
        <v>#REF!</v>
      </c>
      <c r="D60" s="26">
        <f>CPYG!B85</f>
        <v>0</v>
      </c>
    </row>
    <row r="61" spans="1:4" s="3" customFormat="1" ht="19.5" customHeight="1">
      <c r="A61" s="10" t="s">
        <v>0</v>
      </c>
      <c r="B61" s="25" t="str">
        <f>CPYG!A86</f>
        <v>          a.2) En terceros.</v>
      </c>
      <c r="C61" s="25" t="e">
        <f>CPYG!#REF!</f>
        <v>#REF!</v>
      </c>
      <c r="D61" s="26">
        <f>CPYG!B86</f>
        <v>0</v>
      </c>
    </row>
    <row r="62" spans="1:4" s="3" customFormat="1" ht="19.5" customHeight="1">
      <c r="A62" s="10" t="s">
        <v>278</v>
      </c>
      <c r="B62" s="25" t="str">
        <f>CPYG!A87</f>
        <v>      b) De valores negociables y otros instrumentos financieros</v>
      </c>
      <c r="C62" s="27" t="e">
        <f>CPYG!#REF!</f>
        <v>#REF!</v>
      </c>
      <c r="D62" s="26">
        <f>CPYG!B87</f>
        <v>26695.46</v>
      </c>
    </row>
    <row r="63" spans="1:4" s="3" customFormat="1" ht="19.5" customHeight="1">
      <c r="A63" s="10" t="s">
        <v>279</v>
      </c>
      <c r="B63" s="25" t="str">
        <f>CPYG!A88</f>
        <v>          b.1.) En empresas del grupo y asociadas.</v>
      </c>
      <c r="C63" s="25" t="e">
        <f>CPYG!#REF!</f>
        <v>#REF!</v>
      </c>
      <c r="D63" s="26">
        <f>CPYG!B88</f>
        <v>0</v>
      </c>
    </row>
    <row r="64" spans="1:4" s="3" customFormat="1" ht="19.5" customHeight="1">
      <c r="A64" s="5" t="s">
        <v>318</v>
      </c>
      <c r="B64" s="23" t="str">
        <f>CPYG!A89</f>
        <v>          b.2) En terceros.</v>
      </c>
      <c r="C64" s="23" t="e">
        <f>CPYG!#REF!</f>
        <v>#REF!</v>
      </c>
      <c r="D64" s="24">
        <f>CPYG!B89</f>
        <v>26695.46</v>
      </c>
    </row>
    <row r="65" spans="1:4" s="3" customFormat="1" ht="19.5" customHeight="1">
      <c r="A65" s="10" t="s">
        <v>319</v>
      </c>
      <c r="B65" s="25" t="str">
        <f>CPYG!A91</f>
        <v>15. GASTOS FINANCIEROS.</v>
      </c>
      <c r="C65" s="27" t="e">
        <f>CPYG!#REF!</f>
        <v>#REF!</v>
      </c>
      <c r="D65" s="26">
        <f>CPYG!B91</f>
        <v>-502843.84</v>
      </c>
    </row>
    <row r="66" spans="1:4" s="3" customFormat="1" ht="19.5" customHeight="1">
      <c r="A66" s="10" t="s">
        <v>1</v>
      </c>
      <c r="B66" s="29" t="str">
        <f>CPYG!A92</f>
        <v>      a) Por deudas con empresas del grupo y asociadas.</v>
      </c>
      <c r="C66" s="29" t="e">
        <f>CPYG!#REF!</f>
        <v>#REF!</v>
      </c>
      <c r="D66" s="30">
        <f>CPYG!B92</f>
        <v>0</v>
      </c>
    </row>
    <row r="67" spans="1:4" s="3" customFormat="1" ht="19.5" customHeight="1">
      <c r="A67" s="10" t="s">
        <v>2</v>
      </c>
      <c r="B67" s="29" t="str">
        <f>CPYG!A93</f>
        <v>      b) Por deudas con terceros</v>
      </c>
      <c r="C67" s="29" t="e">
        <f>CPYG!#REF!</f>
        <v>#REF!</v>
      </c>
      <c r="D67" s="30">
        <f>CPYG!B93</f>
        <v>-502843.84</v>
      </c>
    </row>
    <row r="68" spans="1:4" s="3" customFormat="1" ht="19.5" customHeight="1">
      <c r="A68" s="5" t="s">
        <v>320</v>
      </c>
      <c r="B68" s="23" t="str">
        <f>CPYG!A94</f>
        <v>      c) Por actualización de provisiones</v>
      </c>
      <c r="C68" s="23" t="e">
        <f>CPYG!#REF!</f>
        <v>#REF!</v>
      </c>
      <c r="D68" s="24">
        <f>CPYG!B94</f>
        <v>0</v>
      </c>
    </row>
    <row r="69" spans="1:4" s="3" customFormat="1" ht="19.5" customHeight="1">
      <c r="A69" s="10" t="s">
        <v>321</v>
      </c>
      <c r="B69" s="29" t="str">
        <f>CPYG!A95</f>
        <v>16. VARIACIÓN DE VALOR RAZONABLE EN INSTRUMENTOS FINANCIEROS.</v>
      </c>
      <c r="C69" s="29" t="e">
        <f>CPYG!#REF!</f>
        <v>#REF!</v>
      </c>
      <c r="D69" s="30">
        <f>CPYG!B95</f>
        <v>0</v>
      </c>
    </row>
    <row r="70" spans="1:4" s="3" customFormat="1" ht="19.5" customHeight="1">
      <c r="A70" s="10" t="s">
        <v>3</v>
      </c>
      <c r="B70" s="29" t="str">
        <f>CPYG!A96</f>
        <v>      a) Cartera de negociación y otros.</v>
      </c>
      <c r="C70" s="29" t="e">
        <f>CPYG!#REF!</f>
        <v>#REF!</v>
      </c>
      <c r="D70" s="30">
        <f>CPYG!B96</f>
        <v>0</v>
      </c>
    </row>
    <row r="71" spans="1:4" s="3" customFormat="1" ht="19.5" customHeight="1">
      <c r="A71" s="5" t="s">
        <v>322</v>
      </c>
      <c r="B71" s="23" t="str">
        <f>CPYG!A97</f>
        <v>      b) Imputación al resultado del ejercicio por activos financieros disponibles para la venta</v>
      </c>
      <c r="C71" s="23" t="e">
        <f>CPYG!#REF!</f>
        <v>#REF!</v>
      </c>
      <c r="D71" s="24">
        <f>CPYG!B97</f>
        <v>0</v>
      </c>
    </row>
    <row r="72" spans="1:4" s="3" customFormat="1" ht="19.5" customHeight="1">
      <c r="A72" s="5" t="s">
        <v>192</v>
      </c>
      <c r="B72" s="23" t="str">
        <f>CPYG!A98</f>
        <v>17. DIFERENCIA DE CAMBIO.</v>
      </c>
      <c r="C72" s="23" t="e">
        <f>CPYG!#REF!</f>
        <v>#REF!</v>
      </c>
      <c r="D72" s="24">
        <f>CPYG!B98</f>
        <v>-47.43</v>
      </c>
    </row>
    <row r="73" spans="1:4" s="3" customFormat="1" ht="20.25" customHeight="1">
      <c r="A73" s="10" t="s">
        <v>323</v>
      </c>
      <c r="B73" s="29" t="str">
        <f>CPYG!A99</f>
        <v>18. DETERIORO Y RESULTADO POR ENAJENACIONES DE INSTRUMENTOS FINANCIEROS</v>
      </c>
      <c r="C73" s="29" t="e">
        <f>CPYG!#REF!</f>
        <v>#REF!</v>
      </c>
      <c r="D73" s="30">
        <f>CPYG!B99</f>
        <v>0</v>
      </c>
    </row>
    <row r="74" spans="1:4" s="3" customFormat="1" ht="17.25" customHeight="1">
      <c r="A74" s="12" t="s">
        <v>754</v>
      </c>
      <c r="B74" s="29" t="str">
        <f>CPYG!A100</f>
        <v>      a) Deterioros y Pérdidas.</v>
      </c>
      <c r="C74" s="29" t="e">
        <f>CPYG!#REF!</f>
        <v>#REF!</v>
      </c>
      <c r="D74" s="30">
        <f>CPYG!B100</f>
        <v>0</v>
      </c>
    </row>
    <row r="75" spans="1:4" s="3" customFormat="1" ht="19.5" customHeight="1">
      <c r="A75" s="5" t="s">
        <v>193</v>
      </c>
      <c r="B75" s="23" t="str">
        <f>CPYG!A101</f>
        <v>      b) Resultados por enajenaciones y otras.</v>
      </c>
      <c r="C75" s="23" t="e">
        <f>CPYG!#REF!</f>
        <v>#REF!</v>
      </c>
      <c r="D75" s="24">
        <f>CPYG!B101</f>
        <v>0</v>
      </c>
    </row>
    <row r="76" spans="1:4" s="3" customFormat="1" ht="19.5" customHeight="1">
      <c r="A76" s="5" t="s">
        <v>4</v>
      </c>
      <c r="B76" s="23" t="str">
        <f>CPYG!A105</f>
        <v>A.2.) RESULTADO FINANCIERO (∑ (14 A 19))</v>
      </c>
      <c r="C76" s="23" t="e">
        <f>CPYG!#REF!</f>
        <v>#REF!</v>
      </c>
      <c r="D76" s="24">
        <f>CPYG!B105</f>
        <v>-476195.81</v>
      </c>
    </row>
    <row r="77" spans="1:4" s="3" customFormat="1" ht="19.5" customHeight="1">
      <c r="A77" s="5" t="s">
        <v>493</v>
      </c>
      <c r="B77" s="23" t="str">
        <f>CPYG!A106</f>
        <v>A.3.) RESULTADO ANTES DE IMPUESTOS (A.1 + A.2)</v>
      </c>
      <c r="C77" s="39" t="e">
        <f>CPYG!#REF!</f>
        <v>#REF!</v>
      </c>
      <c r="D77" s="24">
        <f>CPYG!B106</f>
        <v>532257.8100000003</v>
      </c>
    </row>
    <row r="78" spans="1:4" s="3" customFormat="1" ht="25.5" customHeight="1">
      <c r="A78" s="11" t="s">
        <v>194</v>
      </c>
      <c r="B78" s="23" t="str">
        <f>CPYG!A107</f>
        <v>20. IMPUESTOS SOBRE BENEFICIOS.</v>
      </c>
      <c r="C78" s="23" t="e">
        <f>CPYG!#REF!</f>
        <v>#REF!</v>
      </c>
      <c r="D78" s="24">
        <f>CPYG!B107</f>
        <v>0</v>
      </c>
    </row>
    <row r="79" spans="1:4" s="3" customFormat="1" ht="19.5" customHeight="1">
      <c r="A79" s="5" t="s">
        <v>5</v>
      </c>
      <c r="B79" s="23"/>
      <c r="C79" s="23"/>
      <c r="D79" s="24"/>
    </row>
    <row r="80" spans="1:4" s="3" customFormat="1" ht="19.5" customHeight="1">
      <c r="A80" s="5" t="s">
        <v>195</v>
      </c>
      <c r="B80" s="23" t="str">
        <f>CPYG!A109</f>
        <v>B) OPERACIONES INTERRUMPIDAS</v>
      </c>
      <c r="C80" s="23" t="e">
        <f>CPYG!#REF!</f>
        <v>#REF!</v>
      </c>
      <c r="D80" s="24">
        <f>CPYG!B109</f>
        <v>0</v>
      </c>
    </row>
    <row r="81" spans="1:4" s="3" customFormat="1" ht="39.75" customHeight="1" thickBot="1">
      <c r="A81" s="20" t="s">
        <v>196</v>
      </c>
      <c r="B81" s="31" t="str">
        <f>CPYG!A110</f>
        <v>21. RESULTADO DEL EJERCICIO PROCEDENTE DE OPERACIONES INTERRUMPIDAS NETO DE IMPUESTOS.</v>
      </c>
      <c r="C81" s="31" t="e">
        <f>CPYG!#REF!</f>
        <v>#REF!</v>
      </c>
      <c r="D81" s="32">
        <f>CPYG!B110</f>
        <v>0</v>
      </c>
    </row>
    <row r="82" spans="2:4" ht="19.5" customHeight="1">
      <c r="B82" s="33"/>
      <c r="C82" s="33"/>
      <c r="D82" s="33"/>
    </row>
    <row r="83" spans="2:4" ht="19.5" customHeight="1">
      <c r="B83" s="34"/>
      <c r="C83" s="34"/>
      <c r="D83" s="34"/>
    </row>
    <row r="84" spans="1:4" ht="19.5" customHeight="1">
      <c r="A84" s="36" t="s">
        <v>548</v>
      </c>
      <c r="B84" s="34"/>
      <c r="C84" s="34"/>
      <c r="D84" s="34"/>
    </row>
    <row r="85" spans="1:5" ht="19.5" customHeight="1">
      <c r="A85" s="7" t="s">
        <v>494</v>
      </c>
      <c r="B85" s="35"/>
      <c r="C85" s="35"/>
      <c r="D85" s="35"/>
      <c r="E85" s="6"/>
    </row>
    <row r="86" spans="1:4" ht="19.5" customHeight="1">
      <c r="A86" s="8"/>
      <c r="B86" s="33"/>
      <c r="C86" s="33"/>
      <c r="D86" s="33"/>
    </row>
    <row r="87" spans="2:4" ht="19.5" customHeight="1">
      <c r="B87" s="33"/>
      <c r="C87" s="33"/>
      <c r="D87" s="33"/>
    </row>
    <row r="88" spans="2:4" ht="19.5" customHeight="1">
      <c r="B88" s="33"/>
      <c r="C88" s="33"/>
      <c r="D88" s="33"/>
    </row>
    <row r="89" spans="2:4" ht="19.5" customHeight="1">
      <c r="B89" s="33"/>
      <c r="C89" s="33"/>
      <c r="D89" s="33"/>
    </row>
    <row r="90" spans="2:4" ht="19.5" customHeight="1">
      <c r="B90" s="33">
        <f>PASIVO!B25</f>
        <v>532257.8100000003</v>
      </c>
      <c r="C90" s="33">
        <f>PASIVO!C25</f>
        <v>207830</v>
      </c>
      <c r="D90" s="33">
        <f>PASIVO!D25</f>
        <v>514570.00000000023</v>
      </c>
    </row>
    <row r="91" spans="2:4" ht="19.5" customHeight="1">
      <c r="B91" s="33" t="e">
        <f>B81-B90</f>
        <v>#VALUE!</v>
      </c>
      <c r="C91" s="33" t="e">
        <f>C81-C90</f>
        <v>#REF!</v>
      </c>
      <c r="D91" s="33">
        <f>D81-D90</f>
        <v>-514570.00000000023</v>
      </c>
    </row>
    <row r="92" spans="2:4" ht="19.5" customHeight="1">
      <c r="B92" s="33"/>
      <c r="C92" s="33"/>
      <c r="D92" s="33"/>
    </row>
    <row r="93" spans="2:4" ht="19.5" customHeight="1">
      <c r="B93" s="33"/>
      <c r="C93" s="33"/>
      <c r="D93" s="33"/>
    </row>
    <row r="94" spans="2:4" ht="19.5" customHeight="1">
      <c r="B94" s="33"/>
      <c r="C94" s="33"/>
      <c r="D94" s="33"/>
    </row>
    <row r="95" spans="2:4" ht="19.5" customHeight="1">
      <c r="B95" s="33"/>
      <c r="C95" s="33"/>
      <c r="D95" s="33"/>
    </row>
    <row r="96" spans="2:4" ht="19.5" customHeight="1">
      <c r="B96" s="33"/>
      <c r="C96" s="33"/>
      <c r="D96" s="33"/>
    </row>
    <row r="97" spans="2:4" ht="19.5" customHeight="1">
      <c r="B97" s="33"/>
      <c r="C97" s="33"/>
      <c r="D97" s="33"/>
    </row>
    <row r="98" spans="2:4" ht="19.5" customHeight="1">
      <c r="B98" s="33"/>
      <c r="C98" s="33"/>
      <c r="D98" s="33"/>
    </row>
    <row r="99" spans="2:4" ht="19.5" customHeight="1">
      <c r="B99" s="33"/>
      <c r="C99" s="33"/>
      <c r="D99" s="33"/>
    </row>
    <row r="100" spans="2:4" ht="19.5" customHeight="1">
      <c r="B100" s="33"/>
      <c r="C100" s="33"/>
      <c r="D100" s="33"/>
    </row>
    <row r="101" spans="2:4" ht="19.5" customHeight="1">
      <c r="B101" s="33"/>
      <c r="C101" s="33"/>
      <c r="D101" s="33"/>
    </row>
    <row r="102" spans="2:4" ht="19.5" customHeight="1">
      <c r="B102" s="33"/>
      <c r="C102" s="33"/>
      <c r="D102" s="33"/>
    </row>
    <row r="103" spans="2:4" ht="19.5" customHeight="1">
      <c r="B103" s="33"/>
      <c r="C103" s="33"/>
      <c r="D103" s="33"/>
    </row>
    <row r="104" spans="2:4" ht="19.5" customHeight="1">
      <c r="B104" s="33"/>
      <c r="C104" s="33"/>
      <c r="D104" s="33"/>
    </row>
    <row r="105" spans="2:4" ht="19.5" customHeight="1">
      <c r="B105" s="33"/>
      <c r="C105" s="33"/>
      <c r="D105" s="33"/>
    </row>
    <row r="106" spans="2:4" ht="19.5" customHeight="1">
      <c r="B106" s="33"/>
      <c r="C106" s="33"/>
      <c r="D106" s="33"/>
    </row>
    <row r="107" spans="2:4" ht="19.5" customHeight="1">
      <c r="B107" s="33"/>
      <c r="C107" s="33"/>
      <c r="D107" s="33"/>
    </row>
    <row r="108" spans="2:4" ht="19.5" customHeight="1">
      <c r="B108" s="33"/>
      <c r="C108" s="33"/>
      <c r="D108" s="33"/>
    </row>
    <row r="109" spans="2:4" ht="19.5" customHeight="1">
      <c r="B109" s="33"/>
      <c r="C109" s="33"/>
      <c r="D109" s="33"/>
    </row>
    <row r="110" spans="2:4" ht="19.5" customHeight="1">
      <c r="B110" s="33"/>
      <c r="C110" s="33"/>
      <c r="D110" s="33"/>
    </row>
    <row r="111" spans="2:4" ht="19.5" customHeight="1">
      <c r="B111" s="33"/>
      <c r="C111" s="33"/>
      <c r="D111" s="33"/>
    </row>
    <row r="112" spans="2:4" ht="19.5" customHeight="1">
      <c r="B112" s="33"/>
      <c r="C112" s="33"/>
      <c r="D112" s="33"/>
    </row>
    <row r="113" spans="2:4" ht="19.5" customHeight="1">
      <c r="B113" s="33"/>
      <c r="C113" s="33"/>
      <c r="D113" s="33"/>
    </row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</sheetData>
  <sheetProtection/>
  <mergeCells count="3">
    <mergeCell ref="A1:C1"/>
    <mergeCell ref="A2:C2"/>
    <mergeCell ref="A3:D3"/>
  </mergeCells>
  <printOptions horizontalCentered="1"/>
  <pageMargins left="0.4724409448818898" right="0.35433070866141736" top="0.46" bottom="0.47" header="0.5118110236220472" footer="0.5118110236220472"/>
  <pageSetup fitToHeight="1" fitToWidth="1" horizontalDpi="300" verticalDpi="300" orientation="portrait" paperSize="9" scale="48" r:id="rId1"/>
  <headerFooter alignWithMargins="0">
    <oddHeader>&amp;C&amp;"MS Sans Serif,Negrita"&amp;14
&amp;R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33"/>
  <sheetViews>
    <sheetView zoomScale="70" zoomScaleNormal="70" zoomScalePageLayoutView="0" workbookViewId="0" topLeftCell="A1">
      <selection activeCell="N10" sqref="N10"/>
    </sheetView>
  </sheetViews>
  <sheetFormatPr defaultColWidth="11.421875" defaultRowHeight="12.75"/>
  <cols>
    <col min="1" max="1" width="25.7109375" style="222" customWidth="1"/>
    <col min="2" max="2" width="32.140625" style="222" customWidth="1"/>
    <col min="3" max="3" width="16.421875" style="222" customWidth="1"/>
    <col min="4" max="4" width="15.8515625" style="222" customWidth="1"/>
    <col min="5" max="5" width="19.00390625" style="222" customWidth="1"/>
    <col min="6" max="6" width="11.421875" style="222" customWidth="1"/>
    <col min="7" max="8" width="5.00390625" style="222" hidden="1" customWidth="1"/>
    <col min="9" max="9" width="11.421875" style="222" hidden="1" customWidth="1"/>
    <col min="10" max="13" width="0" style="222" hidden="1" customWidth="1"/>
    <col min="14" max="16384" width="11.421875" style="222" customWidth="1"/>
  </cols>
  <sheetData>
    <row r="1" ht="13.5">
      <c r="C1" s="765" t="s">
        <v>43</v>
      </c>
    </row>
    <row r="2" ht="13.5">
      <c r="C2" s="766" t="s">
        <v>44</v>
      </c>
    </row>
    <row r="4" spans="1:3" ht="13.5">
      <c r="A4" s="764" t="s">
        <v>650</v>
      </c>
      <c r="C4" s="769">
        <v>42339</v>
      </c>
    </row>
    <row r="5" spans="1:3" ht="13.5">
      <c r="A5" s="764" t="s">
        <v>42</v>
      </c>
      <c r="C5" s="768" t="s">
        <v>45</v>
      </c>
    </row>
    <row r="6" ht="25.5" customHeight="1" thickBot="1"/>
    <row r="7" spans="1:5" ht="44.25" customHeight="1">
      <c r="A7" s="986" t="s">
        <v>733</v>
      </c>
      <c r="B7" s="987"/>
      <c r="C7" s="987"/>
      <c r="D7" s="988"/>
      <c r="E7" s="234">
        <f>'[1]CPYG'!D7</f>
        <v>2016</v>
      </c>
    </row>
    <row r="8" spans="1:5" ht="18.75" customHeight="1">
      <c r="A8" s="994" t="str">
        <f>'[1]CPYG'!A8</f>
        <v>EMPRESA PÚBLICA: CASINO TAORO S.A.</v>
      </c>
      <c r="B8" s="995"/>
      <c r="C8" s="995"/>
      <c r="D8" s="996"/>
      <c r="E8" s="235" t="s">
        <v>571</v>
      </c>
    </row>
    <row r="9" spans="1:5" ht="23.25" customHeight="1" thickBot="1">
      <c r="A9" s="989" t="s">
        <v>734</v>
      </c>
      <c r="B9" s="990"/>
      <c r="C9" s="990"/>
      <c r="D9" s="990"/>
      <c r="E9" s="991"/>
    </row>
    <row r="10" spans="1:5" ht="28.5" customHeight="1" thickBot="1">
      <c r="A10" s="992" t="s">
        <v>349</v>
      </c>
      <c r="B10" s="993"/>
      <c r="C10" s="236" t="s">
        <v>155</v>
      </c>
      <c r="D10" s="236" t="s">
        <v>163</v>
      </c>
      <c r="E10" s="237" t="s">
        <v>59</v>
      </c>
    </row>
    <row r="11" spans="1:5" ht="16.5" customHeight="1">
      <c r="A11" s="997" t="str">
        <f>+'[1]CPYG'!A21</f>
        <v>          b.1.1.) A la Entidad Local o a sus unidades dependientes.(1)</v>
      </c>
      <c r="B11" s="998"/>
      <c r="C11" s="592">
        <f>+'[1]CPYG'!C21</f>
        <v>0</v>
      </c>
      <c r="D11" s="592">
        <f>+'[1]CPYG'!D21</f>
        <v>0</v>
      </c>
      <c r="E11" s="593"/>
    </row>
    <row r="12" spans="1:5" ht="16.5" customHeight="1">
      <c r="A12" s="999" t="str">
        <f>+'[1]CPYG'!A22</f>
        <v>          b.1.2.) A otras Administraciones Públicas.(1)</v>
      </c>
      <c r="B12" s="1000"/>
      <c r="C12" s="594"/>
      <c r="D12" s="594"/>
      <c r="E12" s="549"/>
    </row>
    <row r="13" spans="1:8" ht="16.5" customHeight="1">
      <c r="A13" s="999" t="str">
        <f>+'[1]CPYG'!A23</f>
        <v>          b.1.3.) A empresas y Entes Públicos.(1)</v>
      </c>
      <c r="B13" s="1000"/>
      <c r="C13" s="594"/>
      <c r="D13" s="594"/>
      <c r="E13" s="549"/>
      <c r="G13" s="226"/>
      <c r="H13" s="226"/>
    </row>
    <row r="14" spans="1:8" ht="16.5" customHeight="1">
      <c r="A14" s="999" t="str">
        <f>+'[1]CPYG'!A24</f>
        <v>          b.2.) Al sector privado</v>
      </c>
      <c r="B14" s="1000"/>
      <c r="C14" s="594">
        <f>+'[1]CPYG'!C24</f>
        <v>809780</v>
      </c>
      <c r="D14" s="594">
        <f>+'[1]CPYG'!D24</f>
        <v>813510</v>
      </c>
      <c r="E14" s="549"/>
      <c r="G14" s="226"/>
      <c r="H14" s="226"/>
    </row>
    <row r="15" spans="1:8" s="225" customFormat="1" ht="22.5" customHeight="1" thickBot="1">
      <c r="A15" s="976" t="s">
        <v>98</v>
      </c>
      <c r="B15" s="977"/>
      <c r="C15" s="239">
        <f>SUM(C11:C14)</f>
        <v>809780</v>
      </c>
      <c r="D15" s="239">
        <f>SUM(D11:D14)</f>
        <v>813510</v>
      </c>
      <c r="E15" s="240"/>
      <c r="G15" s="241">
        <f>+C15-'[1]CPYG'!C12</f>
        <v>-4275010</v>
      </c>
      <c r="H15" s="241">
        <f>+D15-'[1]CPYG'!D12</f>
        <v>-4325290</v>
      </c>
    </row>
    <row r="16" spans="1:4" ht="9" customHeight="1" thickBot="1">
      <c r="A16" s="1003"/>
      <c r="B16" s="1003"/>
      <c r="C16" s="1003"/>
      <c r="D16" s="1003"/>
    </row>
    <row r="17" spans="1:5" ht="33.75" customHeight="1" thickBot="1">
      <c r="A17" s="992" t="s">
        <v>652</v>
      </c>
      <c r="B17" s="993"/>
      <c r="C17" s="236" t="s">
        <v>155</v>
      </c>
      <c r="D17" s="236" t="s">
        <v>163</v>
      </c>
      <c r="E17" s="237" t="s">
        <v>59</v>
      </c>
    </row>
    <row r="18" spans="1:5" ht="12.75">
      <c r="A18" s="1001" t="s">
        <v>350</v>
      </c>
      <c r="B18" s="1002"/>
      <c r="C18" s="242">
        <f>SUM(C19:C22)</f>
        <v>9050</v>
      </c>
      <c r="D18" s="242">
        <f>SUM(D19:D22)</f>
        <v>10000</v>
      </c>
      <c r="E18" s="243"/>
    </row>
    <row r="19" spans="1:5" ht="16.5" customHeight="1">
      <c r="A19" s="978"/>
      <c r="B19" s="979"/>
      <c r="C19" s="595"/>
      <c r="D19" s="595"/>
      <c r="E19" s="596"/>
    </row>
    <row r="20" spans="1:5" ht="16.5" customHeight="1">
      <c r="A20" s="981" t="s">
        <v>284</v>
      </c>
      <c r="B20" s="982"/>
      <c r="C20" s="597">
        <f>'[1]CPYG'!C81</f>
        <v>9050</v>
      </c>
      <c r="D20" s="597">
        <f>'[1]CPYG'!D81</f>
        <v>10000</v>
      </c>
      <c r="E20" s="598" t="s">
        <v>295</v>
      </c>
    </row>
    <row r="21" spans="1:5" ht="16.5" customHeight="1">
      <c r="A21" s="981"/>
      <c r="B21" s="982"/>
      <c r="C21" s="597"/>
      <c r="D21" s="597"/>
      <c r="E21" s="598"/>
    </row>
    <row r="22" spans="1:5" ht="16.5" customHeight="1">
      <c r="A22" s="983"/>
      <c r="B22" s="984"/>
      <c r="C22" s="597"/>
      <c r="D22" s="597"/>
      <c r="E22" s="598"/>
    </row>
    <row r="23" spans="1:5" ht="12.75">
      <c r="A23" s="1004" t="s">
        <v>351</v>
      </c>
      <c r="B23" s="1005"/>
      <c r="C23" s="244">
        <f>SUM(C24:C27)</f>
        <v>-20000</v>
      </c>
      <c r="D23" s="244">
        <f>SUM(D24:D27)</f>
        <v>-20000</v>
      </c>
      <c r="E23" s="245"/>
    </row>
    <row r="24" spans="1:5" ht="16.5" customHeight="1">
      <c r="A24" s="978"/>
      <c r="B24" s="979"/>
      <c r="C24" s="595"/>
      <c r="D24" s="595"/>
      <c r="E24" s="596"/>
    </row>
    <row r="25" spans="1:5" ht="16.5" customHeight="1">
      <c r="A25" s="981" t="s">
        <v>285</v>
      </c>
      <c r="B25" s="982"/>
      <c r="C25" s="597">
        <f>'[1]CPYG'!C80</f>
        <v>-20000</v>
      </c>
      <c r="D25" s="597">
        <f>'[1]CPYG'!D80</f>
        <v>-20000</v>
      </c>
      <c r="E25" s="598" t="s">
        <v>296</v>
      </c>
    </row>
    <row r="26" spans="1:5" ht="16.5" customHeight="1">
      <c r="A26" s="981"/>
      <c r="B26" s="982"/>
      <c r="C26" s="597"/>
      <c r="D26" s="597"/>
      <c r="E26" s="598" t="s">
        <v>297</v>
      </c>
    </row>
    <row r="27" spans="1:5" ht="16.5" customHeight="1">
      <c r="A27" s="983"/>
      <c r="B27" s="984"/>
      <c r="C27" s="592"/>
      <c r="D27" s="592"/>
      <c r="E27" s="593" t="s">
        <v>298</v>
      </c>
    </row>
    <row r="28" spans="1:5" s="225" customFormat="1" ht="22.5" customHeight="1" thickBot="1">
      <c r="A28" s="976" t="s">
        <v>98</v>
      </c>
      <c r="B28" s="977"/>
      <c r="C28" s="239">
        <f>C18+C23</f>
        <v>-10950</v>
      </c>
      <c r="D28" s="239">
        <f>D18+D23</f>
        <v>-10000</v>
      </c>
      <c r="E28" s="240"/>
    </row>
    <row r="29" spans="1:4" ht="21" customHeight="1">
      <c r="A29" s="985"/>
      <c r="B29" s="985"/>
      <c r="C29" s="985"/>
      <c r="D29" s="985"/>
    </row>
    <row r="30" spans="1:5" s="225" customFormat="1" ht="22.5" customHeight="1" hidden="1">
      <c r="A30" s="238"/>
      <c r="B30" s="238"/>
      <c r="C30" s="246"/>
      <c r="D30" s="246"/>
      <c r="E30" s="247"/>
    </row>
    <row r="31" spans="1:6" ht="12.75" hidden="1">
      <c r="A31" s="821" t="s">
        <v>16</v>
      </c>
      <c r="B31" s="819"/>
      <c r="C31" s="819"/>
      <c r="D31" s="819"/>
      <c r="E31" s="819"/>
      <c r="F31" s="819"/>
    </row>
    <row r="32" spans="1:6" ht="42" customHeight="1" hidden="1">
      <c r="A32" s="980" t="s">
        <v>729</v>
      </c>
      <c r="B32" s="980"/>
      <c r="C32" s="980"/>
      <c r="D32" s="980"/>
      <c r="E32" s="980"/>
      <c r="F32" s="819"/>
    </row>
    <row r="33" spans="1:6" ht="27" customHeight="1" hidden="1">
      <c r="A33" s="980" t="s">
        <v>732</v>
      </c>
      <c r="B33" s="980"/>
      <c r="C33" s="980"/>
      <c r="D33" s="980"/>
      <c r="E33" s="980"/>
      <c r="F33" s="819"/>
    </row>
    <row r="34" ht="12.75" hidden="1"/>
    <row r="35" ht="12.75" hidden="1"/>
    <row r="36" ht="12.75" hidden="1"/>
    <row r="37" ht="12.75" hidden="1"/>
  </sheetData>
  <sheetProtection/>
  <mergeCells count="25">
    <mergeCell ref="A15:B15"/>
    <mergeCell ref="A17:B17"/>
    <mergeCell ref="A18:B18"/>
    <mergeCell ref="A24:B24"/>
    <mergeCell ref="A16:D16"/>
    <mergeCell ref="A23:B23"/>
    <mergeCell ref="A21:B21"/>
    <mergeCell ref="A11:B11"/>
    <mergeCell ref="A14:B14"/>
    <mergeCell ref="A12:B12"/>
    <mergeCell ref="A13:B13"/>
    <mergeCell ref="A7:D7"/>
    <mergeCell ref="A9:E9"/>
    <mergeCell ref="A10:B10"/>
    <mergeCell ref="A8:D8"/>
    <mergeCell ref="A28:B28"/>
    <mergeCell ref="A19:B19"/>
    <mergeCell ref="A33:E33"/>
    <mergeCell ref="A25:B25"/>
    <mergeCell ref="A27:B27"/>
    <mergeCell ref="A29:D29"/>
    <mergeCell ref="A32:E32"/>
    <mergeCell ref="A22:B22"/>
    <mergeCell ref="A26:B26"/>
    <mergeCell ref="A20:B20"/>
  </mergeCells>
  <printOptions horizontalCentered="1" verticalCentered="1"/>
  <pageMargins left="0.7480314960629921" right="0.2362204724409449" top="0.984251968503937" bottom="0.984251968503937" header="0" footer="0"/>
  <pageSetup horizontalDpi="600" verticalDpi="600" orientation="portrait" paperSize="9" scale="80" r:id="rId2"/>
  <headerFooter alignWithMargins="0">
    <oddFooter>&amp;L&amp;7Plaza de España, 1
38003 Santa Cruz de Tenerife
Teléfono: 901 501 901
www.tenerife.es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100"/>
  <sheetViews>
    <sheetView zoomScale="40" zoomScaleNormal="40" zoomScalePageLayoutView="0" workbookViewId="0" topLeftCell="A1">
      <selection activeCell="U15" sqref="U15"/>
    </sheetView>
  </sheetViews>
  <sheetFormatPr defaultColWidth="11.421875" defaultRowHeight="12.75"/>
  <cols>
    <col min="1" max="1" width="76.421875" style="248" customWidth="1"/>
    <col min="2" max="2" width="0.2890625" style="248" hidden="1" customWidth="1"/>
    <col min="3" max="3" width="24.7109375" style="248" customWidth="1"/>
    <col min="4" max="4" width="19.7109375" style="248" customWidth="1"/>
    <col min="5" max="5" width="19.421875" style="248" customWidth="1"/>
    <col min="6" max="6" width="7.421875" style="248" bestFit="1" customWidth="1"/>
    <col min="7" max="7" width="7.7109375" style="248" bestFit="1" customWidth="1"/>
    <col min="8" max="8" width="7.57421875" style="248" bestFit="1" customWidth="1"/>
    <col min="9" max="9" width="19.421875" style="248" customWidth="1"/>
    <col min="10" max="12" width="0" style="249" hidden="1" customWidth="1"/>
    <col min="13" max="14" width="0" style="250" hidden="1" customWidth="1"/>
    <col min="15" max="16" width="0" style="248" hidden="1" customWidth="1"/>
    <col min="17" max="16384" width="11.57421875" style="248" customWidth="1"/>
  </cols>
  <sheetData>
    <row r="1" spans="1:3" ht="13.5">
      <c r="A1" s="222"/>
      <c r="B1" s="222"/>
      <c r="C1" s="765" t="s">
        <v>43</v>
      </c>
    </row>
    <row r="2" spans="1:3" ht="13.5">
      <c r="A2" s="222"/>
      <c r="B2" s="222"/>
      <c r="C2" s="766" t="s">
        <v>44</v>
      </c>
    </row>
    <row r="3" spans="1:3" ht="12.75">
      <c r="A3" s="222"/>
      <c r="B3" s="222"/>
      <c r="C3" s="222"/>
    </row>
    <row r="4" spans="1:3" ht="13.5">
      <c r="A4" s="764" t="s">
        <v>650</v>
      </c>
      <c r="B4" s="222"/>
      <c r="C4" s="769">
        <v>42339</v>
      </c>
    </row>
    <row r="5" spans="1:3" ht="13.5">
      <c r="A5" s="764" t="s">
        <v>42</v>
      </c>
      <c r="B5" s="222"/>
      <c r="C5" s="768" t="s">
        <v>45</v>
      </c>
    </row>
    <row r="6" spans="1:8" ht="13.5" thickBot="1">
      <c r="A6" s="647"/>
      <c r="H6" s="648"/>
    </row>
    <row r="7" spans="1:8" ht="46.5" customHeight="1">
      <c r="A7" s="1013" t="s">
        <v>583</v>
      </c>
      <c r="B7" s="1014"/>
      <c r="C7" s="1014"/>
      <c r="D7" s="1014"/>
      <c r="E7" s="1014"/>
      <c r="F7" s="1006">
        <f>CPYG!D7</f>
        <v>2016</v>
      </c>
      <c r="G7" s="1006"/>
      <c r="H7" s="1007"/>
    </row>
    <row r="8" spans="1:8" ht="30" customHeight="1" thickBot="1">
      <c r="A8" s="1011" t="str">
        <f>CPYG!A8</f>
        <v>EMPRESA PÚBLICA: CASINO TAORO S.A.</v>
      </c>
      <c r="B8" s="1012"/>
      <c r="C8" s="1012"/>
      <c r="D8" s="1012"/>
      <c r="E8" s="1012"/>
      <c r="F8" s="1008" t="s">
        <v>565</v>
      </c>
      <c r="G8" s="1009"/>
      <c r="H8" s="1010"/>
    </row>
    <row r="9" spans="1:8" ht="24.75" customHeight="1" thickBot="1">
      <c r="A9" s="1016" t="s">
        <v>66</v>
      </c>
      <c r="B9" s="1017"/>
      <c r="C9" s="1017"/>
      <c r="D9" s="1017"/>
      <c r="E9" s="1017"/>
      <c r="F9" s="1017"/>
      <c r="G9" s="1017"/>
      <c r="H9" s="1018"/>
    </row>
    <row r="10" spans="1:15" ht="19.5" customHeight="1" thickBot="1">
      <c r="A10" s="599" t="s">
        <v>65</v>
      </c>
      <c r="B10" s="600"/>
      <c r="C10" s="601" t="s">
        <v>60</v>
      </c>
      <c r="D10" s="601">
        <v>2015</v>
      </c>
      <c r="E10" s="601">
        <v>2016</v>
      </c>
      <c r="F10" s="601" t="s">
        <v>514</v>
      </c>
      <c r="G10" s="601" t="s">
        <v>97</v>
      </c>
      <c r="H10" s="602" t="s">
        <v>96</v>
      </c>
      <c r="O10" s="250"/>
    </row>
    <row r="11" spans="1:15" ht="19.5" customHeight="1" thickBot="1">
      <c r="A11" s="603" t="s">
        <v>61</v>
      </c>
      <c r="B11" s="604"/>
      <c r="C11" s="605"/>
      <c r="D11" s="606">
        <f>PASIVO!B32</f>
        <v>0</v>
      </c>
      <c r="E11" s="607">
        <f>+D24</f>
        <v>0</v>
      </c>
      <c r="F11" s="608"/>
      <c r="G11" s="609"/>
      <c r="H11" s="610"/>
      <c r="O11" s="250"/>
    </row>
    <row r="12" spans="1:15" ht="19.5" customHeight="1">
      <c r="A12" s="628"/>
      <c r="B12" s="629"/>
      <c r="C12" s="251"/>
      <c r="D12" s="252"/>
      <c r="E12" s="252"/>
      <c r="F12" s="253"/>
      <c r="G12" s="253"/>
      <c r="H12" s="254"/>
      <c r="O12" s="250"/>
    </row>
    <row r="13" spans="1:15" ht="19.5" customHeight="1">
      <c r="A13" s="630"/>
      <c r="B13" s="629"/>
      <c r="C13" s="251"/>
      <c r="D13" s="255"/>
      <c r="E13" s="255"/>
      <c r="F13" s="256"/>
      <c r="G13" s="256"/>
      <c r="H13" s="257"/>
      <c r="O13" s="250"/>
    </row>
    <row r="14" spans="1:15" ht="19.5" customHeight="1">
      <c r="A14" s="630"/>
      <c r="B14" s="629"/>
      <c r="C14" s="251"/>
      <c r="D14" s="255"/>
      <c r="E14" s="255"/>
      <c r="F14" s="258"/>
      <c r="G14" s="258"/>
      <c r="H14" s="259"/>
      <c r="O14" s="250"/>
    </row>
    <row r="15" spans="1:15" ht="19.5" customHeight="1">
      <c r="A15" s="675"/>
      <c r="B15" s="676"/>
      <c r="C15" s="677"/>
      <c r="D15" s="678"/>
      <c r="E15" s="678"/>
      <c r="F15" s="688"/>
      <c r="G15" s="688"/>
      <c r="H15" s="689"/>
      <c r="O15" s="250"/>
    </row>
    <row r="16" spans="1:15" ht="19.5" customHeight="1">
      <c r="A16" s="630"/>
      <c r="B16" s="629"/>
      <c r="C16" s="251"/>
      <c r="D16" s="255"/>
      <c r="E16" s="255"/>
      <c r="F16" s="258"/>
      <c r="G16" s="258"/>
      <c r="H16" s="259"/>
      <c r="O16" s="250"/>
    </row>
    <row r="17" spans="1:15" ht="19.5" customHeight="1">
      <c r="A17" s="630"/>
      <c r="B17" s="629"/>
      <c r="C17" s="251"/>
      <c r="D17" s="255"/>
      <c r="E17" s="255"/>
      <c r="F17" s="258"/>
      <c r="G17" s="258"/>
      <c r="H17" s="259"/>
      <c r="O17" s="250"/>
    </row>
    <row r="18" spans="1:15" ht="19.5" customHeight="1">
      <c r="A18" s="630"/>
      <c r="B18" s="629"/>
      <c r="C18" s="251"/>
      <c r="D18" s="255"/>
      <c r="E18" s="255"/>
      <c r="F18" s="258"/>
      <c r="G18" s="258"/>
      <c r="H18" s="259"/>
      <c r="O18" s="250"/>
    </row>
    <row r="19" spans="1:15" ht="19.5" customHeight="1" thickBot="1">
      <c r="A19" s="631"/>
      <c r="B19" s="632"/>
      <c r="C19" s="376"/>
      <c r="D19" s="377"/>
      <c r="E19" s="377"/>
      <c r="F19" s="262"/>
      <c r="G19" s="262"/>
      <c r="H19" s="263"/>
      <c r="O19" s="250"/>
    </row>
    <row r="20" spans="1:15" ht="19.5" customHeight="1" thickBot="1">
      <c r="A20" s="613" t="s">
        <v>68</v>
      </c>
      <c r="B20" s="614"/>
      <c r="C20" s="615"/>
      <c r="D20" s="690">
        <f>SUM(D12:D19)</f>
        <v>0</v>
      </c>
      <c r="E20" s="691">
        <f>SUM(E12:E19)</f>
        <v>0</v>
      </c>
      <c r="F20" s="649"/>
      <c r="G20" s="649"/>
      <c r="H20" s="649"/>
      <c r="O20" s="250"/>
    </row>
    <row r="21" spans="1:15" ht="19.5" customHeight="1">
      <c r="A21" s="616" t="s">
        <v>62</v>
      </c>
      <c r="B21" s="611"/>
      <c r="C21" s="578"/>
      <c r="D21" s="650"/>
      <c r="E21" s="378"/>
      <c r="F21" s="649"/>
      <c r="G21" s="649"/>
      <c r="H21" s="649"/>
      <c r="O21" s="250"/>
    </row>
    <row r="22" spans="1:15" ht="19.5" customHeight="1">
      <c r="A22" s="612" t="s">
        <v>63</v>
      </c>
      <c r="B22" s="611"/>
      <c r="C22" s="264"/>
      <c r="D22" s="265">
        <f>-CPYG!C63</f>
        <v>0</v>
      </c>
      <c r="E22" s="379">
        <f>-CPYG!D63</f>
        <v>0</v>
      </c>
      <c r="F22" s="649"/>
      <c r="G22" s="649"/>
      <c r="H22" s="649"/>
      <c r="I22" s="249"/>
      <c r="O22" s="250"/>
    </row>
    <row r="23" spans="1:15" ht="19.5" customHeight="1" thickBot="1">
      <c r="A23" s="612" t="s">
        <v>653</v>
      </c>
      <c r="B23" s="617"/>
      <c r="C23" s="266"/>
      <c r="D23" s="267"/>
      <c r="E23" s="380"/>
      <c r="F23" s="649"/>
      <c r="G23" s="649"/>
      <c r="H23" s="649"/>
      <c r="O23" s="250"/>
    </row>
    <row r="24" spans="1:15" ht="19.5" customHeight="1" thickBot="1" thickTop="1">
      <c r="A24" s="618" t="s">
        <v>64</v>
      </c>
      <c r="B24" s="619"/>
      <c r="C24" s="620"/>
      <c r="D24" s="692">
        <f>D11+D20+D21+D22+D23</f>
        <v>0</v>
      </c>
      <c r="E24" s="692">
        <f>E11+E20+E21+E22+E23</f>
        <v>0</v>
      </c>
      <c r="F24" s="649"/>
      <c r="G24" s="649"/>
      <c r="H24" s="649"/>
      <c r="I24" s="679"/>
      <c r="O24" s="250"/>
    </row>
    <row r="25" spans="1:8" s="133" customFormat="1" ht="19.5" customHeight="1">
      <c r="A25" s="649"/>
      <c r="B25" s="649"/>
      <c r="C25" s="649"/>
      <c r="D25" s="649"/>
      <c r="E25" s="649"/>
      <c r="F25" s="649"/>
      <c r="G25" s="649"/>
      <c r="H25" s="649"/>
    </row>
    <row r="26" spans="1:8" s="133" customFormat="1" ht="19.5" customHeight="1" thickBot="1">
      <c r="A26" s="649"/>
      <c r="B26" s="649"/>
      <c r="C26" s="649"/>
      <c r="D26" s="649"/>
      <c r="E26" s="649"/>
      <c r="F26" s="649"/>
      <c r="G26" s="649"/>
      <c r="H26" s="649"/>
    </row>
    <row r="27" spans="1:8" s="133" customFormat="1" ht="19.5" customHeight="1" thickBot="1">
      <c r="A27" s="599" t="s">
        <v>508</v>
      </c>
      <c r="B27" s="600"/>
      <c r="C27" s="601" t="s">
        <v>60</v>
      </c>
      <c r="D27" s="601">
        <v>2015</v>
      </c>
      <c r="E27" s="601">
        <v>2016</v>
      </c>
      <c r="F27" s="601" t="s">
        <v>514</v>
      </c>
      <c r="G27" s="601" t="s">
        <v>97</v>
      </c>
      <c r="H27" s="602" t="s">
        <v>96</v>
      </c>
    </row>
    <row r="28" spans="1:8" s="133" customFormat="1" ht="19.5" customHeight="1" thickBot="1">
      <c r="A28" s="599" t="s">
        <v>655</v>
      </c>
      <c r="B28" s="600"/>
      <c r="C28" s="621"/>
      <c r="D28" s="622"/>
      <c r="E28" s="622"/>
      <c r="F28" s="621"/>
      <c r="G28" s="621"/>
      <c r="H28" s="623"/>
    </row>
    <row r="29" spans="1:8" s="133" customFormat="1" ht="19.5" customHeight="1">
      <c r="A29" s="628"/>
      <c r="B29" s="629"/>
      <c r="C29" s="251"/>
      <c r="D29" s="252"/>
      <c r="E29" s="252"/>
      <c r="F29" s="709"/>
      <c r="G29" s="709"/>
      <c r="H29" s="710"/>
    </row>
    <row r="30" spans="1:8" s="133" customFormat="1" ht="19.5" customHeight="1">
      <c r="A30" s="630"/>
      <c r="B30" s="629"/>
      <c r="C30" s="652"/>
      <c r="D30" s="255"/>
      <c r="E30" s="255"/>
      <c r="F30" s="642"/>
      <c r="G30" s="642"/>
      <c r="H30" s="645"/>
    </row>
    <row r="31" spans="1:9" s="133" customFormat="1" ht="19.5" customHeight="1">
      <c r="A31" s="630"/>
      <c r="B31" s="629"/>
      <c r="C31" s="652"/>
      <c r="D31" s="255"/>
      <c r="E31" s="255"/>
      <c r="F31" s="642"/>
      <c r="G31" s="642"/>
      <c r="H31" s="645"/>
      <c r="I31" s="134"/>
    </row>
    <row r="32" spans="1:9" s="133" customFormat="1" ht="19.5" customHeight="1">
      <c r="A32" s="630"/>
      <c r="B32" s="629"/>
      <c r="C32" s="652"/>
      <c r="D32" s="255"/>
      <c r="E32" s="711"/>
      <c r="F32" s="709"/>
      <c r="G32" s="709"/>
      <c r="H32" s="710"/>
      <c r="I32" s="687"/>
    </row>
    <row r="33" spans="1:9" s="133" customFormat="1" ht="19.5" customHeight="1">
      <c r="A33" s="630"/>
      <c r="B33" s="629"/>
      <c r="C33" s="251"/>
      <c r="D33" s="255"/>
      <c r="E33" s="255"/>
      <c r="F33" s="642"/>
      <c r="G33" s="642"/>
      <c r="H33" s="645"/>
      <c r="I33" s="687"/>
    </row>
    <row r="34" spans="1:9" s="133" customFormat="1" ht="19.5" customHeight="1">
      <c r="A34" s="630"/>
      <c r="B34" s="629"/>
      <c r="C34" s="251"/>
      <c r="D34" s="255"/>
      <c r="E34" s="255"/>
      <c r="F34" s="642"/>
      <c r="G34" s="642"/>
      <c r="H34" s="645"/>
      <c r="I34" s="255"/>
    </row>
    <row r="35" spans="1:8" s="133" customFormat="1" ht="19.5" customHeight="1">
      <c r="A35" s="630"/>
      <c r="B35" s="629"/>
      <c r="C35" s="251"/>
      <c r="D35" s="255"/>
      <c r="E35" s="255"/>
      <c r="F35" s="642"/>
      <c r="G35" s="642"/>
      <c r="H35" s="645"/>
    </row>
    <row r="36" spans="1:8" s="133" customFormat="1" ht="19.5" customHeight="1" thickBot="1">
      <c r="A36" s="631"/>
      <c r="B36" s="632"/>
      <c r="C36" s="376"/>
      <c r="D36" s="377"/>
      <c r="E36" s="377"/>
      <c r="F36" s="646"/>
      <c r="G36" s="646"/>
      <c r="H36" s="263"/>
    </row>
    <row r="37" spans="1:8" s="133" customFormat="1" ht="19.5" customHeight="1" thickBot="1">
      <c r="A37" s="643" t="s">
        <v>513</v>
      </c>
      <c r="B37" s="604"/>
      <c r="C37" s="644"/>
      <c r="D37" s="693">
        <f>SUM(D29:D36)</f>
        <v>0</v>
      </c>
      <c r="E37" s="694">
        <f>SUM(E29:E36)</f>
        <v>0</v>
      </c>
      <c r="F37" s="649"/>
      <c r="G37" s="649"/>
      <c r="H37" s="649"/>
    </row>
    <row r="38" spans="1:8" s="133" customFormat="1" ht="19.5" customHeight="1" thickBot="1">
      <c r="A38" s="649"/>
      <c r="B38" s="649"/>
      <c r="C38" s="649"/>
      <c r="D38" s="649"/>
      <c r="E38" s="649"/>
      <c r="F38" s="649"/>
      <c r="G38" s="649"/>
      <c r="H38" s="649"/>
    </row>
    <row r="39" spans="1:8" s="133" customFormat="1" ht="41.25" customHeight="1" thickBot="1">
      <c r="A39" s="626" t="s">
        <v>735</v>
      </c>
      <c r="B39" s="600"/>
      <c r="C39" s="601" t="s">
        <v>60</v>
      </c>
      <c r="D39" s="601">
        <v>2015</v>
      </c>
      <c r="E39" s="601">
        <v>2016</v>
      </c>
      <c r="F39" s="601" t="s">
        <v>514</v>
      </c>
      <c r="G39" s="601" t="s">
        <v>97</v>
      </c>
      <c r="H39" s="602" t="s">
        <v>96</v>
      </c>
    </row>
    <row r="40" spans="1:10" s="133" customFormat="1" ht="19.5" customHeight="1">
      <c r="A40" s="637"/>
      <c r="B40" s="638"/>
      <c r="C40" s="639"/>
      <c r="D40" s="640"/>
      <c r="E40" s="641"/>
      <c r="F40" s="712"/>
      <c r="G40" s="712"/>
      <c r="H40" s="713"/>
      <c r="I40" s="651"/>
      <c r="J40" s="651"/>
    </row>
    <row r="41" spans="1:10" s="133" customFormat="1" ht="19.5" customHeight="1">
      <c r="A41" s="630"/>
      <c r="B41" s="629"/>
      <c r="C41" s="251"/>
      <c r="D41" s="255"/>
      <c r="E41" s="255"/>
      <c r="F41" s="714"/>
      <c r="G41" s="714"/>
      <c r="H41" s="715"/>
      <c r="I41" s="651"/>
      <c r="J41" s="651"/>
    </row>
    <row r="42" spans="1:8" s="133" customFormat="1" ht="19.5" customHeight="1">
      <c r="A42" s="630"/>
      <c r="B42" s="629"/>
      <c r="C42" s="251"/>
      <c r="D42" s="255"/>
      <c r="E42" s="255"/>
      <c r="F42" s="258"/>
      <c r="G42" s="258"/>
      <c r="H42" s="259"/>
    </row>
    <row r="43" spans="1:15" ht="24.75" customHeight="1">
      <c r="A43" s="630"/>
      <c r="B43" s="629"/>
      <c r="C43" s="251"/>
      <c r="D43" s="255"/>
      <c r="E43" s="255"/>
      <c r="F43" s="258"/>
      <c r="G43" s="258"/>
      <c r="H43" s="259"/>
      <c r="O43" s="250"/>
    </row>
    <row r="44" spans="1:15" ht="19.5" customHeight="1">
      <c r="A44" s="630"/>
      <c r="B44" s="629"/>
      <c r="C44" s="251"/>
      <c r="D44" s="255"/>
      <c r="E44" s="255"/>
      <c r="F44" s="258"/>
      <c r="G44" s="258"/>
      <c r="H44" s="259"/>
      <c r="O44" s="250"/>
    </row>
    <row r="45" spans="1:15" ht="19.5" customHeight="1">
      <c r="A45" s="630"/>
      <c r="B45" s="629"/>
      <c r="C45" s="251"/>
      <c r="D45" s="255"/>
      <c r="E45" s="255"/>
      <c r="F45" s="258"/>
      <c r="G45" s="258"/>
      <c r="H45" s="259"/>
      <c r="O45" s="250"/>
    </row>
    <row r="46" spans="1:15" ht="19.5" customHeight="1">
      <c r="A46" s="630"/>
      <c r="B46" s="629"/>
      <c r="C46" s="251"/>
      <c r="D46" s="255"/>
      <c r="E46" s="517"/>
      <c r="F46" s="258"/>
      <c r="G46" s="258"/>
      <c r="H46" s="259"/>
      <c r="O46" s="250"/>
    </row>
    <row r="47" spans="1:15" ht="19.5" customHeight="1" thickBot="1">
      <c r="A47" s="631"/>
      <c r="B47" s="632"/>
      <c r="C47" s="376"/>
      <c r="D47" s="377"/>
      <c r="E47" s="377"/>
      <c r="F47" s="262"/>
      <c r="G47" s="262"/>
      <c r="H47" s="263"/>
      <c r="O47" s="250"/>
    </row>
    <row r="48" spans="1:15" ht="19.5" customHeight="1" thickBot="1">
      <c r="A48" s="624" t="s">
        <v>513</v>
      </c>
      <c r="B48" s="600"/>
      <c r="C48" s="625"/>
      <c r="D48" s="695">
        <f>SUM(D40:D47)</f>
        <v>0</v>
      </c>
      <c r="E48" s="691">
        <f>SUM(E40:E47)</f>
        <v>0</v>
      </c>
      <c r="F48" s="649"/>
      <c r="G48" s="649"/>
      <c r="H48" s="649"/>
      <c r="O48" s="250"/>
    </row>
    <row r="49" spans="1:8" s="133" customFormat="1" ht="19.5" customHeight="1">
      <c r="A49" s="649"/>
      <c r="B49" s="649"/>
      <c r="C49" s="649"/>
      <c r="D49" s="649"/>
      <c r="E49" s="649"/>
      <c r="F49" s="649"/>
      <c r="G49" s="649"/>
      <c r="H49" s="649"/>
    </row>
    <row r="50" spans="1:8" s="133" customFormat="1" ht="19.5" customHeight="1" thickBot="1">
      <c r="A50" s="649"/>
      <c r="B50" s="649"/>
      <c r="C50" s="649"/>
      <c r="D50" s="649"/>
      <c r="E50" s="649"/>
      <c r="F50" s="649"/>
      <c r="G50" s="649"/>
      <c r="H50" s="649"/>
    </row>
    <row r="51" spans="1:8" s="133" customFormat="1" ht="19.5" customHeight="1" thickBot="1">
      <c r="A51" s="626" t="s">
        <v>67</v>
      </c>
      <c r="B51" s="600"/>
      <c r="C51" s="601" t="s">
        <v>60</v>
      </c>
      <c r="D51" s="601">
        <v>2015</v>
      </c>
      <c r="E51" s="601">
        <v>2016</v>
      </c>
      <c r="F51" s="601" t="s">
        <v>514</v>
      </c>
      <c r="G51" s="601" t="s">
        <v>97</v>
      </c>
      <c r="H51" s="602" t="s">
        <v>96</v>
      </c>
    </row>
    <row r="52" spans="1:8" s="133" customFormat="1" ht="19.5" customHeight="1">
      <c r="A52" s="628"/>
      <c r="B52" s="629"/>
      <c r="C52" s="251"/>
      <c r="D52" s="252"/>
      <c r="E52" s="252"/>
      <c r="F52" s="256"/>
      <c r="G52" s="256"/>
      <c r="H52" s="257"/>
    </row>
    <row r="53" spans="1:8" s="133" customFormat="1" ht="19.5" customHeight="1">
      <c r="A53" s="630"/>
      <c r="B53" s="629"/>
      <c r="C53" s="251"/>
      <c r="D53" s="255"/>
      <c r="E53" s="255"/>
      <c r="F53" s="258"/>
      <c r="G53" s="258"/>
      <c r="H53" s="259"/>
    </row>
    <row r="54" spans="1:8" s="133" customFormat="1" ht="19.5" customHeight="1">
      <c r="A54" s="630"/>
      <c r="B54" s="629"/>
      <c r="C54" s="251"/>
      <c r="D54" s="255"/>
      <c r="E54" s="255"/>
      <c r="F54" s="258"/>
      <c r="G54" s="258"/>
      <c r="H54" s="259"/>
    </row>
    <row r="55" spans="1:8" s="133" customFormat="1" ht="19.5" customHeight="1">
      <c r="A55" s="630"/>
      <c r="B55" s="629"/>
      <c r="C55" s="251"/>
      <c r="D55" s="255"/>
      <c r="E55" s="255"/>
      <c r="F55" s="258"/>
      <c r="G55" s="258"/>
      <c r="H55" s="259"/>
    </row>
    <row r="56" spans="1:8" s="133" customFormat="1" ht="19.5" customHeight="1">
      <c r="A56" s="630"/>
      <c r="B56" s="629"/>
      <c r="C56" s="251"/>
      <c r="D56" s="255"/>
      <c r="E56" s="255"/>
      <c r="F56" s="258"/>
      <c r="G56" s="258"/>
      <c r="H56" s="259"/>
    </row>
    <row r="57" spans="1:8" s="133" customFormat="1" ht="19.5" customHeight="1">
      <c r="A57" s="630"/>
      <c r="B57" s="629"/>
      <c r="C57" s="251"/>
      <c r="D57" s="255"/>
      <c r="E57" s="255"/>
      <c r="F57" s="258"/>
      <c r="G57" s="258"/>
      <c r="H57" s="259"/>
    </row>
    <row r="58" spans="1:8" s="133" customFormat="1" ht="19.5" customHeight="1">
      <c r="A58" s="630"/>
      <c r="B58" s="629"/>
      <c r="C58" s="251"/>
      <c r="D58" s="255"/>
      <c r="E58" s="255"/>
      <c r="F58" s="258"/>
      <c r="G58" s="258"/>
      <c r="H58" s="259"/>
    </row>
    <row r="59" spans="1:8" s="133" customFormat="1" ht="19.5" customHeight="1" thickBot="1">
      <c r="A59" s="630"/>
      <c r="B59" s="633"/>
      <c r="C59" s="260"/>
      <c r="D59" s="261"/>
      <c r="E59" s="261"/>
      <c r="F59" s="262"/>
      <c r="G59" s="262"/>
      <c r="H59" s="263"/>
    </row>
    <row r="60" spans="1:8" s="133" customFormat="1" ht="19.5" customHeight="1" thickBot="1">
      <c r="A60" s="624" t="s">
        <v>74</v>
      </c>
      <c r="B60" s="600"/>
      <c r="C60" s="625"/>
      <c r="D60" s="627">
        <f>SUM(D52:D59)</f>
        <v>0</v>
      </c>
      <c r="E60" s="627">
        <f>SUM(E52:E59)</f>
        <v>0</v>
      </c>
      <c r="F60" s="649"/>
      <c r="G60" s="649"/>
      <c r="H60" s="649"/>
    </row>
    <row r="61" spans="1:5" s="133" customFormat="1" ht="19.5" customHeight="1">
      <c r="A61" s="268"/>
      <c r="B61" s="269"/>
      <c r="C61" s="270"/>
      <c r="D61" s="270"/>
      <c r="E61" s="270"/>
    </row>
    <row r="62" spans="1:8" s="133" customFormat="1" ht="45.75" customHeight="1" hidden="1">
      <c r="A62" s="1019"/>
      <c r="B62" s="1019"/>
      <c r="C62" s="1019"/>
      <c r="D62" s="1019"/>
      <c r="E62" s="1019"/>
      <c r="F62" s="1019"/>
      <c r="G62" s="1019"/>
      <c r="H62" s="1019"/>
    </row>
    <row r="63" spans="1:8" s="133" customFormat="1" ht="19.5" customHeight="1" hidden="1">
      <c r="A63" s="1015"/>
      <c r="B63" s="1015"/>
      <c r="C63" s="1015"/>
      <c r="D63" s="1015"/>
      <c r="E63" s="1015"/>
      <c r="F63" s="1015"/>
      <c r="G63" s="1015"/>
      <c r="H63" s="1015"/>
    </row>
    <row r="64" spans="1:8" s="133" customFormat="1" ht="18.75" customHeight="1" hidden="1">
      <c r="A64" s="1015"/>
      <c r="B64" s="1015"/>
      <c r="C64" s="1015"/>
      <c r="D64" s="1015"/>
      <c r="E64" s="1015"/>
      <c r="F64" s="1015"/>
      <c r="G64" s="1015"/>
      <c r="H64" s="1015"/>
    </row>
    <row r="65" s="133" customFormat="1" ht="19.5" customHeight="1" hidden="1"/>
    <row r="66" s="133" customFormat="1" ht="19.5" customHeight="1" hidden="1"/>
    <row r="67" s="133" customFormat="1" ht="19.5" customHeight="1" hidden="1"/>
    <row r="68" s="133" customFormat="1" ht="19.5" customHeight="1"/>
    <row r="69" s="133" customFormat="1" ht="19.5" customHeight="1"/>
    <row r="70" s="133" customFormat="1" ht="19.5" customHeight="1"/>
    <row r="71" s="133" customFormat="1" ht="19.5" customHeight="1"/>
    <row r="72" s="133" customFormat="1" ht="19.5" customHeight="1"/>
    <row r="73" s="133" customFormat="1" ht="19.5" customHeight="1"/>
    <row r="74" s="133" customFormat="1" ht="19.5" customHeight="1"/>
    <row r="75" s="133" customFormat="1" ht="19.5" customHeight="1"/>
    <row r="76" s="133" customFormat="1" ht="19.5" customHeight="1"/>
    <row r="77" s="133" customFormat="1" ht="12.75"/>
    <row r="78" s="133" customFormat="1" ht="12.75"/>
    <row r="79" s="133" customFormat="1" ht="12.75"/>
    <row r="80" s="133" customFormat="1" ht="12.75"/>
    <row r="81" s="133" customFormat="1" ht="12.75"/>
    <row r="82" s="133" customFormat="1" ht="12.75"/>
    <row r="87" ht="12.75">
      <c r="C87" s="822"/>
    </row>
    <row r="88" ht="12.75">
      <c r="C88" s="822" t="s">
        <v>75</v>
      </c>
    </row>
    <row r="89" ht="12.75">
      <c r="C89" s="822" t="s">
        <v>76</v>
      </c>
    </row>
    <row r="90" ht="12.75">
      <c r="C90" s="822" t="s">
        <v>77</v>
      </c>
    </row>
    <row r="91" ht="12.75">
      <c r="C91" s="822" t="s">
        <v>78</v>
      </c>
    </row>
    <row r="92" ht="12.75">
      <c r="C92" s="822" t="s">
        <v>79</v>
      </c>
    </row>
    <row r="93" ht="12.75">
      <c r="C93" s="822" t="s">
        <v>80</v>
      </c>
    </row>
    <row r="94" ht="12.75">
      <c r="C94" s="822"/>
    </row>
    <row r="95" ht="12.75">
      <c r="C95" s="822"/>
    </row>
    <row r="96" ht="12.75">
      <c r="C96" s="822"/>
    </row>
    <row r="97" ht="12.75">
      <c r="C97" s="822"/>
    </row>
    <row r="98" ht="12.75">
      <c r="C98" s="822"/>
    </row>
    <row r="99" ht="12.75">
      <c r="C99" s="822"/>
    </row>
    <row r="100" ht="12.75">
      <c r="C100" s="822"/>
    </row>
  </sheetData>
  <sheetProtection formatCells="0" formatColumns="0" formatRows="0" insertColumns="0" insertRows="0" insertHyperlinks="0" deleteColumns="0" deleteRows="0" sort="0" autoFilter="0" pivotTables="0"/>
  <mergeCells count="8">
    <mergeCell ref="A63:H63"/>
    <mergeCell ref="A64:H64"/>
    <mergeCell ref="A9:H9"/>
    <mergeCell ref="A62:H62"/>
    <mergeCell ref="F7:H7"/>
    <mergeCell ref="F8:H8"/>
    <mergeCell ref="A8:E8"/>
    <mergeCell ref="A7:E7"/>
  </mergeCells>
  <dataValidations count="3">
    <dataValidation type="list" allowBlank="1" showInputMessage="1" showErrorMessage="1" promptTitle="Especifique la Entidad" sqref="C88:D88">
      <formula1>$C$11:$C$16</formula1>
    </dataValidation>
    <dataValidation type="list" allowBlank="1" showInputMessage="1" showErrorMessage="1" promptTitle="TENER EN CUENTA" prompt="Indicar Entidad Pública" sqref="C40:C47 C12:C19 C29:C36">
      <formula1>$C$88:$C$93</formula1>
    </dataValidation>
    <dataValidation allowBlank="1" showInputMessage="1" showErrorMessage="1" promptTitle="ENTRADA" prompt="Antes de Estimar esta Celda debes incluir en Celda Naranja el Dato Inicial" sqref="D40:E40 D12:E12 D29:E29"/>
  </dataValidations>
  <printOptions horizontalCentered="1" verticalCentered="1"/>
  <pageMargins left="0.7480314960629921" right="0.2362204724409449" top="0.984251968503937" bottom="0.984251968503937" header="0" footer="0"/>
  <pageSetup horizontalDpi="300" verticalDpi="300" orientation="portrait" paperSize="9" scale="55" r:id="rId2"/>
  <headerFooter alignWithMargins="0">
    <oddFooter>&amp;L&amp;7Plaza de España, 1
38003 Santa Cruz de Tenerife
Teléfono: 901 501 901
www.tenerife.es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57"/>
  <sheetViews>
    <sheetView zoomScale="55" zoomScaleNormal="55" zoomScalePageLayoutView="0" workbookViewId="0" topLeftCell="A1">
      <selection activeCell="C4" sqref="C4"/>
    </sheetView>
  </sheetViews>
  <sheetFormatPr defaultColWidth="11.421875" defaultRowHeight="12.75"/>
  <cols>
    <col min="1" max="1" width="2.7109375" style="133" customWidth="1"/>
    <col min="2" max="2" width="75.421875" style="133" customWidth="1"/>
    <col min="3" max="3" width="16.00390625" style="133" bestFit="1" customWidth="1"/>
    <col min="4" max="4" width="14.28125" style="133" customWidth="1"/>
    <col min="5" max="5" width="14.7109375" style="133" bestFit="1" customWidth="1"/>
    <col min="6" max="6" width="14.8515625" style="133" bestFit="1" customWidth="1"/>
    <col min="7" max="7" width="12.8515625" style="133" customWidth="1"/>
    <col min="8" max="8" width="13.140625" style="133" bestFit="1" customWidth="1"/>
    <col min="9" max="9" width="17.140625" style="133" customWidth="1"/>
    <col min="10" max="10" width="15.8515625" style="133" customWidth="1"/>
    <col min="11" max="16384" width="11.57421875" style="133" customWidth="1"/>
  </cols>
  <sheetData>
    <row r="1" spans="2:5" ht="13.5">
      <c r="B1" s="222"/>
      <c r="C1" s="765" t="s">
        <v>43</v>
      </c>
      <c r="E1" s="248"/>
    </row>
    <row r="2" spans="2:5" ht="13.5">
      <c r="B2" s="222"/>
      <c r="C2" s="766" t="s">
        <v>44</v>
      </c>
      <c r="E2" s="248"/>
    </row>
    <row r="3" spans="2:5" ht="12.75">
      <c r="B3" s="222"/>
      <c r="C3" s="222"/>
      <c r="D3" s="222"/>
      <c r="E3" s="248"/>
    </row>
    <row r="4" spans="2:5" ht="13.5">
      <c r="B4" s="764" t="s">
        <v>650</v>
      </c>
      <c r="C4" s="769">
        <v>42339</v>
      </c>
      <c r="E4" s="248"/>
    </row>
    <row r="5" spans="2:5" ht="13.5">
      <c r="B5" s="764" t="s">
        <v>42</v>
      </c>
      <c r="C5" s="768" t="s">
        <v>45</v>
      </c>
      <c r="E5" s="248"/>
    </row>
    <row r="6" ht="26.25" customHeight="1" thickBot="1"/>
    <row r="7" spans="1:10" ht="21.75" customHeight="1">
      <c r="A7" s="889" t="s">
        <v>618</v>
      </c>
      <c r="B7" s="890"/>
      <c r="C7" s="890"/>
      <c r="D7" s="890"/>
      <c r="E7" s="890"/>
      <c r="F7" s="890"/>
      <c r="G7" s="890"/>
      <c r="H7" s="890"/>
      <c r="I7" s="1031">
        <v>2016</v>
      </c>
      <c r="J7" s="1032"/>
    </row>
    <row r="8" spans="1:10" ht="19.5" customHeight="1">
      <c r="A8" s="1027" t="s">
        <v>619</v>
      </c>
      <c r="B8" s="1028"/>
      <c r="C8" s="1028"/>
      <c r="D8" s="1028"/>
      <c r="E8" s="1028"/>
      <c r="F8" s="1028"/>
      <c r="G8" s="1028"/>
      <c r="H8" s="1028"/>
      <c r="I8" s="1033"/>
      <c r="J8" s="1034"/>
    </row>
    <row r="9" spans="1:10" ht="27.75" customHeight="1" thickBot="1">
      <c r="A9" s="1024" t="str">
        <f>CPYG!A8</f>
        <v>EMPRESA PÚBLICA: CASINO TAORO S.A.</v>
      </c>
      <c r="B9" s="1025"/>
      <c r="C9" s="1025"/>
      <c r="D9" s="1025"/>
      <c r="E9" s="1025"/>
      <c r="F9" s="1025"/>
      <c r="G9" s="1025"/>
      <c r="H9" s="1026"/>
      <c r="I9" s="1029" t="s">
        <v>633</v>
      </c>
      <c r="J9" s="1030"/>
    </row>
    <row r="10" spans="1:15" ht="18" customHeight="1">
      <c r="A10" s="1035" t="s">
        <v>82</v>
      </c>
      <c r="B10" s="1036"/>
      <c r="C10" s="1022" t="s">
        <v>164</v>
      </c>
      <c r="D10" s="1023"/>
      <c r="E10" s="1022" t="s">
        <v>165</v>
      </c>
      <c r="F10" s="1047"/>
      <c r="G10" s="1047"/>
      <c r="H10" s="1023"/>
      <c r="I10" s="1022" t="s">
        <v>166</v>
      </c>
      <c r="J10" s="1023"/>
      <c r="K10" s="271"/>
      <c r="L10" s="271"/>
      <c r="M10" s="271"/>
      <c r="N10" s="271"/>
      <c r="O10" s="271"/>
    </row>
    <row r="11" spans="1:15" ht="21" customHeight="1">
      <c r="A11" s="1035"/>
      <c r="B11" s="1036"/>
      <c r="C11" s="272"/>
      <c r="D11" s="273"/>
      <c r="E11" s="1048" t="s">
        <v>634</v>
      </c>
      <c r="F11" s="1050" t="s">
        <v>506</v>
      </c>
      <c r="G11" s="1051"/>
      <c r="H11" s="1053" t="s">
        <v>635</v>
      </c>
      <c r="I11" s="272"/>
      <c r="J11" s="273"/>
      <c r="K11" s="271"/>
      <c r="L11" s="271"/>
      <c r="M11" s="271"/>
      <c r="N11" s="271"/>
      <c r="O11" s="271"/>
    </row>
    <row r="12" spans="1:15" ht="27" customHeight="1">
      <c r="A12" s="1037"/>
      <c r="B12" s="1038"/>
      <c r="C12" s="274" t="s">
        <v>636</v>
      </c>
      <c r="D12" s="275" t="s">
        <v>637</v>
      </c>
      <c r="E12" s="1049"/>
      <c r="F12" s="276" t="s">
        <v>638</v>
      </c>
      <c r="G12" s="276" t="s">
        <v>639</v>
      </c>
      <c r="H12" s="1054"/>
      <c r="I12" s="274" t="s">
        <v>640</v>
      </c>
      <c r="J12" s="275" t="s">
        <v>637</v>
      </c>
      <c r="K12" s="271"/>
      <c r="L12" s="271"/>
      <c r="M12" s="271"/>
      <c r="N12" s="271"/>
      <c r="O12" s="271"/>
    </row>
    <row r="13" spans="1:10" ht="12.75">
      <c r="A13" s="1020" t="s">
        <v>641</v>
      </c>
      <c r="B13" s="1052"/>
      <c r="C13" s="277"/>
      <c r="D13" s="278"/>
      <c r="E13" s="277"/>
      <c r="F13" s="279"/>
      <c r="G13" s="279"/>
      <c r="H13" s="278"/>
      <c r="I13" s="277"/>
      <c r="J13" s="278"/>
    </row>
    <row r="14" spans="1:10" ht="12.75">
      <c r="A14" s="229"/>
      <c r="B14" s="158" t="s">
        <v>642</v>
      </c>
      <c r="C14" s="218"/>
      <c r="D14" s="217"/>
      <c r="E14" s="218"/>
      <c r="F14" s="216"/>
      <c r="G14" s="216"/>
      <c r="H14" s="217"/>
      <c r="I14" s="218">
        <f>C14+E14+F14+G14</f>
        <v>0</v>
      </c>
      <c r="J14" s="217"/>
    </row>
    <row r="15" spans="1:10" ht="12.75">
      <c r="A15" s="229"/>
      <c r="B15" s="158" t="s">
        <v>643</v>
      </c>
      <c r="C15" s="218"/>
      <c r="D15" s="217"/>
      <c r="E15" s="218"/>
      <c r="F15" s="216"/>
      <c r="G15" s="216"/>
      <c r="H15" s="217"/>
      <c r="I15" s="218">
        <f>C15+E15+F15+G15</f>
        <v>0</v>
      </c>
      <c r="J15" s="217"/>
    </row>
    <row r="16" spans="1:10" ht="12.75">
      <c r="A16" s="229"/>
      <c r="B16" s="158" t="s">
        <v>644</v>
      </c>
      <c r="C16" s="218"/>
      <c r="D16" s="217"/>
      <c r="E16" s="218"/>
      <c r="F16" s="216"/>
      <c r="G16" s="216"/>
      <c r="H16" s="217"/>
      <c r="I16" s="218">
        <f>C16+E16+F16+G16</f>
        <v>0</v>
      </c>
      <c r="J16" s="217"/>
    </row>
    <row r="17" spans="1:10" ht="12.75">
      <c r="A17" s="229"/>
      <c r="B17" s="158" t="s">
        <v>645</v>
      </c>
      <c r="C17" s="218"/>
      <c r="D17" s="217"/>
      <c r="E17" s="218"/>
      <c r="F17" s="216"/>
      <c r="G17" s="216"/>
      <c r="H17" s="217"/>
      <c r="I17" s="218">
        <f>C17+E17+F17+G17</f>
        <v>0</v>
      </c>
      <c r="J17" s="217"/>
    </row>
    <row r="18" spans="1:10" ht="12.75">
      <c r="A18" s="1020" t="s">
        <v>646</v>
      </c>
      <c r="B18" s="1021"/>
      <c r="C18" s="277"/>
      <c r="D18" s="278"/>
      <c r="E18" s="277"/>
      <c r="F18" s="279"/>
      <c r="G18" s="279"/>
      <c r="H18" s="278"/>
      <c r="I18" s="277"/>
      <c r="J18" s="278"/>
    </row>
    <row r="19" spans="1:10" ht="12.75">
      <c r="A19" s="1039" t="s">
        <v>647</v>
      </c>
      <c r="B19" s="1040"/>
      <c r="C19" s="277"/>
      <c r="D19" s="278"/>
      <c r="E19" s="277"/>
      <c r="F19" s="279"/>
      <c r="G19" s="279"/>
      <c r="H19" s="278"/>
      <c r="I19" s="277"/>
      <c r="J19" s="278"/>
    </row>
    <row r="20" spans="1:10" ht="12.75">
      <c r="A20" s="229"/>
      <c r="B20" s="158" t="s">
        <v>648</v>
      </c>
      <c r="C20" s="218"/>
      <c r="D20" s="217"/>
      <c r="E20" s="218"/>
      <c r="F20" s="216"/>
      <c r="G20" s="216"/>
      <c r="H20" s="217"/>
      <c r="I20" s="218">
        <f aca="true" t="shared" si="0" ref="I20:I25">C20+E20+F20+G20</f>
        <v>0</v>
      </c>
      <c r="J20" s="217"/>
    </row>
    <row r="21" spans="1:10" ht="12.75">
      <c r="A21" s="229"/>
      <c r="B21" s="158" t="s">
        <v>649</v>
      </c>
      <c r="C21" s="218"/>
      <c r="D21" s="217"/>
      <c r="E21" s="218"/>
      <c r="F21" s="216"/>
      <c r="G21" s="216"/>
      <c r="H21" s="217"/>
      <c r="I21" s="218">
        <f t="shared" si="0"/>
        <v>0</v>
      </c>
      <c r="J21" s="217"/>
    </row>
    <row r="22" spans="1:10" ht="12.75">
      <c r="A22" s="229"/>
      <c r="B22" s="158" t="s">
        <v>654</v>
      </c>
      <c r="C22" s="218">
        <f>PASIVO!C40</f>
        <v>4408343.25</v>
      </c>
      <c r="D22" s="217"/>
      <c r="E22" s="218"/>
      <c r="F22" s="216">
        <f>-1000500-386686.16-200000</f>
        <v>-1587186.16</v>
      </c>
      <c r="G22" s="216"/>
      <c r="H22" s="217"/>
      <c r="I22" s="218">
        <f t="shared" si="0"/>
        <v>2821157.09</v>
      </c>
      <c r="J22" s="217"/>
    </row>
    <row r="23" spans="1:10" ht="12.75">
      <c r="A23" s="229"/>
      <c r="B23" s="158" t="s">
        <v>656</v>
      </c>
      <c r="C23" s="218"/>
      <c r="D23" s="217"/>
      <c r="E23" s="218"/>
      <c r="F23" s="216"/>
      <c r="G23" s="216"/>
      <c r="H23" s="217"/>
      <c r="I23" s="218">
        <f t="shared" si="0"/>
        <v>0</v>
      </c>
      <c r="J23" s="217"/>
    </row>
    <row r="24" spans="1:10" ht="12.75">
      <c r="A24" s="229"/>
      <c r="B24" s="158" t="s">
        <v>657</v>
      </c>
      <c r="C24" s="218"/>
      <c r="D24" s="217"/>
      <c r="E24" s="218"/>
      <c r="F24" s="216"/>
      <c r="G24" s="216"/>
      <c r="H24" s="217"/>
      <c r="I24" s="218">
        <f t="shared" si="0"/>
        <v>0</v>
      </c>
      <c r="J24" s="217"/>
    </row>
    <row r="25" spans="1:10" ht="12.75">
      <c r="A25" s="229"/>
      <c r="B25" s="158" t="s">
        <v>658</v>
      </c>
      <c r="C25" s="218"/>
      <c r="D25" s="217"/>
      <c r="E25" s="218"/>
      <c r="F25" s="216"/>
      <c r="G25" s="216"/>
      <c r="H25" s="217"/>
      <c r="I25" s="218">
        <f t="shared" si="0"/>
        <v>0</v>
      </c>
      <c r="J25" s="217"/>
    </row>
    <row r="26" spans="1:10" ht="12.75">
      <c r="A26" s="1039" t="s">
        <v>659</v>
      </c>
      <c r="B26" s="1040"/>
      <c r="C26" s="277"/>
      <c r="D26" s="278"/>
      <c r="E26" s="277"/>
      <c r="F26" s="279"/>
      <c r="G26" s="279"/>
      <c r="H26" s="278"/>
      <c r="I26" s="277"/>
      <c r="J26" s="278"/>
    </row>
    <row r="27" spans="1:10" ht="12.75">
      <c r="A27" s="229"/>
      <c r="B27" s="158" t="s">
        <v>648</v>
      </c>
      <c r="C27" s="218"/>
      <c r="D27" s="217"/>
      <c r="E27" s="218"/>
      <c r="F27" s="216"/>
      <c r="G27" s="216"/>
      <c r="H27" s="217"/>
      <c r="I27" s="218">
        <f aca="true" t="shared" si="1" ref="I27:I32">C27+E27+F27+G27</f>
        <v>0</v>
      </c>
      <c r="J27" s="217"/>
    </row>
    <row r="28" spans="1:10" ht="12.75">
      <c r="A28" s="229"/>
      <c r="B28" s="158" t="s">
        <v>649</v>
      </c>
      <c r="C28" s="218"/>
      <c r="D28" s="217"/>
      <c r="E28" s="218"/>
      <c r="F28" s="216"/>
      <c r="G28" s="216"/>
      <c r="H28" s="217"/>
      <c r="I28" s="218">
        <f t="shared" si="1"/>
        <v>0</v>
      </c>
      <c r="J28" s="217"/>
    </row>
    <row r="29" spans="1:10" ht="12.75">
      <c r="A29" s="229"/>
      <c r="B29" s="158" t="s">
        <v>654</v>
      </c>
      <c r="C29" s="218"/>
      <c r="D29" s="217"/>
      <c r="E29" s="218"/>
      <c r="F29" s="216"/>
      <c r="G29" s="216"/>
      <c r="H29" s="217"/>
      <c r="I29" s="218">
        <f t="shared" si="1"/>
        <v>0</v>
      </c>
      <c r="J29" s="217"/>
    </row>
    <row r="30" spans="1:10" ht="12.75">
      <c r="A30" s="229"/>
      <c r="B30" s="158" t="s">
        <v>656</v>
      </c>
      <c r="C30" s="218"/>
      <c r="D30" s="217"/>
      <c r="E30" s="218"/>
      <c r="F30" s="216"/>
      <c r="G30" s="216"/>
      <c r="H30" s="217"/>
      <c r="I30" s="218">
        <f t="shared" si="1"/>
        <v>0</v>
      </c>
      <c r="J30" s="217"/>
    </row>
    <row r="31" spans="1:10" ht="12.75">
      <c r="A31" s="229"/>
      <c r="B31" s="158" t="s">
        <v>657</v>
      </c>
      <c r="C31" s="218"/>
      <c r="D31" s="217"/>
      <c r="E31" s="218"/>
      <c r="F31" s="216"/>
      <c r="G31" s="216"/>
      <c r="H31" s="217"/>
      <c r="I31" s="218">
        <f t="shared" si="1"/>
        <v>0</v>
      </c>
      <c r="J31" s="217"/>
    </row>
    <row r="32" spans="1:10" ht="12.75">
      <c r="A32" s="229"/>
      <c r="B32" s="158" t="s">
        <v>658</v>
      </c>
      <c r="C32" s="218"/>
      <c r="D32" s="217"/>
      <c r="E32" s="218"/>
      <c r="F32" s="216"/>
      <c r="G32" s="216"/>
      <c r="H32" s="217"/>
      <c r="I32" s="218">
        <f t="shared" si="1"/>
        <v>0</v>
      </c>
      <c r="J32" s="217"/>
    </row>
    <row r="33" spans="1:10" ht="12.75">
      <c r="A33" s="1039" t="s">
        <v>660</v>
      </c>
      <c r="B33" s="1040"/>
      <c r="C33" s="277"/>
      <c r="D33" s="278"/>
      <c r="E33" s="277"/>
      <c r="F33" s="279"/>
      <c r="G33" s="279"/>
      <c r="H33" s="278"/>
      <c r="I33" s="277"/>
      <c r="J33" s="278"/>
    </row>
    <row r="34" spans="1:10" ht="12.75">
      <c r="A34" s="229"/>
      <c r="B34" s="158" t="s">
        <v>648</v>
      </c>
      <c r="C34" s="218"/>
      <c r="D34" s="217"/>
      <c r="E34" s="218"/>
      <c r="F34" s="216"/>
      <c r="G34" s="216"/>
      <c r="H34" s="217"/>
      <c r="I34" s="218">
        <f aca="true" t="shared" si="2" ref="I34:I39">C34+E34+F34+G34</f>
        <v>0</v>
      </c>
      <c r="J34" s="217"/>
    </row>
    <row r="35" spans="1:10" ht="12.75">
      <c r="A35" s="229"/>
      <c r="B35" s="158" t="s">
        <v>649</v>
      </c>
      <c r="C35" s="218"/>
      <c r="D35" s="217"/>
      <c r="E35" s="218"/>
      <c r="F35" s="216"/>
      <c r="G35" s="216"/>
      <c r="H35" s="217"/>
      <c r="I35" s="218">
        <f t="shared" si="2"/>
        <v>0</v>
      </c>
      <c r="J35" s="217"/>
    </row>
    <row r="36" spans="1:10" ht="12.75">
      <c r="A36" s="229"/>
      <c r="B36" s="158" t="s">
        <v>654</v>
      </c>
      <c r="C36" s="218"/>
      <c r="D36" s="217"/>
      <c r="E36" s="218"/>
      <c r="F36" s="216"/>
      <c r="G36" s="216"/>
      <c r="H36" s="217"/>
      <c r="I36" s="218">
        <f t="shared" si="2"/>
        <v>0</v>
      </c>
      <c r="J36" s="217"/>
    </row>
    <row r="37" spans="1:10" ht="12.75">
      <c r="A37" s="229"/>
      <c r="B37" s="158" t="s">
        <v>656</v>
      </c>
      <c r="C37" s="218"/>
      <c r="D37" s="217"/>
      <c r="E37" s="218"/>
      <c r="F37" s="216"/>
      <c r="G37" s="216"/>
      <c r="H37" s="217"/>
      <c r="I37" s="218">
        <f t="shared" si="2"/>
        <v>0</v>
      </c>
      <c r="J37" s="217"/>
    </row>
    <row r="38" spans="1:10" ht="12.75">
      <c r="A38" s="229"/>
      <c r="B38" s="158" t="s">
        <v>657</v>
      </c>
      <c r="C38" s="218"/>
      <c r="D38" s="217"/>
      <c r="E38" s="218"/>
      <c r="F38" s="216"/>
      <c r="G38" s="216"/>
      <c r="H38" s="217"/>
      <c r="I38" s="218">
        <f t="shared" si="2"/>
        <v>0</v>
      </c>
      <c r="J38" s="217"/>
    </row>
    <row r="39" spans="1:10" ht="12.75">
      <c r="A39" s="229"/>
      <c r="B39" s="158" t="s">
        <v>658</v>
      </c>
      <c r="C39" s="218"/>
      <c r="D39" s="217"/>
      <c r="E39" s="218"/>
      <c r="F39" s="216"/>
      <c r="G39" s="216"/>
      <c r="H39" s="217"/>
      <c r="I39" s="218">
        <f t="shared" si="2"/>
        <v>0</v>
      </c>
      <c r="J39" s="217"/>
    </row>
    <row r="40" spans="1:10" ht="12.75">
      <c r="A40" s="1039" t="s">
        <v>661</v>
      </c>
      <c r="B40" s="1040"/>
      <c r="C40" s="518"/>
      <c r="D40" s="518"/>
      <c r="E40" s="277"/>
      <c r="F40" s="279"/>
      <c r="G40" s="279"/>
      <c r="H40" s="278"/>
      <c r="I40" s="277"/>
      <c r="J40" s="278"/>
    </row>
    <row r="41" spans="1:10" ht="12.75">
      <c r="A41" s="1020" t="s">
        <v>662</v>
      </c>
      <c r="B41" s="1021"/>
      <c r="C41" s="277"/>
      <c r="D41" s="278"/>
      <c r="E41" s="277"/>
      <c r="F41" s="279"/>
      <c r="G41" s="279"/>
      <c r="H41" s="278"/>
      <c r="I41" s="277"/>
      <c r="J41" s="278"/>
    </row>
    <row r="42" spans="1:10" ht="12.75">
      <c r="A42" s="229"/>
      <c r="B42" s="158" t="s">
        <v>663</v>
      </c>
      <c r="C42" s="218"/>
      <c r="D42" s="217"/>
      <c r="E42" s="218"/>
      <c r="F42" s="216"/>
      <c r="G42" s="216"/>
      <c r="H42" s="217"/>
      <c r="I42" s="218">
        <f>C42+E42+F42+G42</f>
        <v>0</v>
      </c>
      <c r="J42" s="217"/>
    </row>
    <row r="43" spans="1:10" ht="12.75">
      <c r="A43" s="229"/>
      <c r="B43" s="158" t="s">
        <v>664</v>
      </c>
      <c r="C43" s="218"/>
      <c r="D43" s="217"/>
      <c r="E43" s="218"/>
      <c r="F43" s="216"/>
      <c r="G43" s="216"/>
      <c r="H43" s="217"/>
      <c r="I43" s="218">
        <f>C43+E43+F43+G43</f>
        <v>0</v>
      </c>
      <c r="J43" s="217"/>
    </row>
    <row r="44" spans="1:10" ht="12.75">
      <c r="A44" s="229"/>
      <c r="B44" s="158" t="s">
        <v>665</v>
      </c>
      <c r="C44" s="218"/>
      <c r="D44" s="217"/>
      <c r="E44" s="218"/>
      <c r="F44" s="216"/>
      <c r="G44" s="216"/>
      <c r="H44" s="217"/>
      <c r="I44" s="218">
        <f>C44+E44+F44+G44</f>
        <v>0</v>
      </c>
      <c r="J44" s="217"/>
    </row>
    <row r="45" spans="1:10" ht="12.75">
      <c r="A45" s="1020" t="s">
        <v>666</v>
      </c>
      <c r="B45" s="1021"/>
      <c r="C45" s="277"/>
      <c r="D45" s="278"/>
      <c r="E45" s="277"/>
      <c r="F45" s="279"/>
      <c r="G45" s="279"/>
      <c r="H45" s="278"/>
      <c r="I45" s="277"/>
      <c r="J45" s="278"/>
    </row>
    <row r="46" spans="1:10" ht="12.75">
      <c r="A46" s="1043" t="s">
        <v>667</v>
      </c>
      <c r="B46" s="1044"/>
      <c r="C46" s="218"/>
      <c r="D46" s="217"/>
      <c r="E46" s="218"/>
      <c r="F46" s="216"/>
      <c r="G46" s="216"/>
      <c r="H46" s="217"/>
      <c r="I46" s="218">
        <f aca="true" t="shared" si="3" ref="I46:I51">C46+E46+F46+G46</f>
        <v>0</v>
      </c>
      <c r="J46" s="217"/>
    </row>
    <row r="47" spans="1:10" ht="12.75">
      <c r="A47" s="1045" t="s">
        <v>668</v>
      </c>
      <c r="B47" s="1046"/>
      <c r="C47" s="218">
        <f>105000+30000+15000+148299.57</f>
        <v>298299.57</v>
      </c>
      <c r="D47" s="217"/>
      <c r="E47" s="218">
        <v>400000</v>
      </c>
      <c r="F47" s="216">
        <v>-400299.57</v>
      </c>
      <c r="G47" s="216"/>
      <c r="H47" s="217"/>
      <c r="I47" s="218">
        <f t="shared" si="3"/>
        <v>298000.00000000006</v>
      </c>
      <c r="J47" s="217"/>
    </row>
    <row r="48" spans="1:10" ht="12.75">
      <c r="A48" s="1043" t="s">
        <v>669</v>
      </c>
      <c r="B48" s="1044"/>
      <c r="C48" s="218"/>
      <c r="D48" s="217"/>
      <c r="E48" s="218"/>
      <c r="F48" s="216"/>
      <c r="G48" s="216"/>
      <c r="H48" s="217"/>
      <c r="I48" s="218">
        <f t="shared" si="3"/>
        <v>0</v>
      </c>
      <c r="J48" s="217"/>
    </row>
    <row r="49" spans="1:10" ht="12.75">
      <c r="A49" s="1043" t="s">
        <v>670</v>
      </c>
      <c r="B49" s="1044"/>
      <c r="C49" s="218">
        <v>42250</v>
      </c>
      <c r="D49" s="217"/>
      <c r="E49" s="218">
        <v>43000</v>
      </c>
      <c r="F49" s="216">
        <v>-42250</v>
      </c>
      <c r="G49" s="216"/>
      <c r="H49" s="217"/>
      <c r="I49" s="218">
        <f t="shared" si="3"/>
        <v>43000</v>
      </c>
      <c r="J49" s="217"/>
    </row>
    <row r="50" spans="1:10" ht="12.75">
      <c r="A50" s="1043" t="s">
        <v>671</v>
      </c>
      <c r="B50" s="1044"/>
      <c r="C50" s="218">
        <f>63350+65880</f>
        <v>129230</v>
      </c>
      <c r="D50" s="217"/>
      <c r="E50" s="218">
        <v>65000</v>
      </c>
      <c r="F50" s="216">
        <v>-63350</v>
      </c>
      <c r="G50" s="216"/>
      <c r="H50" s="217"/>
      <c r="I50" s="218">
        <f t="shared" si="3"/>
        <v>130880</v>
      </c>
      <c r="J50" s="217"/>
    </row>
    <row r="51" spans="1:10" ht="12.75">
      <c r="A51" s="1043" t="s">
        <v>672</v>
      </c>
      <c r="B51" s="1044"/>
      <c r="C51" s="218"/>
      <c r="D51" s="217"/>
      <c r="E51" s="218"/>
      <c r="F51" s="216"/>
      <c r="G51" s="216"/>
      <c r="H51" s="217"/>
      <c r="I51" s="218">
        <f t="shared" si="3"/>
        <v>0</v>
      </c>
      <c r="J51" s="217"/>
    </row>
    <row r="52" spans="1:10" ht="12.75">
      <c r="A52" s="1020" t="s">
        <v>673</v>
      </c>
      <c r="B52" s="1021"/>
      <c r="C52" s="277"/>
      <c r="D52" s="278"/>
      <c r="E52" s="277"/>
      <c r="F52" s="279"/>
      <c r="G52" s="279"/>
      <c r="H52" s="278"/>
      <c r="I52" s="277"/>
      <c r="J52" s="278"/>
    </row>
    <row r="53" spans="1:10" ht="12.75">
      <c r="A53" s="1043" t="s">
        <v>674</v>
      </c>
      <c r="B53" s="1044"/>
      <c r="C53" s="218"/>
      <c r="D53" s="217"/>
      <c r="E53" s="218"/>
      <c r="F53" s="216"/>
      <c r="G53" s="216"/>
      <c r="H53" s="217"/>
      <c r="I53" s="218">
        <f>C53+E53+F53+G53</f>
        <v>0</v>
      </c>
      <c r="J53" s="217"/>
    </row>
    <row r="54" spans="1:10" ht="12.75">
      <c r="A54" s="1043" t="s">
        <v>675</v>
      </c>
      <c r="B54" s="1044"/>
      <c r="C54" s="218"/>
      <c r="D54" s="217"/>
      <c r="E54" s="218"/>
      <c r="F54" s="216"/>
      <c r="G54" s="216"/>
      <c r="H54" s="217"/>
      <c r="I54" s="218">
        <f>C54+E54+F54+G54</f>
        <v>0</v>
      </c>
      <c r="J54" s="217"/>
    </row>
    <row r="55" spans="1:10" ht="12.75">
      <c r="A55" s="1043" t="s">
        <v>676</v>
      </c>
      <c r="B55" s="1044"/>
      <c r="C55" s="218"/>
      <c r="D55" s="217"/>
      <c r="E55" s="218"/>
      <c r="F55" s="216"/>
      <c r="G55" s="216"/>
      <c r="H55" s="217"/>
      <c r="I55" s="218">
        <f>C55+E55+F55+G55</f>
        <v>0</v>
      </c>
      <c r="J55" s="217"/>
    </row>
    <row r="56" spans="1:10" ht="12.75">
      <c r="A56" s="229" t="s">
        <v>677</v>
      </c>
      <c r="B56" s="158"/>
      <c r="C56" s="218"/>
      <c r="D56" s="217"/>
      <c r="E56" s="218"/>
      <c r="F56" s="216"/>
      <c r="G56" s="216"/>
      <c r="H56" s="217"/>
      <c r="I56" s="218">
        <f>C56+E56+F56+G56</f>
        <v>0</v>
      </c>
      <c r="J56" s="217"/>
    </row>
    <row r="57" spans="1:10" ht="13.5" thickBot="1">
      <c r="A57" s="1041" t="s">
        <v>678</v>
      </c>
      <c r="B57" s="1042"/>
      <c r="C57" s="221"/>
      <c r="D57" s="220"/>
      <c r="E57" s="221"/>
      <c r="F57" s="219"/>
      <c r="G57" s="219"/>
      <c r="H57" s="220"/>
      <c r="I57" s="221">
        <f>C57+E57+F57+G57</f>
        <v>0</v>
      </c>
      <c r="J57" s="220"/>
    </row>
  </sheetData>
  <sheetProtection/>
  <mergeCells count="31">
    <mergeCell ref="E10:H10"/>
    <mergeCell ref="E11:E12"/>
    <mergeCell ref="F11:G11"/>
    <mergeCell ref="A26:B26"/>
    <mergeCell ref="A13:B13"/>
    <mergeCell ref="A18:B18"/>
    <mergeCell ref="H11:H12"/>
    <mergeCell ref="A51:B51"/>
    <mergeCell ref="A52:B52"/>
    <mergeCell ref="A33:B33"/>
    <mergeCell ref="A40:B40"/>
    <mergeCell ref="A45:B45"/>
    <mergeCell ref="A46:B46"/>
    <mergeCell ref="A47:B47"/>
    <mergeCell ref="A48:B48"/>
    <mergeCell ref="A49:B49"/>
    <mergeCell ref="A50:B50"/>
    <mergeCell ref="A57:B57"/>
    <mergeCell ref="A53:B53"/>
    <mergeCell ref="A54:B54"/>
    <mergeCell ref="A55:B55"/>
    <mergeCell ref="A41:B41"/>
    <mergeCell ref="I10:J10"/>
    <mergeCell ref="A7:H7"/>
    <mergeCell ref="A9:H9"/>
    <mergeCell ref="A8:H8"/>
    <mergeCell ref="I9:J9"/>
    <mergeCell ref="I7:J8"/>
    <mergeCell ref="C10:D10"/>
    <mergeCell ref="A10:B12"/>
    <mergeCell ref="A19:B19"/>
  </mergeCells>
  <printOptions horizontalCentered="1" verticalCentered="1"/>
  <pageMargins left="0.7480314960629921" right="0.2362204724409449" top="0.79" bottom="0.984251968503937" header="0" footer="0"/>
  <pageSetup horizontalDpi="600" verticalDpi="600" orientation="landscape" paperSize="9" scale="60" r:id="rId2"/>
  <headerFooter alignWithMargins="0">
    <oddFooter>&amp;L&amp;7Plaza de España, 1
38003 Santa Cruz de Tenerife
Teléfono: 901 501 901
www.tenerife.es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42"/>
  <sheetViews>
    <sheetView tabSelected="1" zoomScale="55" zoomScaleNormal="55" zoomScalePageLayoutView="0" workbookViewId="0" topLeftCell="A1">
      <selection activeCell="U21" sqref="U21"/>
    </sheetView>
  </sheetViews>
  <sheetFormatPr defaultColWidth="11.421875" defaultRowHeight="12.75"/>
  <cols>
    <col min="1" max="1" width="10.28125" style="280" customWidth="1"/>
    <col min="2" max="2" width="19.8515625" style="280" hidden="1" customWidth="1"/>
    <col min="3" max="3" width="12.140625" style="280" customWidth="1"/>
    <col min="4" max="4" width="16.421875" style="280" customWidth="1"/>
    <col min="5" max="5" width="10.57421875" style="280" customWidth="1"/>
    <col min="6" max="6" width="11.28125" style="280" customWidth="1"/>
    <col min="7" max="8" width="13.57421875" style="280" customWidth="1"/>
    <col min="9" max="9" width="17.7109375" style="280" customWidth="1"/>
    <col min="10" max="10" width="17.28125" style="280" customWidth="1"/>
    <col min="11" max="11" width="13.28125" style="280" customWidth="1"/>
    <col min="12" max="12" width="16.00390625" style="280" customWidth="1"/>
    <col min="13" max="13" width="15.57421875" style="280" customWidth="1"/>
    <col min="14" max="14" width="16.7109375" style="280" customWidth="1"/>
    <col min="15" max="15" width="12.57421875" style="280" customWidth="1"/>
    <col min="16" max="16" width="0" style="280" hidden="1" customWidth="1"/>
    <col min="17" max="17" width="17.140625" style="281" hidden="1" customWidth="1"/>
    <col min="18" max="18" width="17.421875" style="281" hidden="1" customWidth="1"/>
    <col min="19" max="19" width="0.9921875" style="281" hidden="1" customWidth="1"/>
    <col min="20" max="16384" width="11.57421875" style="280" customWidth="1"/>
  </cols>
  <sheetData>
    <row r="1" ht="13.5">
      <c r="G1" s="765" t="s">
        <v>43</v>
      </c>
    </row>
    <row r="2" ht="13.5">
      <c r="G2" s="766" t="s">
        <v>44</v>
      </c>
    </row>
    <row r="4" spans="1:7" ht="13.5">
      <c r="A4" s="764" t="s">
        <v>650</v>
      </c>
      <c r="G4" s="769">
        <v>42339</v>
      </c>
    </row>
    <row r="5" spans="1:7" ht="13.5">
      <c r="A5" s="764" t="s">
        <v>42</v>
      </c>
      <c r="G5" s="768" t="s">
        <v>45</v>
      </c>
    </row>
    <row r="6" spans="1:14" ht="24.75" customHeight="1" thickBot="1">
      <c r="A6" s="319"/>
      <c r="N6" s="320"/>
    </row>
    <row r="7" spans="1:19" s="297" customFormat="1" ht="36" customHeight="1" thickBot="1">
      <c r="A7" s="1099" t="s">
        <v>69</v>
      </c>
      <c r="B7" s="1100"/>
      <c r="C7" s="1100"/>
      <c r="D7" s="1100"/>
      <c r="E7" s="1100"/>
      <c r="F7" s="1100"/>
      <c r="G7" s="1100"/>
      <c r="H7" s="1100"/>
      <c r="I7" s="1100"/>
      <c r="J7" s="1100"/>
      <c r="K7" s="1100"/>
      <c r="L7" s="1100"/>
      <c r="M7" s="1101"/>
      <c r="N7" s="1089">
        <f>CPYG!D7</f>
        <v>2016</v>
      </c>
      <c r="O7" s="1090"/>
      <c r="Q7" s="299"/>
      <c r="R7" s="299"/>
      <c r="S7" s="299"/>
    </row>
    <row r="8" spans="1:15" ht="25.5" customHeight="1" thickBot="1">
      <c r="A8" s="1095" t="str">
        <f>CPYG!A8</f>
        <v>EMPRESA PÚBLICA: CASINO TAORO S.A.</v>
      </c>
      <c r="B8" s="1096"/>
      <c r="C8" s="1096"/>
      <c r="D8" s="1096"/>
      <c r="E8" s="1096"/>
      <c r="F8" s="1096"/>
      <c r="G8" s="1096"/>
      <c r="H8" s="1096"/>
      <c r="I8" s="1096"/>
      <c r="J8" s="1096"/>
      <c r="K8" s="1096"/>
      <c r="L8" s="1096"/>
      <c r="M8" s="1097"/>
      <c r="N8" s="1095" t="s">
        <v>568</v>
      </c>
      <c r="O8" s="1097"/>
    </row>
    <row r="9" spans="1:15" ht="24.75" customHeight="1">
      <c r="A9" s="1091" t="s">
        <v>512</v>
      </c>
      <c r="B9" s="1092"/>
      <c r="C9" s="1092"/>
      <c r="D9" s="1092"/>
      <c r="E9" s="1092"/>
      <c r="F9" s="1092"/>
      <c r="G9" s="1092"/>
      <c r="H9" s="1092"/>
      <c r="I9" s="1092"/>
      <c r="J9" s="1092"/>
      <c r="K9" s="1092"/>
      <c r="L9" s="1092"/>
      <c r="M9" s="1092"/>
      <c r="N9" s="1092"/>
      <c r="O9" s="1093"/>
    </row>
    <row r="10" spans="1:16" ht="48" customHeight="1">
      <c r="A10" s="1098" t="s">
        <v>743</v>
      </c>
      <c r="B10" s="1077"/>
      <c r="C10" s="1065"/>
      <c r="D10" s="1064" t="s">
        <v>352</v>
      </c>
      <c r="E10" s="1065"/>
      <c r="F10" s="283" t="s">
        <v>353</v>
      </c>
      <c r="G10" s="1073" t="s">
        <v>354</v>
      </c>
      <c r="H10" s="1073"/>
      <c r="I10" s="1073"/>
      <c r="J10" s="1064" t="s">
        <v>355</v>
      </c>
      <c r="K10" s="1065"/>
      <c r="L10" s="1064" t="s">
        <v>167</v>
      </c>
      <c r="M10" s="1065"/>
      <c r="N10" s="1064" t="s">
        <v>168</v>
      </c>
      <c r="O10" s="1094"/>
      <c r="P10" s="284"/>
    </row>
    <row r="11" spans="1:15" ht="19.5" customHeight="1">
      <c r="A11" s="1086"/>
      <c r="B11" s="1087"/>
      <c r="C11" s="1088"/>
      <c r="D11" s="1070"/>
      <c r="E11" s="1072"/>
      <c r="F11" s="285"/>
      <c r="G11" s="1079"/>
      <c r="H11" s="1080"/>
      <c r="I11" s="1081"/>
      <c r="J11" s="1070"/>
      <c r="K11" s="1072"/>
      <c r="L11" s="1070"/>
      <c r="M11" s="1072"/>
      <c r="N11" s="1070"/>
      <c r="O11" s="1071"/>
    </row>
    <row r="12" spans="1:15" ht="19.5" customHeight="1">
      <c r="A12" s="1086"/>
      <c r="B12" s="1087"/>
      <c r="C12" s="1088"/>
      <c r="D12" s="1070"/>
      <c r="E12" s="1072"/>
      <c r="F12" s="285"/>
      <c r="G12" s="1063"/>
      <c r="H12" s="1063"/>
      <c r="I12" s="1063"/>
      <c r="J12" s="1070"/>
      <c r="K12" s="1072"/>
      <c r="L12" s="1070"/>
      <c r="M12" s="1078"/>
      <c r="N12" s="1070"/>
      <c r="O12" s="1071"/>
    </row>
    <row r="13" spans="1:15" ht="19.5" customHeight="1">
      <c r="A13" s="1086"/>
      <c r="B13" s="1087"/>
      <c r="C13" s="1088"/>
      <c r="D13" s="1070"/>
      <c r="E13" s="1072"/>
      <c r="F13" s="285"/>
      <c r="G13" s="1063"/>
      <c r="H13" s="1063"/>
      <c r="I13" s="1063"/>
      <c r="J13" s="1070"/>
      <c r="K13" s="1072"/>
      <c r="L13" s="1070"/>
      <c r="M13" s="1078"/>
      <c r="N13" s="1070"/>
      <c r="O13" s="1071"/>
    </row>
    <row r="14" spans="1:15" ht="19.5" customHeight="1">
      <c r="A14" s="1086"/>
      <c r="B14" s="1087"/>
      <c r="C14" s="1088"/>
      <c r="D14" s="1070"/>
      <c r="E14" s="1072"/>
      <c r="F14" s="285"/>
      <c r="G14" s="1063"/>
      <c r="H14" s="1063"/>
      <c r="I14" s="1063"/>
      <c r="J14" s="1070"/>
      <c r="K14" s="1072"/>
      <c r="L14" s="1070"/>
      <c r="M14" s="1078"/>
      <c r="N14" s="1070"/>
      <c r="O14" s="1071"/>
    </row>
    <row r="15" spans="1:15" ht="19.5" customHeight="1">
      <c r="A15" s="1086"/>
      <c r="B15" s="1087"/>
      <c r="C15" s="1088"/>
      <c r="D15" s="1070"/>
      <c r="E15" s="1072"/>
      <c r="F15" s="287"/>
      <c r="G15" s="1063"/>
      <c r="H15" s="1063"/>
      <c r="I15" s="1063"/>
      <c r="J15" s="1070"/>
      <c r="K15" s="1072"/>
      <c r="L15" s="1070"/>
      <c r="M15" s="1078"/>
      <c r="N15" s="1070"/>
      <c r="O15" s="1071"/>
    </row>
    <row r="16" spans="1:15" ht="24.75" customHeight="1">
      <c r="A16" s="1082" t="s">
        <v>561</v>
      </c>
      <c r="B16" s="1083"/>
      <c r="C16" s="1083"/>
      <c r="D16" s="1083"/>
      <c r="E16" s="1083"/>
      <c r="F16" s="1083"/>
      <c r="G16" s="1083"/>
      <c r="H16" s="1083"/>
      <c r="I16" s="1083"/>
      <c r="J16" s="1083"/>
      <c r="K16" s="1083"/>
      <c r="L16" s="1083"/>
      <c r="M16" s="1083"/>
      <c r="N16" s="1083"/>
      <c r="O16" s="1084"/>
    </row>
    <row r="17" spans="1:15" ht="40.5" customHeight="1">
      <c r="A17" s="1085" t="s">
        <v>356</v>
      </c>
      <c r="B17" s="283"/>
      <c r="C17" s="1073" t="s">
        <v>357</v>
      </c>
      <c r="D17" s="1066" t="s">
        <v>358</v>
      </c>
      <c r="E17" s="1067"/>
      <c r="F17" s="1073" t="s">
        <v>359</v>
      </c>
      <c r="G17" s="1075" t="s">
        <v>740</v>
      </c>
      <c r="H17" s="1075" t="s">
        <v>741</v>
      </c>
      <c r="I17" s="1064" t="s">
        <v>169</v>
      </c>
      <c r="J17" s="1065"/>
      <c r="K17" s="1064" t="s">
        <v>163</v>
      </c>
      <c r="L17" s="1077"/>
      <c r="M17" s="1065"/>
      <c r="N17" s="1073" t="s">
        <v>175</v>
      </c>
      <c r="O17" s="1074"/>
    </row>
    <row r="18" spans="1:19" ht="60" customHeight="1">
      <c r="A18" s="1085"/>
      <c r="B18" s="283"/>
      <c r="C18" s="1073"/>
      <c r="D18" s="1068"/>
      <c r="E18" s="1069"/>
      <c r="F18" s="1073"/>
      <c r="G18" s="1076"/>
      <c r="H18" s="1076"/>
      <c r="I18" s="288" t="s">
        <v>70</v>
      </c>
      <c r="J18" s="283" t="s">
        <v>170</v>
      </c>
      <c r="K18" s="781" t="s">
        <v>171</v>
      </c>
      <c r="L18" s="283" t="s">
        <v>172</v>
      </c>
      <c r="M18" s="282" t="s">
        <v>173</v>
      </c>
      <c r="N18" s="282" t="s">
        <v>174</v>
      </c>
      <c r="O18" s="289" t="s">
        <v>360</v>
      </c>
      <c r="Q18" s="290" t="s">
        <v>507</v>
      </c>
      <c r="R18" s="281" t="s">
        <v>84</v>
      </c>
      <c r="S18" s="281" t="s">
        <v>85</v>
      </c>
    </row>
    <row r="19" spans="1:19" s="297" customFormat="1" ht="19.5" customHeight="1">
      <c r="A19" s="291"/>
      <c r="B19" s="292"/>
      <c r="C19" s="292"/>
      <c r="D19" s="1057"/>
      <c r="E19" s="1058"/>
      <c r="F19" s="286"/>
      <c r="G19" s="293"/>
      <c r="H19" s="293"/>
      <c r="I19" s="294"/>
      <c r="J19" s="780"/>
      <c r="K19" s="704"/>
      <c r="L19" s="653"/>
      <c r="M19" s="653"/>
      <c r="N19" s="654"/>
      <c r="O19" s="296"/>
      <c r="Q19" s="298"/>
      <c r="R19" s="299"/>
      <c r="S19" s="299"/>
    </row>
    <row r="20" spans="1:19" s="297" customFormat="1" ht="19.5" customHeight="1">
      <c r="A20" s="783" t="s">
        <v>287</v>
      </c>
      <c r="B20" s="784"/>
      <c r="C20" s="784" t="s">
        <v>288</v>
      </c>
      <c r="D20" s="1055" t="s">
        <v>289</v>
      </c>
      <c r="E20" s="1056"/>
      <c r="F20" s="286"/>
      <c r="G20" s="293"/>
      <c r="H20" s="293"/>
      <c r="I20" s="294">
        <v>4000000</v>
      </c>
      <c r="J20" s="294">
        <f>706353.35+1000500</f>
        <v>1706853.35</v>
      </c>
      <c r="K20" s="294"/>
      <c r="L20" s="294">
        <v>-1000500</v>
      </c>
      <c r="M20" s="294"/>
      <c r="N20" s="295">
        <f>J20+L20</f>
        <v>706353.3500000001</v>
      </c>
      <c r="O20" s="296"/>
      <c r="P20" s="297">
        <f aca="true" t="shared" si="0" ref="P20:P28">+P19+1</f>
        <v>1</v>
      </c>
      <c r="Q20" s="298">
        <f aca="true" t="shared" si="1" ref="Q20:Q28">+S20-R20</f>
        <v>-492841.42</v>
      </c>
      <c r="R20" s="299">
        <v>492841.42</v>
      </c>
      <c r="S20" s="299">
        <f aca="true" t="shared" si="2" ref="S20:S28">+R19</f>
        <v>0</v>
      </c>
    </row>
    <row r="21" spans="1:19" s="297" customFormat="1" ht="19.5" customHeight="1">
      <c r="A21" s="783" t="s">
        <v>287</v>
      </c>
      <c r="B21" s="784"/>
      <c r="C21" s="784" t="s">
        <v>288</v>
      </c>
      <c r="D21" s="1055" t="s">
        <v>290</v>
      </c>
      <c r="E21" s="1056"/>
      <c r="F21" s="286"/>
      <c r="G21" s="293"/>
      <c r="H21" s="293"/>
      <c r="I21" s="294">
        <v>4000000</v>
      </c>
      <c r="J21" s="294">
        <f>2312777.11+386686.16</f>
        <v>2699463.27</v>
      </c>
      <c r="K21" s="294"/>
      <c r="L21" s="294">
        <v>-386686.16</v>
      </c>
      <c r="M21" s="294"/>
      <c r="N21" s="295">
        <f>J21+L21</f>
        <v>2312777.11</v>
      </c>
      <c r="O21" s="296"/>
      <c r="P21" s="297">
        <f t="shared" si="0"/>
        <v>2</v>
      </c>
      <c r="Q21" s="298">
        <f t="shared" si="1"/>
        <v>53178.25</v>
      </c>
      <c r="R21" s="299">
        <v>439663.17</v>
      </c>
      <c r="S21" s="299">
        <f t="shared" si="2"/>
        <v>492841.42</v>
      </c>
    </row>
    <row r="22" spans="1:19" s="297" customFormat="1" ht="19.5" customHeight="1">
      <c r="A22" s="783" t="s">
        <v>287</v>
      </c>
      <c r="B22" s="784"/>
      <c r="C22" s="784" t="s">
        <v>288</v>
      </c>
      <c r="D22" s="1055" t="s">
        <v>290</v>
      </c>
      <c r="E22" s="1056"/>
      <c r="F22" s="286"/>
      <c r="G22" s="293"/>
      <c r="H22" s="293"/>
      <c r="I22" s="294">
        <v>2000000</v>
      </c>
      <c r="J22" s="294">
        <f>1389212.79+200000</f>
        <v>1589212.79</v>
      </c>
      <c r="K22" s="294"/>
      <c r="L22" s="294">
        <v>-200000</v>
      </c>
      <c r="M22" s="294"/>
      <c r="N22" s="295">
        <f>J22+L22</f>
        <v>1389212.79</v>
      </c>
      <c r="O22" s="296"/>
      <c r="P22" s="297">
        <f t="shared" si="0"/>
        <v>3</v>
      </c>
      <c r="Q22" s="298">
        <f t="shared" si="1"/>
        <v>56170.159999999974</v>
      </c>
      <c r="R22" s="299">
        <v>383493.01</v>
      </c>
      <c r="S22" s="299">
        <f t="shared" si="2"/>
        <v>439663.17</v>
      </c>
    </row>
    <row r="23" spans="1:19" s="297" customFormat="1" ht="19.5" customHeight="1">
      <c r="A23" s="300"/>
      <c r="B23" s="292"/>
      <c r="C23" s="292"/>
      <c r="D23" s="1057"/>
      <c r="E23" s="1058"/>
      <c r="F23" s="286"/>
      <c r="G23" s="293"/>
      <c r="H23" s="293"/>
      <c r="I23" s="294"/>
      <c r="J23" s="294"/>
      <c r="K23" s="294"/>
      <c r="L23" s="294"/>
      <c r="M23" s="294"/>
      <c r="N23" s="295"/>
      <c r="O23" s="296"/>
      <c r="P23" s="297">
        <f t="shared" si="0"/>
        <v>4</v>
      </c>
      <c r="Q23" s="298">
        <f t="shared" si="1"/>
        <v>59330.42999999999</v>
      </c>
      <c r="R23" s="299">
        <v>324162.58</v>
      </c>
      <c r="S23" s="299">
        <f t="shared" si="2"/>
        <v>383493.01</v>
      </c>
    </row>
    <row r="24" spans="1:19" s="297" customFormat="1" ht="19.5" customHeight="1">
      <c r="A24" s="300"/>
      <c r="B24" s="292"/>
      <c r="C24" s="292"/>
      <c r="D24" s="1057"/>
      <c r="E24" s="1058"/>
      <c r="F24" s="286"/>
      <c r="G24" s="293"/>
      <c r="H24" s="293"/>
      <c r="I24" s="294"/>
      <c r="J24" s="294"/>
      <c r="K24" s="294"/>
      <c r="L24" s="294"/>
      <c r="M24" s="294"/>
      <c r="N24" s="295"/>
      <c r="O24" s="296"/>
      <c r="P24" s="297">
        <f t="shared" si="0"/>
        <v>5</v>
      </c>
      <c r="Q24" s="298">
        <f t="shared" si="1"/>
        <v>62668.49000000002</v>
      </c>
      <c r="R24" s="299">
        <v>261494.09</v>
      </c>
      <c r="S24" s="299">
        <f t="shared" si="2"/>
        <v>324162.58</v>
      </c>
    </row>
    <row r="25" spans="1:19" s="297" customFormat="1" ht="19.5" customHeight="1">
      <c r="A25" s="300"/>
      <c r="B25" s="292"/>
      <c r="C25" s="292"/>
      <c r="D25" s="1057"/>
      <c r="E25" s="1058"/>
      <c r="F25" s="286"/>
      <c r="G25" s="286"/>
      <c r="H25" s="286"/>
      <c r="I25" s="301"/>
      <c r="J25" s="301"/>
      <c r="K25" s="301"/>
      <c r="L25" s="301"/>
      <c r="M25" s="301"/>
      <c r="N25" s="302"/>
      <c r="O25" s="296"/>
      <c r="P25" s="297">
        <f t="shared" si="0"/>
        <v>6</v>
      </c>
      <c r="Q25" s="298">
        <f t="shared" si="1"/>
        <v>66194.34</v>
      </c>
      <c r="R25" s="299">
        <v>195299.75</v>
      </c>
      <c r="S25" s="299">
        <f t="shared" si="2"/>
        <v>261494.09</v>
      </c>
    </row>
    <row r="26" spans="1:19" s="297" customFormat="1" ht="19.5" customHeight="1">
      <c r="A26" s="300"/>
      <c r="B26" s="292"/>
      <c r="C26" s="292"/>
      <c r="D26" s="1057"/>
      <c r="E26" s="1058"/>
      <c r="F26" s="286"/>
      <c r="G26" s="286"/>
      <c r="H26" s="286"/>
      <c r="I26" s="301"/>
      <c r="J26" s="301"/>
      <c r="K26" s="301"/>
      <c r="L26" s="301"/>
      <c r="M26" s="301"/>
      <c r="N26" s="302"/>
      <c r="O26" s="296"/>
      <c r="P26" s="297">
        <f t="shared" si="0"/>
        <v>7</v>
      </c>
      <c r="Q26" s="298">
        <f t="shared" si="1"/>
        <v>69918.59</v>
      </c>
      <c r="R26" s="299">
        <v>125381.16</v>
      </c>
      <c r="S26" s="299">
        <f t="shared" si="2"/>
        <v>195299.75</v>
      </c>
    </row>
    <row r="27" spans="1:19" s="297" customFormat="1" ht="19.5" customHeight="1">
      <c r="A27" s="300"/>
      <c r="B27" s="292"/>
      <c r="C27" s="292"/>
      <c r="D27" s="1057"/>
      <c r="E27" s="1058"/>
      <c r="F27" s="286"/>
      <c r="G27" s="286"/>
      <c r="H27" s="286"/>
      <c r="I27" s="301"/>
      <c r="J27" s="301"/>
      <c r="K27" s="301"/>
      <c r="L27" s="301"/>
      <c r="M27" s="301"/>
      <c r="N27" s="302"/>
      <c r="O27" s="296"/>
      <c r="P27" s="297">
        <f t="shared" si="0"/>
        <v>8</v>
      </c>
      <c r="Q27" s="298">
        <f t="shared" si="1"/>
        <v>73852.37</v>
      </c>
      <c r="R27" s="299">
        <v>51528.79</v>
      </c>
      <c r="S27" s="299">
        <f t="shared" si="2"/>
        <v>125381.16</v>
      </c>
    </row>
    <row r="28" spans="1:19" s="297" customFormat="1" ht="19.5" customHeight="1" thickBot="1">
      <c r="A28" s="303"/>
      <c r="B28" s="292"/>
      <c r="C28" s="304"/>
      <c r="D28" s="1061"/>
      <c r="E28" s="1062"/>
      <c r="F28" s="305"/>
      <c r="G28" s="305"/>
      <c r="H28" s="305"/>
      <c r="I28" s="306"/>
      <c r="J28" s="306"/>
      <c r="K28" s="306"/>
      <c r="L28" s="306"/>
      <c r="M28" s="306"/>
      <c r="N28" s="307"/>
      <c r="O28" s="308"/>
      <c r="P28" s="297">
        <f t="shared" si="0"/>
        <v>9</v>
      </c>
      <c r="Q28" s="298">
        <f t="shared" si="1"/>
        <v>51528.79</v>
      </c>
      <c r="R28" s="299">
        <v>0</v>
      </c>
      <c r="S28" s="299">
        <f t="shared" si="2"/>
        <v>51528.79</v>
      </c>
    </row>
    <row r="29" spans="1:19" s="297" customFormat="1" ht="19.5" customHeight="1" thickBot="1">
      <c r="A29" s="309" t="s">
        <v>513</v>
      </c>
      <c r="B29" s="310"/>
      <c r="C29" s="311"/>
      <c r="D29" s="1059"/>
      <c r="E29" s="1060"/>
      <c r="F29" s="312"/>
      <c r="G29" s="312"/>
      <c r="H29" s="312"/>
      <c r="I29" s="760">
        <f aca="true" t="shared" si="3" ref="I29:N29">SUM(I19:I28)</f>
        <v>10000000</v>
      </c>
      <c r="J29" s="760">
        <f t="shared" si="3"/>
        <v>5995529.41</v>
      </c>
      <c r="K29" s="760">
        <f>SUM(K20:K28)</f>
        <v>0</v>
      </c>
      <c r="L29" s="760">
        <f t="shared" si="3"/>
        <v>-1587186.16</v>
      </c>
      <c r="M29" s="760">
        <f t="shared" si="3"/>
        <v>0</v>
      </c>
      <c r="N29" s="760">
        <f t="shared" si="3"/>
        <v>4408343.25</v>
      </c>
      <c r="O29" s="313"/>
      <c r="Q29" s="299"/>
      <c r="R29" s="299"/>
      <c r="S29" s="299"/>
    </row>
    <row r="30" spans="1:15" ht="12.75">
      <c r="A30" s="314"/>
      <c r="B30" s="315"/>
      <c r="C30" s="315"/>
      <c r="D30" s="316"/>
      <c r="E30" s="314"/>
      <c r="F30" s="314"/>
      <c r="G30" s="314"/>
      <c r="H30" s="314"/>
      <c r="I30" s="314"/>
      <c r="J30" s="314"/>
      <c r="K30" s="314"/>
      <c r="L30" s="314"/>
      <c r="M30" s="314"/>
      <c r="N30" s="317"/>
      <c r="O30" s="318"/>
    </row>
    <row r="31" spans="1:11" ht="12.75">
      <c r="A31" s="823" t="s">
        <v>509</v>
      </c>
      <c r="B31" s="823"/>
      <c r="C31" s="823"/>
      <c r="D31" s="823"/>
      <c r="E31" s="823"/>
      <c r="F31" s="823"/>
      <c r="G31" s="823"/>
      <c r="H31" s="823"/>
      <c r="I31" s="823"/>
      <c r="J31" s="823"/>
      <c r="K31" s="823"/>
    </row>
    <row r="32" spans="1:11" ht="12.75" hidden="1">
      <c r="A32" s="823" t="s">
        <v>742</v>
      </c>
      <c r="B32" s="823"/>
      <c r="C32" s="823"/>
      <c r="D32" s="823"/>
      <c r="E32" s="823"/>
      <c r="F32" s="823"/>
      <c r="G32" s="823"/>
      <c r="H32" s="823"/>
      <c r="I32" s="823"/>
      <c r="J32" s="823"/>
      <c r="K32" s="823"/>
    </row>
    <row r="33" spans="1:11" ht="12.75" hidden="1">
      <c r="A33" s="823" t="s">
        <v>562</v>
      </c>
      <c r="B33" s="823"/>
      <c r="C33" s="823"/>
      <c r="D33" s="823"/>
      <c r="E33" s="823"/>
      <c r="F33" s="823"/>
      <c r="G33" s="823"/>
      <c r="H33" s="823"/>
      <c r="I33" s="823"/>
      <c r="J33" s="823"/>
      <c r="K33" s="823"/>
    </row>
    <row r="34" spans="1:11" ht="12.75" hidden="1">
      <c r="A34" s="823" t="s">
        <v>71</v>
      </c>
      <c r="B34" s="823"/>
      <c r="C34" s="823"/>
      <c r="D34" s="823"/>
      <c r="E34" s="823"/>
      <c r="F34" s="823"/>
      <c r="G34" s="823"/>
      <c r="H34" s="823"/>
      <c r="I34" s="823"/>
      <c r="J34" s="823"/>
      <c r="K34" s="823"/>
    </row>
    <row r="35" ht="12.75" hidden="1"/>
    <row r="36" ht="12.75" hidden="1"/>
    <row r="37" ht="12.75" hidden="1"/>
    <row r="39" ht="12.75">
      <c r="A39" s="133"/>
    </row>
    <row r="40" ht="12.75">
      <c r="A40" s="133"/>
    </row>
    <row r="41" ht="12.75">
      <c r="A41" s="133"/>
    </row>
    <row r="42" ht="12.75">
      <c r="A42" s="133"/>
    </row>
  </sheetData>
  <sheetProtection/>
  <mergeCells count="62">
    <mergeCell ref="A12:C12"/>
    <mergeCell ref="A13:C13"/>
    <mergeCell ref="A14:C14"/>
    <mergeCell ref="A7:M7"/>
    <mergeCell ref="L14:M14"/>
    <mergeCell ref="L12:M12"/>
    <mergeCell ref="G12:I12"/>
    <mergeCell ref="J12:K12"/>
    <mergeCell ref="J13:K13"/>
    <mergeCell ref="A11:C11"/>
    <mergeCell ref="N7:O7"/>
    <mergeCell ref="A9:O9"/>
    <mergeCell ref="G10:I10"/>
    <mergeCell ref="N10:O10"/>
    <mergeCell ref="L10:M10"/>
    <mergeCell ref="J10:K10"/>
    <mergeCell ref="D10:E10"/>
    <mergeCell ref="A8:M8"/>
    <mergeCell ref="A10:C10"/>
    <mergeCell ref="N8:O8"/>
    <mergeCell ref="N12:O12"/>
    <mergeCell ref="D12:E12"/>
    <mergeCell ref="C17:C18"/>
    <mergeCell ref="G11:I11"/>
    <mergeCell ref="G17:G18"/>
    <mergeCell ref="A16:O16"/>
    <mergeCell ref="A17:A18"/>
    <mergeCell ref="F17:F18"/>
    <mergeCell ref="N11:O11"/>
    <mergeCell ref="A15:C15"/>
    <mergeCell ref="K17:M17"/>
    <mergeCell ref="L15:M15"/>
    <mergeCell ref="D11:E11"/>
    <mergeCell ref="J11:K11"/>
    <mergeCell ref="L11:M11"/>
    <mergeCell ref="G13:I13"/>
    <mergeCell ref="L13:M13"/>
    <mergeCell ref="N13:O13"/>
    <mergeCell ref="D13:E13"/>
    <mergeCell ref="N17:O17"/>
    <mergeCell ref="N15:O15"/>
    <mergeCell ref="N14:O14"/>
    <mergeCell ref="J15:K15"/>
    <mergeCell ref="J14:K14"/>
    <mergeCell ref="D14:E14"/>
    <mergeCell ref="D15:E15"/>
    <mergeCell ref="H17:H18"/>
    <mergeCell ref="D21:E21"/>
    <mergeCell ref="D20:E20"/>
    <mergeCell ref="D19:E19"/>
    <mergeCell ref="G14:I14"/>
    <mergeCell ref="I17:J17"/>
    <mergeCell ref="D17:E18"/>
    <mergeCell ref="G15:I15"/>
    <mergeCell ref="D22:E22"/>
    <mergeCell ref="D23:E23"/>
    <mergeCell ref="D24:E24"/>
    <mergeCell ref="D29:E29"/>
    <mergeCell ref="D25:E25"/>
    <mergeCell ref="D26:E26"/>
    <mergeCell ref="D27:E27"/>
    <mergeCell ref="D28:E28"/>
  </mergeCells>
  <dataValidations count="4">
    <dataValidation type="list" allowBlank="1" showInputMessage="1" showErrorMessage="1" promptTitle="Tipo" prompt="Deberá indicar seleccionar el mismo&#10;" sqref="F19:F29">
      <formula1>$E$39:$E$42</formula1>
    </dataValidation>
    <dataValidation allowBlank="1" showInputMessage="1" showErrorMessage="1" prompt="Este número está correlacionado con el Aval del Cabildo, en su caso.&#10;" sqref="G19:H29"/>
    <dataValidation allowBlank="1" showInputMessage="1" showErrorMessage="1" prompt="LO QUE QUEDA POR PAGAR SIN INTERESES. RESPECTO DE PÓLIZAS DE CRÉDITOS ES LO QUE ESTÁ DISPUESTO A ESA FECHA." sqref="J19:J29"/>
    <dataValidation allowBlank="1" showInputMessage="1" showErrorMessage="1" promptTitle="Epígrafe Pasivo Balance" prompt="Incluir en dónde figura del Pasivo del Balance la disposición o reducción de pólizas y préstamos" sqref="C19:C29"/>
  </dataValidations>
  <printOptions horizontalCentered="1" verticalCentered="1"/>
  <pageMargins left="0.7480314960629921" right="0.2362204724409449" top="0.984251968503937" bottom="0.984251968503937" header="0" footer="0"/>
  <pageSetup horizontalDpi="600" verticalDpi="600" orientation="landscape" paperSize="9" scale="65" r:id="rId2"/>
  <headerFooter alignWithMargins="0">
    <oddFooter>&amp;L&amp;7Plaza de España, 1
38003 Santa Cruz de Tenerife
Teléfono: 901 501 901
www.tenerife.es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31"/>
  <sheetViews>
    <sheetView zoomScale="95" zoomScaleNormal="95" zoomScalePageLayoutView="0" workbookViewId="0" topLeftCell="A7">
      <selection activeCell="D28" sqref="D28"/>
    </sheetView>
  </sheetViews>
  <sheetFormatPr defaultColWidth="11.421875" defaultRowHeight="12.75"/>
  <cols>
    <col min="1" max="1" width="28.57421875" style="109" customWidth="1"/>
    <col min="2" max="2" width="23.8515625" style="109" customWidth="1"/>
    <col min="3" max="3" width="13.7109375" style="109" bestFit="1" customWidth="1"/>
    <col min="4" max="5" width="13.7109375" style="123" bestFit="1" customWidth="1"/>
    <col min="6" max="6" width="14.28125" style="123" bestFit="1" customWidth="1"/>
    <col min="7" max="7" width="13.7109375" style="123" bestFit="1" customWidth="1"/>
    <col min="8" max="8" width="14.28125" style="123" bestFit="1" customWidth="1"/>
    <col min="9" max="16384" width="11.421875" style="109" customWidth="1"/>
  </cols>
  <sheetData>
    <row r="1" spans="1:10" ht="54" customHeight="1">
      <c r="A1" s="1102" t="s">
        <v>465</v>
      </c>
      <c r="B1" s="1103"/>
      <c r="C1" s="1103"/>
      <c r="D1" s="1103"/>
      <c r="E1" s="1103"/>
      <c r="F1" s="1103"/>
      <c r="G1" s="1104"/>
      <c r="H1" s="108">
        <v>2011</v>
      </c>
      <c r="I1"/>
      <c r="J1"/>
    </row>
    <row r="2" spans="1:10" s="110" customFormat="1" ht="17.25" thickBot="1">
      <c r="A2" s="1105" t="s">
        <v>466</v>
      </c>
      <c r="B2" s="1106"/>
      <c r="C2" s="1106"/>
      <c r="D2" s="1106"/>
      <c r="E2" s="1106"/>
      <c r="F2" s="1106"/>
      <c r="G2" s="1107"/>
      <c r="H2" s="120" t="s">
        <v>81</v>
      </c>
      <c r="I2"/>
      <c r="J2"/>
    </row>
    <row r="3" spans="1:8" ht="13.5" customHeight="1" thickBot="1">
      <c r="A3" s="1108" t="s">
        <v>467</v>
      </c>
      <c r="B3" s="1109"/>
      <c r="C3" s="1109"/>
      <c r="D3" s="1109"/>
      <c r="E3" s="1109"/>
      <c r="F3" s="1109"/>
      <c r="G3" s="1109"/>
      <c r="H3" s="1110"/>
    </row>
    <row r="4" spans="3:8" ht="20.25" customHeight="1">
      <c r="C4" s="1111">
        <v>2009</v>
      </c>
      <c r="D4" s="1111"/>
      <c r="E4" s="1111" t="s">
        <v>198</v>
      </c>
      <c r="F4" s="1111"/>
      <c r="G4" s="1111" t="s">
        <v>197</v>
      </c>
      <c r="H4" s="1111"/>
    </row>
    <row r="5" spans="1:8" ht="23.25">
      <c r="A5" s="111" t="s">
        <v>468</v>
      </c>
      <c r="B5" s="111" t="s">
        <v>82</v>
      </c>
      <c r="C5" s="112" t="s">
        <v>469</v>
      </c>
      <c r="D5" s="112" t="s">
        <v>470</v>
      </c>
      <c r="E5" s="112" t="s">
        <v>469</v>
      </c>
      <c r="F5" s="112" t="s">
        <v>470</v>
      </c>
      <c r="G5" s="112" t="s">
        <v>469</v>
      </c>
      <c r="H5" s="112" t="s">
        <v>470</v>
      </c>
    </row>
    <row r="6" spans="1:8" ht="15">
      <c r="A6" s="111" t="s">
        <v>471</v>
      </c>
      <c r="B6" s="111" t="s">
        <v>472</v>
      </c>
      <c r="C6" s="126">
        <v>27900</v>
      </c>
      <c r="D6" s="126">
        <v>27900</v>
      </c>
      <c r="E6" s="126">
        <v>27840</v>
      </c>
      <c r="F6" s="126">
        <v>27840</v>
      </c>
      <c r="G6" s="126">
        <v>28950</v>
      </c>
      <c r="H6" s="126">
        <v>28950</v>
      </c>
    </row>
    <row r="7" spans="1:8" ht="15">
      <c r="A7" s="111" t="s">
        <v>471</v>
      </c>
      <c r="B7" s="111" t="s">
        <v>473</v>
      </c>
      <c r="C7" s="126">
        <v>15390</v>
      </c>
      <c r="D7" s="126">
        <v>15390</v>
      </c>
      <c r="E7" s="126">
        <v>2780</v>
      </c>
      <c r="F7" s="126">
        <v>2780</v>
      </c>
      <c r="G7" s="126">
        <v>2810</v>
      </c>
      <c r="H7" s="126">
        <v>2810</v>
      </c>
    </row>
    <row r="8" spans="1:8" ht="15">
      <c r="A8" s="111"/>
      <c r="B8" s="111"/>
      <c r="C8" s="124"/>
      <c r="D8" s="124"/>
      <c r="E8" s="124"/>
      <c r="F8" s="124"/>
      <c r="G8" s="124"/>
      <c r="H8" s="124"/>
    </row>
    <row r="9" spans="1:8" ht="15">
      <c r="A9" s="111"/>
      <c r="B9" s="111"/>
      <c r="C9" s="124"/>
      <c r="D9" s="124"/>
      <c r="E9" s="124"/>
      <c r="F9" s="124"/>
      <c r="G9" s="124"/>
      <c r="H9" s="124"/>
    </row>
    <row r="10" spans="1:8" ht="15">
      <c r="A10" s="111"/>
      <c r="B10" s="111"/>
      <c r="C10" s="124"/>
      <c r="D10" s="124"/>
      <c r="E10" s="124"/>
      <c r="F10" s="124"/>
      <c r="G10" s="124"/>
      <c r="H10" s="124"/>
    </row>
    <row r="11" spans="1:8" ht="15">
      <c r="A11" s="111"/>
      <c r="B11" s="111"/>
      <c r="C11" s="124"/>
      <c r="D11" s="124"/>
      <c r="E11" s="124"/>
      <c r="F11" s="124"/>
      <c r="G11" s="124"/>
      <c r="H11" s="124"/>
    </row>
    <row r="12" spans="1:8" ht="15">
      <c r="A12" s="113"/>
      <c r="B12" s="114"/>
      <c r="C12" s="125"/>
      <c r="D12" s="125"/>
      <c r="E12" s="125"/>
      <c r="F12" s="125"/>
      <c r="G12" s="125"/>
      <c r="H12" s="125"/>
    </row>
    <row r="13" spans="1:8" ht="15">
      <c r="A13" s="113"/>
      <c r="B13" s="114"/>
      <c r="C13" s="125"/>
      <c r="D13" s="125"/>
      <c r="E13" s="125"/>
      <c r="F13" s="125"/>
      <c r="G13" s="125"/>
      <c r="H13" s="125"/>
    </row>
    <row r="14" spans="1:8" ht="15">
      <c r="A14" s="113"/>
      <c r="B14" s="114"/>
      <c r="C14" s="125"/>
      <c r="D14" s="125"/>
      <c r="E14" s="125"/>
      <c r="F14" s="125"/>
      <c r="G14" s="125"/>
      <c r="H14" s="125"/>
    </row>
    <row r="15" spans="1:8" ht="15.75" thickBot="1">
      <c r="A15" s="1113" t="s">
        <v>513</v>
      </c>
      <c r="B15" s="1114"/>
      <c r="C15" s="127">
        <f aca="true" t="shared" si="0" ref="C15:H15">SUM(C6:C14)</f>
        <v>43290</v>
      </c>
      <c r="D15" s="127">
        <f t="shared" si="0"/>
        <v>43290</v>
      </c>
      <c r="E15" s="127">
        <f t="shared" si="0"/>
        <v>30620</v>
      </c>
      <c r="F15" s="127">
        <f t="shared" si="0"/>
        <v>30620</v>
      </c>
      <c r="G15" s="127">
        <f t="shared" si="0"/>
        <v>31760</v>
      </c>
      <c r="H15" s="127">
        <f t="shared" si="0"/>
        <v>31760</v>
      </c>
    </row>
    <row r="16" spans="1:8" ht="6.75" customHeight="1" thickBot="1">
      <c r="A16" s="115"/>
      <c r="B16" s="116"/>
      <c r="C16" s="117"/>
      <c r="D16" s="117"/>
      <c r="E16" s="118"/>
      <c r="F16" s="118"/>
      <c r="G16" s="118"/>
      <c r="H16" s="119"/>
    </row>
    <row r="17" spans="3:8" ht="15.75" customHeight="1">
      <c r="C17" s="1112">
        <v>2009</v>
      </c>
      <c r="D17" s="1112"/>
      <c r="E17" s="1112" t="s">
        <v>198</v>
      </c>
      <c r="F17" s="1112"/>
      <c r="G17" s="1112" t="s">
        <v>197</v>
      </c>
      <c r="H17" s="1112"/>
    </row>
    <row r="18" spans="1:8" ht="23.25">
      <c r="A18" s="111" t="s">
        <v>474</v>
      </c>
      <c r="B18" s="111" t="s">
        <v>82</v>
      </c>
      <c r="C18" s="112" t="s">
        <v>475</v>
      </c>
      <c r="D18" s="112" t="s">
        <v>470</v>
      </c>
      <c r="E18" s="112" t="s">
        <v>475</v>
      </c>
      <c r="F18" s="112" t="s">
        <v>470</v>
      </c>
      <c r="G18" s="112" t="s">
        <v>475</v>
      </c>
      <c r="H18" s="112" t="s">
        <v>470</v>
      </c>
    </row>
    <row r="19" spans="1:8" ht="15">
      <c r="A19" s="111" t="s">
        <v>476</v>
      </c>
      <c r="B19" s="111" t="s">
        <v>477</v>
      </c>
      <c r="C19" s="129">
        <v>4875</v>
      </c>
      <c r="D19" s="129">
        <v>4875</v>
      </c>
      <c r="E19" s="129">
        <v>0</v>
      </c>
      <c r="F19" s="129">
        <v>0</v>
      </c>
      <c r="G19" s="129">
        <v>0</v>
      </c>
      <c r="H19" s="129">
        <v>0</v>
      </c>
    </row>
    <row r="20" spans="1:8" ht="15">
      <c r="A20" s="111" t="s">
        <v>478</v>
      </c>
      <c r="B20" s="111" t="s">
        <v>477</v>
      </c>
      <c r="C20" s="129">
        <v>2025</v>
      </c>
      <c r="D20" s="129">
        <v>2025</v>
      </c>
      <c r="E20" s="129">
        <v>0</v>
      </c>
      <c r="F20" s="129">
        <v>0</v>
      </c>
      <c r="G20" s="129">
        <v>0</v>
      </c>
      <c r="H20" s="129">
        <v>0</v>
      </c>
    </row>
    <row r="21" spans="1:8" ht="15">
      <c r="A21" s="111" t="s">
        <v>479</v>
      </c>
      <c r="B21" s="111" t="s">
        <v>480</v>
      </c>
      <c r="C21" s="129">
        <v>146.51</v>
      </c>
      <c r="D21" s="129">
        <v>146.51</v>
      </c>
      <c r="E21" s="129">
        <v>0</v>
      </c>
      <c r="F21" s="129">
        <v>0</v>
      </c>
      <c r="G21" s="129">
        <v>0</v>
      </c>
      <c r="H21" s="129">
        <v>0</v>
      </c>
    </row>
    <row r="22" spans="1:8" ht="15">
      <c r="A22" s="111" t="s">
        <v>481</v>
      </c>
      <c r="B22" s="111" t="s">
        <v>482</v>
      </c>
      <c r="C22" s="129">
        <v>5610.54</v>
      </c>
      <c r="D22" s="129">
        <v>5610.54</v>
      </c>
      <c r="E22" s="129">
        <v>0</v>
      </c>
      <c r="F22" s="129">
        <v>0</v>
      </c>
      <c r="G22" s="129">
        <v>0</v>
      </c>
      <c r="H22" s="129">
        <v>0</v>
      </c>
    </row>
    <row r="23" spans="1:8" ht="15">
      <c r="A23" s="111" t="s">
        <v>483</v>
      </c>
      <c r="B23" s="111" t="s">
        <v>484</v>
      </c>
      <c r="C23" s="129">
        <v>5813.99</v>
      </c>
      <c r="D23" s="129">
        <v>5813.99</v>
      </c>
      <c r="E23" s="129">
        <v>460</v>
      </c>
      <c r="F23" s="129">
        <v>460</v>
      </c>
      <c r="G23" s="129">
        <v>2040</v>
      </c>
      <c r="H23" s="129">
        <v>2040</v>
      </c>
    </row>
    <row r="24" spans="1:8" ht="15">
      <c r="A24" s="111" t="s">
        <v>471</v>
      </c>
      <c r="B24" s="111" t="s">
        <v>472</v>
      </c>
      <c r="C24" s="129">
        <v>73630</v>
      </c>
      <c r="D24" s="129">
        <v>73630</v>
      </c>
      <c r="E24" s="129">
        <v>76730</v>
      </c>
      <c r="F24" s="129">
        <v>76730</v>
      </c>
      <c r="G24" s="129">
        <v>79800</v>
      </c>
      <c r="H24" s="129">
        <v>79800</v>
      </c>
    </row>
    <row r="25" spans="1:8" ht="15">
      <c r="A25" s="111" t="s">
        <v>471</v>
      </c>
      <c r="B25" s="111" t="s">
        <v>485</v>
      </c>
      <c r="C25" s="130">
        <v>6878.96</v>
      </c>
      <c r="D25" s="130">
        <v>6878.96</v>
      </c>
      <c r="E25" s="130">
        <v>4530</v>
      </c>
      <c r="F25" s="130">
        <v>4530</v>
      </c>
      <c r="G25" s="130">
        <v>4580</v>
      </c>
      <c r="H25" s="130">
        <v>4580</v>
      </c>
    </row>
    <row r="26" spans="1:8" ht="18.75" customHeight="1">
      <c r="A26" s="113"/>
      <c r="B26" s="114"/>
      <c r="C26" s="128"/>
      <c r="D26" s="128"/>
      <c r="E26" s="128"/>
      <c r="F26" s="128"/>
      <c r="G26" s="128"/>
      <c r="H26" s="128"/>
    </row>
    <row r="27" spans="1:8" ht="15">
      <c r="A27" s="113"/>
      <c r="B27" s="114"/>
      <c r="C27" s="128"/>
      <c r="D27" s="128"/>
      <c r="E27" s="128"/>
      <c r="F27" s="128"/>
      <c r="G27" s="128"/>
      <c r="H27" s="128"/>
    </row>
    <row r="28" spans="1:8" ht="15.75" thickBot="1">
      <c r="A28" s="1113" t="s">
        <v>513</v>
      </c>
      <c r="B28" s="1114"/>
      <c r="C28" s="131">
        <f aca="true" t="shared" si="1" ref="C28:H28">SUM(C19:C27)</f>
        <v>98980.00000000001</v>
      </c>
      <c r="D28" s="131">
        <f t="shared" si="1"/>
        <v>98980.00000000001</v>
      </c>
      <c r="E28" s="131">
        <f t="shared" si="1"/>
        <v>81720</v>
      </c>
      <c r="F28" s="131">
        <f t="shared" si="1"/>
        <v>81720</v>
      </c>
      <c r="G28" s="131">
        <f t="shared" si="1"/>
        <v>86420</v>
      </c>
      <c r="H28" s="131">
        <f t="shared" si="1"/>
        <v>86420</v>
      </c>
    </row>
    <row r="29" spans="1:8" ht="13.5" thickBot="1">
      <c r="A29" s="115"/>
      <c r="B29" s="116"/>
      <c r="C29" s="116"/>
      <c r="D29" s="116"/>
      <c r="E29" s="121"/>
      <c r="F29" s="121"/>
      <c r="G29" s="121"/>
      <c r="H29" s="122"/>
    </row>
    <row r="31" ht="21.75" customHeight="1">
      <c r="A31" s="109" t="s">
        <v>83</v>
      </c>
    </row>
    <row r="32" ht="54" customHeight="1"/>
  </sheetData>
  <sheetProtection/>
  <mergeCells count="11">
    <mergeCell ref="G17:H17"/>
    <mergeCell ref="A28:B28"/>
    <mergeCell ref="A15:B15"/>
    <mergeCell ref="C17:D17"/>
    <mergeCell ref="E17:F17"/>
    <mergeCell ref="A1:G1"/>
    <mergeCell ref="A2:G2"/>
    <mergeCell ref="A3:H3"/>
    <mergeCell ref="C4:D4"/>
    <mergeCell ref="E4:F4"/>
    <mergeCell ref="G4:H4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landscape" paperSize="9" scale="97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S35"/>
  <sheetViews>
    <sheetView zoomScale="55" zoomScaleNormal="55" zoomScalePageLayoutView="0" workbookViewId="0" topLeftCell="A1">
      <selection activeCell="F4" sqref="F4"/>
    </sheetView>
  </sheetViews>
  <sheetFormatPr defaultColWidth="11.421875" defaultRowHeight="12.75"/>
  <cols>
    <col min="1" max="1" width="10.28125" style="280" customWidth="1"/>
    <col min="2" max="2" width="19.8515625" style="280" hidden="1" customWidth="1"/>
    <col min="3" max="3" width="26.28125" style="280" customWidth="1"/>
    <col min="4" max="4" width="13.28125" style="280" customWidth="1"/>
    <col min="5" max="5" width="10.57421875" style="280" customWidth="1"/>
    <col min="6" max="6" width="13.8515625" style="280" customWidth="1"/>
    <col min="7" max="8" width="15.7109375" style="280" customWidth="1"/>
    <col min="9" max="9" width="16.7109375" style="280" customWidth="1"/>
    <col min="10" max="10" width="16.28125" style="280" customWidth="1"/>
    <col min="11" max="11" width="14.28125" style="280" customWidth="1"/>
    <col min="12" max="12" width="13.00390625" style="280" bestFit="1" customWidth="1"/>
    <col min="13" max="13" width="14.7109375" style="280" bestFit="1" customWidth="1"/>
    <col min="14" max="14" width="15.00390625" style="280" customWidth="1"/>
    <col min="15" max="15" width="12.57421875" style="280" customWidth="1"/>
    <col min="16" max="16" width="0" style="280" hidden="1" customWidth="1"/>
    <col min="17" max="17" width="17.140625" style="281" hidden="1" customWidth="1"/>
    <col min="18" max="18" width="17.421875" style="281" hidden="1" customWidth="1"/>
    <col min="19" max="19" width="0.9921875" style="281" hidden="1" customWidth="1"/>
    <col min="20" max="16384" width="11.57421875" style="280" customWidth="1"/>
  </cols>
  <sheetData>
    <row r="1" ht="13.5">
      <c r="F1" s="765" t="s">
        <v>43</v>
      </c>
    </row>
    <row r="2" ht="13.5">
      <c r="F2" s="766" t="s">
        <v>44</v>
      </c>
    </row>
    <row r="4" spans="1:7" ht="13.5">
      <c r="A4" s="764" t="s">
        <v>650</v>
      </c>
      <c r="F4" s="769">
        <v>42339</v>
      </c>
      <c r="G4" s="776"/>
    </row>
    <row r="5" spans="1:7" ht="13.5">
      <c r="A5" s="764" t="s">
        <v>42</v>
      </c>
      <c r="F5" s="768" t="s">
        <v>45</v>
      </c>
      <c r="G5" s="777"/>
    </row>
    <row r="6" spans="1:14" ht="13.5" thickBot="1">
      <c r="A6" s="319"/>
      <c r="N6" s="320"/>
    </row>
    <row r="7" spans="1:19" s="297" customFormat="1" ht="36" customHeight="1" thickBot="1">
      <c r="A7" s="1099" t="s">
        <v>69</v>
      </c>
      <c r="B7" s="1100"/>
      <c r="C7" s="1100"/>
      <c r="D7" s="1100"/>
      <c r="E7" s="1100"/>
      <c r="F7" s="1100"/>
      <c r="G7" s="1100"/>
      <c r="H7" s="1100"/>
      <c r="I7" s="1100"/>
      <c r="J7" s="1100"/>
      <c r="K7" s="1100"/>
      <c r="L7" s="1100"/>
      <c r="M7" s="1101"/>
      <c r="N7" s="1089">
        <f>CPYG!D7</f>
        <v>2016</v>
      </c>
      <c r="O7" s="1090"/>
      <c r="Q7" s="299"/>
      <c r="R7" s="299"/>
      <c r="S7" s="299"/>
    </row>
    <row r="8" spans="1:15" ht="34.5" customHeight="1" thickBot="1">
      <c r="A8" s="1095" t="str">
        <f>CPYG!A8</f>
        <v>EMPRESA PÚBLICA: CASINO TAORO S.A.</v>
      </c>
      <c r="B8" s="1096"/>
      <c r="C8" s="1096"/>
      <c r="D8" s="1096"/>
      <c r="E8" s="1096"/>
      <c r="F8" s="1096"/>
      <c r="G8" s="1096"/>
      <c r="H8" s="1096"/>
      <c r="I8" s="1096"/>
      <c r="J8" s="1096"/>
      <c r="K8" s="1096"/>
      <c r="L8" s="1096"/>
      <c r="M8" s="1097"/>
      <c r="N8" s="1095" t="s">
        <v>567</v>
      </c>
      <c r="O8" s="1097"/>
    </row>
    <row r="9" spans="1:15" ht="24.75" customHeight="1">
      <c r="A9" s="1115" t="s">
        <v>563</v>
      </c>
      <c r="B9" s="1076"/>
      <c r="C9" s="1076"/>
      <c r="D9" s="1076"/>
      <c r="E9" s="1076"/>
      <c r="F9" s="1076"/>
      <c r="G9" s="1076"/>
      <c r="H9" s="1076"/>
      <c r="I9" s="1076"/>
      <c r="J9" s="1076"/>
      <c r="K9" s="1076"/>
      <c r="L9" s="1076"/>
      <c r="M9" s="1076"/>
      <c r="N9" s="1076"/>
      <c r="O9" s="1116"/>
    </row>
    <row r="10" spans="1:15" ht="40.5" customHeight="1">
      <c r="A10" s="1117" t="s">
        <v>356</v>
      </c>
      <c r="B10" s="283"/>
      <c r="C10" s="1073" t="s">
        <v>357</v>
      </c>
      <c r="D10" s="1066" t="s">
        <v>358</v>
      </c>
      <c r="E10" s="1067"/>
      <c r="F10" s="1073" t="s">
        <v>359</v>
      </c>
      <c r="G10" s="1075" t="s">
        <v>740</v>
      </c>
      <c r="H10" s="1075" t="s">
        <v>741</v>
      </c>
      <c r="I10" s="1064" t="s">
        <v>178</v>
      </c>
      <c r="J10" s="1077"/>
      <c r="K10" s="1065"/>
      <c r="L10" s="1064" t="s">
        <v>165</v>
      </c>
      <c r="M10" s="1077"/>
      <c r="N10" s="1077"/>
      <c r="O10" s="1094"/>
    </row>
    <row r="11" spans="1:19" ht="73.5" customHeight="1">
      <c r="A11" s="1115"/>
      <c r="B11" s="283"/>
      <c r="C11" s="1073"/>
      <c r="D11" s="1068"/>
      <c r="E11" s="1069"/>
      <c r="F11" s="1073"/>
      <c r="G11" s="1076"/>
      <c r="H11" s="1076"/>
      <c r="I11" s="288" t="s">
        <v>70</v>
      </c>
      <c r="J11" s="288" t="s">
        <v>176</v>
      </c>
      <c r="K11" s="282" t="s">
        <v>564</v>
      </c>
      <c r="L11" s="288" t="s">
        <v>177</v>
      </c>
      <c r="M11" s="283" t="s">
        <v>172</v>
      </c>
      <c r="N11" s="282" t="s">
        <v>174</v>
      </c>
      <c r="O11" s="790" t="s">
        <v>564</v>
      </c>
      <c r="Q11" s="290" t="s">
        <v>507</v>
      </c>
      <c r="R11" s="281" t="s">
        <v>84</v>
      </c>
      <c r="S11" s="281" t="s">
        <v>85</v>
      </c>
    </row>
    <row r="12" spans="1:19" s="297" customFormat="1" ht="19.5" customHeight="1">
      <c r="A12" s="291"/>
      <c r="B12" s="292"/>
      <c r="C12" s="292"/>
      <c r="D12" s="1057"/>
      <c r="E12" s="1058"/>
      <c r="F12" s="286"/>
      <c r="G12" s="293"/>
      <c r="H12" s="293"/>
      <c r="I12" s="294"/>
      <c r="J12" s="294"/>
      <c r="K12" s="634"/>
      <c r="L12" s="294"/>
      <c r="M12" s="294"/>
      <c r="N12" s="655"/>
      <c r="O12" s="296"/>
      <c r="Q12" s="298"/>
      <c r="R12" s="299"/>
      <c r="S12" s="299"/>
    </row>
    <row r="13" spans="1:19" s="297" customFormat="1" ht="19.5" customHeight="1">
      <c r="A13" s="783" t="s">
        <v>287</v>
      </c>
      <c r="B13" s="784"/>
      <c r="C13" s="784" t="s">
        <v>291</v>
      </c>
      <c r="D13" s="1055" t="s">
        <v>289</v>
      </c>
      <c r="E13" s="1056"/>
      <c r="F13" s="286"/>
      <c r="G13" s="293"/>
      <c r="H13" s="293"/>
      <c r="I13" s="294"/>
      <c r="J13" s="294">
        <v>1000500</v>
      </c>
      <c r="K13" s="575"/>
      <c r="L13" s="294">
        <v>286300</v>
      </c>
      <c r="M13" s="294">
        <v>-1000500</v>
      </c>
      <c r="N13" s="295">
        <f>J13+L13+M13</f>
        <v>286300</v>
      </c>
      <c r="O13" s="296"/>
      <c r="Q13" s="298"/>
      <c r="R13" s="299"/>
      <c r="S13" s="299"/>
    </row>
    <row r="14" spans="1:19" s="297" customFormat="1" ht="19.5" customHeight="1">
      <c r="A14" s="783" t="s">
        <v>287</v>
      </c>
      <c r="B14" s="784"/>
      <c r="C14" s="784" t="s">
        <v>291</v>
      </c>
      <c r="D14" s="1055" t="s">
        <v>292</v>
      </c>
      <c r="E14" s="1056"/>
      <c r="F14" s="286"/>
      <c r="G14" s="293"/>
      <c r="H14" s="293"/>
      <c r="I14" s="294"/>
      <c r="J14" s="294">
        <v>386686.16</v>
      </c>
      <c r="K14" s="575"/>
      <c r="L14" s="294">
        <v>398447.61</v>
      </c>
      <c r="M14" s="294">
        <v>-386686.16</v>
      </c>
      <c r="N14" s="295">
        <f>J14+L14+M14</f>
        <v>398447.61000000004</v>
      </c>
      <c r="O14" s="296"/>
      <c r="P14" s="297">
        <f aca="true" t="shared" si="0" ref="P14:P21">+P13+1</f>
        <v>1</v>
      </c>
      <c r="Q14" s="298">
        <f aca="true" t="shared" si="1" ref="Q14:Q21">+S14-R14</f>
        <v>-439663.17</v>
      </c>
      <c r="R14" s="299">
        <v>439663.17</v>
      </c>
      <c r="S14" s="299">
        <f aca="true" t="shared" si="2" ref="S14:S21">+R13</f>
        <v>0</v>
      </c>
    </row>
    <row r="15" spans="1:19" s="297" customFormat="1" ht="19.5" customHeight="1">
      <c r="A15" s="783" t="s">
        <v>287</v>
      </c>
      <c r="B15" s="784"/>
      <c r="C15" s="784" t="s">
        <v>291</v>
      </c>
      <c r="D15" s="1055" t="s">
        <v>292</v>
      </c>
      <c r="E15" s="1056"/>
      <c r="F15" s="286"/>
      <c r="G15" s="293"/>
      <c r="H15" s="293"/>
      <c r="I15" s="294"/>
      <c r="J15" s="294">
        <v>200000</v>
      </c>
      <c r="K15" s="575"/>
      <c r="L15" s="294">
        <v>200000</v>
      </c>
      <c r="M15" s="294">
        <v>-200000</v>
      </c>
      <c r="N15" s="295">
        <f>J15+L15+M15</f>
        <v>200000</v>
      </c>
      <c r="O15" s="296"/>
      <c r="P15" s="297">
        <f t="shared" si="0"/>
        <v>2</v>
      </c>
      <c r="Q15" s="298">
        <f t="shared" si="1"/>
        <v>56170.159999999974</v>
      </c>
      <c r="R15" s="299">
        <v>383493.01</v>
      </c>
      <c r="S15" s="299">
        <f t="shared" si="2"/>
        <v>439663.17</v>
      </c>
    </row>
    <row r="16" spans="1:19" s="297" customFormat="1" ht="19.5" customHeight="1">
      <c r="A16" s="300"/>
      <c r="B16" s="292"/>
      <c r="C16" s="292"/>
      <c r="D16" s="1057"/>
      <c r="E16" s="1058"/>
      <c r="F16" s="286"/>
      <c r="G16" s="293"/>
      <c r="H16" s="293"/>
      <c r="I16" s="294"/>
      <c r="J16" s="791"/>
      <c r="K16" s="791"/>
      <c r="L16" s="791"/>
      <c r="M16" s="791"/>
      <c r="N16" s="791"/>
      <c r="O16" s="296"/>
      <c r="P16" s="297">
        <f t="shared" si="0"/>
        <v>3</v>
      </c>
      <c r="Q16" s="298">
        <f t="shared" si="1"/>
        <v>59330.42999999999</v>
      </c>
      <c r="R16" s="299">
        <v>324162.58</v>
      </c>
      <c r="S16" s="299">
        <f t="shared" si="2"/>
        <v>383493.01</v>
      </c>
    </row>
    <row r="17" spans="1:19" s="297" customFormat="1" ht="19.5" customHeight="1">
      <c r="A17" s="300"/>
      <c r="B17" s="292"/>
      <c r="C17" s="292"/>
      <c r="D17" s="1057"/>
      <c r="E17" s="1058"/>
      <c r="F17" s="286"/>
      <c r="G17" s="293"/>
      <c r="H17" s="293"/>
      <c r="I17" s="294"/>
      <c r="J17" s="294"/>
      <c r="K17" s="575"/>
      <c r="L17" s="294"/>
      <c r="M17" s="294"/>
      <c r="N17" s="295"/>
      <c r="O17" s="296"/>
      <c r="P17" s="297">
        <f t="shared" si="0"/>
        <v>4</v>
      </c>
      <c r="Q17" s="298">
        <f t="shared" si="1"/>
        <v>62668.49000000002</v>
      </c>
      <c r="R17" s="299">
        <v>261494.09</v>
      </c>
      <c r="S17" s="299">
        <f t="shared" si="2"/>
        <v>324162.58</v>
      </c>
    </row>
    <row r="18" spans="1:19" s="297" customFormat="1" ht="19.5" customHeight="1">
      <c r="A18" s="300"/>
      <c r="B18" s="292"/>
      <c r="C18" s="292"/>
      <c r="D18" s="1057"/>
      <c r="E18" s="1058"/>
      <c r="F18" s="286"/>
      <c r="G18" s="286"/>
      <c r="H18" s="286"/>
      <c r="I18" s="301"/>
      <c r="J18" s="301"/>
      <c r="K18" s="575"/>
      <c r="L18" s="301"/>
      <c r="M18" s="301"/>
      <c r="N18" s="302"/>
      <c r="O18" s="296"/>
      <c r="P18" s="297">
        <f t="shared" si="0"/>
        <v>5</v>
      </c>
      <c r="Q18" s="298">
        <f t="shared" si="1"/>
        <v>66194.34</v>
      </c>
      <c r="R18" s="299">
        <v>195299.75</v>
      </c>
      <c r="S18" s="299">
        <f t="shared" si="2"/>
        <v>261494.09</v>
      </c>
    </row>
    <row r="19" spans="1:19" s="297" customFormat="1" ht="19.5" customHeight="1">
      <c r="A19" s="300"/>
      <c r="B19" s="292"/>
      <c r="C19" s="292"/>
      <c r="D19" s="1057"/>
      <c r="E19" s="1058"/>
      <c r="F19" s="286"/>
      <c r="G19" s="286"/>
      <c r="H19" s="286"/>
      <c r="I19" s="301"/>
      <c r="J19" s="301"/>
      <c r="K19" s="575"/>
      <c r="L19" s="301"/>
      <c r="M19" s="301"/>
      <c r="N19" s="302"/>
      <c r="O19" s="296"/>
      <c r="P19" s="297">
        <f t="shared" si="0"/>
        <v>6</v>
      </c>
      <c r="Q19" s="298">
        <f t="shared" si="1"/>
        <v>69918.59</v>
      </c>
      <c r="R19" s="299">
        <v>125381.16</v>
      </c>
      <c r="S19" s="299">
        <f t="shared" si="2"/>
        <v>195299.75</v>
      </c>
    </row>
    <row r="20" spans="1:19" s="297" customFormat="1" ht="19.5" customHeight="1">
      <c r="A20" s="300"/>
      <c r="B20" s="292"/>
      <c r="C20" s="292"/>
      <c r="D20" s="1057"/>
      <c r="E20" s="1058"/>
      <c r="F20" s="286"/>
      <c r="G20" s="286"/>
      <c r="H20" s="286"/>
      <c r="I20" s="301"/>
      <c r="J20" s="301"/>
      <c r="K20" s="575"/>
      <c r="L20" s="301"/>
      <c r="M20" s="301"/>
      <c r="N20" s="302"/>
      <c r="O20" s="296"/>
      <c r="P20" s="297">
        <f t="shared" si="0"/>
        <v>7</v>
      </c>
      <c r="Q20" s="298">
        <f t="shared" si="1"/>
        <v>73852.37</v>
      </c>
      <c r="R20" s="299">
        <v>51528.79</v>
      </c>
      <c r="S20" s="299">
        <f t="shared" si="2"/>
        <v>125381.16</v>
      </c>
    </row>
    <row r="21" spans="1:19" s="297" customFormat="1" ht="19.5" customHeight="1" thickBot="1">
      <c r="A21" s="303"/>
      <c r="B21" s="292"/>
      <c r="C21" s="304"/>
      <c r="D21" s="1061"/>
      <c r="E21" s="1062"/>
      <c r="F21" s="305"/>
      <c r="G21" s="305"/>
      <c r="H21" s="305"/>
      <c r="I21" s="306"/>
      <c r="J21" s="306"/>
      <c r="K21" s="576"/>
      <c r="L21" s="306"/>
      <c r="M21" s="306"/>
      <c r="N21" s="307"/>
      <c r="O21" s="308"/>
      <c r="P21" s="297">
        <f t="shared" si="0"/>
        <v>8</v>
      </c>
      <c r="Q21" s="298">
        <f t="shared" si="1"/>
        <v>51528.79</v>
      </c>
      <c r="R21" s="299">
        <v>0</v>
      </c>
      <c r="S21" s="299">
        <f t="shared" si="2"/>
        <v>51528.79</v>
      </c>
    </row>
    <row r="22" spans="1:19" s="297" customFormat="1" ht="19.5" customHeight="1" thickBot="1">
      <c r="A22" s="309" t="s">
        <v>513</v>
      </c>
      <c r="B22" s="310"/>
      <c r="C22" s="311"/>
      <c r="D22" s="1059"/>
      <c r="E22" s="1060"/>
      <c r="F22" s="312"/>
      <c r="G22" s="312"/>
      <c r="H22" s="312"/>
      <c r="I22" s="760">
        <f aca="true" t="shared" si="3" ref="I22:N22">SUM(I12:I21)</f>
        <v>0</v>
      </c>
      <c r="J22" s="760">
        <f t="shared" si="3"/>
        <v>1587186.16</v>
      </c>
      <c r="K22" s="516"/>
      <c r="L22" s="760">
        <f t="shared" si="3"/>
        <v>884747.61</v>
      </c>
      <c r="M22" s="760">
        <f t="shared" si="3"/>
        <v>-1587186.16</v>
      </c>
      <c r="N22" s="760">
        <f t="shared" si="3"/>
        <v>884747.6100000001</v>
      </c>
      <c r="O22" s="313"/>
      <c r="Q22" s="299"/>
      <c r="R22" s="299"/>
      <c r="S22" s="299"/>
    </row>
    <row r="23" spans="1:15" ht="12.75">
      <c r="A23" s="314"/>
      <c r="B23" s="315"/>
      <c r="C23" s="315"/>
      <c r="D23" s="316"/>
      <c r="E23" s="314"/>
      <c r="F23" s="314"/>
      <c r="G23" s="314"/>
      <c r="H23" s="314"/>
      <c r="I23" s="314"/>
      <c r="J23" s="314"/>
      <c r="K23" s="314"/>
      <c r="L23" s="314"/>
      <c r="M23" s="314"/>
      <c r="N23" s="317"/>
      <c r="O23" s="318"/>
    </row>
    <row r="24" spans="1:9" ht="12.75" hidden="1">
      <c r="A24" s="823" t="s">
        <v>509</v>
      </c>
      <c r="B24" s="823"/>
      <c r="C24" s="823"/>
      <c r="D24" s="823"/>
      <c r="E24" s="823"/>
      <c r="F24" s="823"/>
      <c r="G24" s="823"/>
      <c r="H24" s="823"/>
      <c r="I24" s="823"/>
    </row>
    <row r="25" spans="1:9" ht="12.75" hidden="1">
      <c r="A25" s="823" t="s">
        <v>742</v>
      </c>
      <c r="B25" s="823"/>
      <c r="C25" s="823"/>
      <c r="D25" s="823"/>
      <c r="E25" s="823"/>
      <c r="F25" s="823"/>
      <c r="G25" s="823"/>
      <c r="H25" s="823"/>
      <c r="I25" s="823"/>
    </row>
    <row r="26" spans="1:9" ht="12.75" hidden="1">
      <c r="A26" s="823" t="s">
        <v>574</v>
      </c>
      <c r="B26" s="823"/>
      <c r="C26" s="823"/>
      <c r="D26" s="823"/>
      <c r="E26" s="823"/>
      <c r="F26" s="823"/>
      <c r="G26" s="823"/>
      <c r="H26" s="823"/>
      <c r="I26" s="823"/>
    </row>
    <row r="27" spans="1:9" ht="12.75" hidden="1">
      <c r="A27" s="823" t="s">
        <v>71</v>
      </c>
      <c r="B27" s="823"/>
      <c r="C27" s="823"/>
      <c r="D27" s="823"/>
      <c r="E27" s="823"/>
      <c r="F27" s="823"/>
      <c r="G27" s="823"/>
      <c r="H27" s="823"/>
      <c r="I27" s="823"/>
    </row>
    <row r="28" ht="12.75" hidden="1"/>
    <row r="29" ht="12.75" hidden="1"/>
    <row r="30" ht="12.75" hidden="1"/>
    <row r="32" ht="12.75">
      <c r="A32" s="133"/>
    </row>
    <row r="33" ht="12.75">
      <c r="A33" s="133"/>
    </row>
    <row r="34" ht="12.75">
      <c r="A34" s="133"/>
    </row>
    <row r="35" ht="12.75">
      <c r="A35" s="133"/>
    </row>
  </sheetData>
  <sheetProtection/>
  <mergeCells count="24">
    <mergeCell ref="D15:E15"/>
    <mergeCell ref="H10:H11"/>
    <mergeCell ref="D13:E13"/>
    <mergeCell ref="D12:E12"/>
    <mergeCell ref="A7:M7"/>
    <mergeCell ref="N7:O7"/>
    <mergeCell ref="A8:M8"/>
    <mergeCell ref="N8:O8"/>
    <mergeCell ref="D17:E17"/>
    <mergeCell ref="D22:E22"/>
    <mergeCell ref="D18:E18"/>
    <mergeCell ref="D19:E19"/>
    <mergeCell ref="D20:E20"/>
    <mergeCell ref="D21:E21"/>
    <mergeCell ref="D16:E16"/>
    <mergeCell ref="C10:C11"/>
    <mergeCell ref="G10:G11"/>
    <mergeCell ref="A9:O9"/>
    <mergeCell ref="A10:A11"/>
    <mergeCell ref="F10:F11"/>
    <mergeCell ref="D10:E11"/>
    <mergeCell ref="I10:K10"/>
    <mergeCell ref="L10:O10"/>
    <mergeCell ref="D14:E14"/>
  </mergeCells>
  <dataValidations count="4">
    <dataValidation type="list" allowBlank="1" showInputMessage="1" showErrorMessage="1" promptTitle="Tipo" prompt="Deberá indicar seleccionar el mismo&#10;" sqref="F12:F22">
      <formula1>$E$32:$E$35</formula1>
    </dataValidation>
    <dataValidation allowBlank="1" showInputMessage="1" showErrorMessage="1" prompt="Este número está correlacionado con el Aval del Cabildo, en su caso.&#10;" sqref="G12:H22"/>
    <dataValidation allowBlank="1" showInputMessage="1" showErrorMessage="1" prompt="LO QUE QUEDA POR PAGAR SIN INTERESES. RESPECTO DE PÓLIZAS DE CRÉDITOS ES LO QUE ESTÁ DISPUESTO A ESA FECHA." sqref="J12:J15 J17:J22"/>
    <dataValidation allowBlank="1" showInputMessage="1" showErrorMessage="1" promptTitle="Epígrafe Pasivo Balance" prompt="Incluir en dónde figura del Pasivo del Balance la disposición o reducción de pólizas y préstamos" sqref="C12:C22"/>
  </dataValidations>
  <printOptions horizontalCentered="1" verticalCentered="1"/>
  <pageMargins left="0.7480314960629921" right="0.2362204724409449" top="0.984251968503937" bottom="0.984251968503937" header="0" footer="0"/>
  <pageSetup horizontalDpi="600" verticalDpi="600" orientation="landscape" paperSize="9" scale="65" r:id="rId2"/>
  <headerFooter alignWithMargins="0">
    <oddFooter>&amp;L&amp;7Plaza de España, 1
38003 Santa Cruz de Tenerife
Teléfono: 901 501 901
www.tenerife.es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59"/>
  <sheetViews>
    <sheetView zoomScale="55" zoomScaleNormal="55" zoomScalePageLayoutView="0" workbookViewId="0" topLeftCell="A1">
      <selection activeCell="K14" sqref="K14"/>
    </sheetView>
  </sheetViews>
  <sheetFormatPr defaultColWidth="11.421875" defaultRowHeight="12.75"/>
  <cols>
    <col min="1" max="1" width="2.421875" style="133" customWidth="1"/>
    <col min="2" max="2" width="33.7109375" style="133" customWidth="1"/>
    <col min="3" max="3" width="13.140625" style="133" customWidth="1"/>
    <col min="4" max="4" width="19.7109375" style="133" customWidth="1"/>
    <col min="5" max="5" width="18.7109375" style="133" customWidth="1"/>
    <col min="6" max="6" width="16.140625" style="133" customWidth="1"/>
    <col min="7" max="7" width="13.421875" style="133" customWidth="1"/>
    <col min="8" max="8" width="17.00390625" style="133" customWidth="1"/>
    <col min="9" max="16384" width="11.57421875" style="133" customWidth="1"/>
  </cols>
  <sheetData>
    <row r="1" spans="2:8" ht="13.5">
      <c r="B1" s="280"/>
      <c r="C1" s="280"/>
      <c r="D1" s="280"/>
      <c r="E1" s="765" t="s">
        <v>43</v>
      </c>
      <c r="F1" s="280"/>
      <c r="H1" s="280"/>
    </row>
    <row r="2" spans="2:8" ht="13.5">
      <c r="B2" s="280"/>
      <c r="C2" s="280"/>
      <c r="D2" s="280"/>
      <c r="E2" s="766" t="s">
        <v>44</v>
      </c>
      <c r="F2" s="280"/>
      <c r="H2" s="280"/>
    </row>
    <row r="3" spans="2:8" ht="12.75">
      <c r="B3" s="280"/>
      <c r="C3" s="280"/>
      <c r="D3" s="280"/>
      <c r="E3" s="280"/>
      <c r="F3" s="280"/>
      <c r="G3" s="280"/>
      <c r="H3" s="280"/>
    </row>
    <row r="4" spans="2:8" ht="13.5">
      <c r="B4" s="764" t="s">
        <v>650</v>
      </c>
      <c r="C4" s="280"/>
      <c r="D4" s="280"/>
      <c r="E4" s="769">
        <v>42339</v>
      </c>
      <c r="F4" s="280"/>
      <c r="H4" s="776"/>
    </row>
    <row r="5" spans="2:8" ht="13.5">
      <c r="B5" s="764" t="s">
        <v>42</v>
      </c>
      <c r="C5" s="280"/>
      <c r="D5" s="280"/>
      <c r="E5" s="768" t="s">
        <v>45</v>
      </c>
      <c r="F5" s="280"/>
      <c r="H5" s="777"/>
    </row>
    <row r="6" ht="13.5" thickBot="1"/>
    <row r="7" spans="1:8" ht="13.5">
      <c r="A7" s="1123" t="s">
        <v>618</v>
      </c>
      <c r="B7" s="1124"/>
      <c r="C7" s="1124"/>
      <c r="D7" s="1124"/>
      <c r="E7" s="1124"/>
      <c r="F7" s="1124"/>
      <c r="G7" s="1124"/>
      <c r="H7" s="1121">
        <v>2016</v>
      </c>
    </row>
    <row r="8" spans="1:8" ht="24.75" customHeight="1" thickBot="1">
      <c r="A8" s="1125" t="s">
        <v>684</v>
      </c>
      <c r="B8" s="1126"/>
      <c r="C8" s="1126"/>
      <c r="D8" s="1126"/>
      <c r="E8" s="1126"/>
      <c r="F8" s="1126"/>
      <c r="G8" s="1126"/>
      <c r="H8" s="1122"/>
    </row>
    <row r="9" spans="1:8" ht="33" customHeight="1" thickBot="1">
      <c r="A9" s="1127" t="str">
        <f>'Deuda C.P.'!A8:M8</f>
        <v>EMPRESA PÚBLICA: CASINO TAORO S.A.</v>
      </c>
      <c r="B9" s="1128"/>
      <c r="C9" s="1128"/>
      <c r="D9" s="1128"/>
      <c r="E9" s="1128"/>
      <c r="F9" s="1128"/>
      <c r="G9" s="1129"/>
      <c r="H9" s="321" t="s">
        <v>566</v>
      </c>
    </row>
    <row r="10" spans="1:8" ht="12.75">
      <c r="A10" s="229"/>
      <c r="B10" s="158"/>
      <c r="C10" s="158"/>
      <c r="D10" s="158"/>
      <c r="E10" s="158"/>
      <c r="F10" s="158"/>
      <c r="G10" s="158"/>
      <c r="H10" s="230"/>
    </row>
    <row r="11" spans="1:8" ht="12.75">
      <c r="A11" s="229"/>
      <c r="B11" s="1131" t="s">
        <v>685</v>
      </c>
      <c r="C11" s="1131"/>
      <c r="D11" s="1131"/>
      <c r="E11" s="1131"/>
      <c r="F11" s="1131"/>
      <c r="G11" s="1131"/>
      <c r="H11" s="1132"/>
    </row>
    <row r="12" spans="1:8" ht="12.75">
      <c r="A12" s="229"/>
      <c r="B12" s="158"/>
      <c r="C12" s="158"/>
      <c r="D12" s="158"/>
      <c r="E12" s="158"/>
      <c r="F12" s="158"/>
      <c r="G12" s="158"/>
      <c r="H12" s="230"/>
    </row>
    <row r="13" spans="1:8" ht="12.75">
      <c r="A13" s="1020" t="s">
        <v>686</v>
      </c>
      <c r="B13" s="1021"/>
      <c r="C13" s="158"/>
      <c r="D13" s="158"/>
      <c r="E13" s="158"/>
      <c r="F13" s="158"/>
      <c r="G13" s="158"/>
      <c r="H13" s="230"/>
    </row>
    <row r="14" spans="1:8" ht="12.75">
      <c r="A14" s="229"/>
      <c r="B14" s="158"/>
      <c r="C14" s="158"/>
      <c r="D14" s="158"/>
      <c r="E14" s="158"/>
      <c r="F14" s="158"/>
      <c r="G14" s="158"/>
      <c r="H14" s="230"/>
    </row>
    <row r="15" spans="1:8" ht="12.75">
      <c r="A15" s="322" t="s">
        <v>730</v>
      </c>
      <c r="B15" s="323" t="s">
        <v>687</v>
      </c>
      <c r="C15" s="323"/>
      <c r="D15" s="323"/>
      <c r="E15" s="158"/>
      <c r="F15" s="158"/>
      <c r="G15" s="158"/>
      <c r="H15" s="230"/>
    </row>
    <row r="16" spans="1:8" ht="12.75">
      <c r="A16" s="322"/>
      <c r="B16" s="323" t="s">
        <v>688</v>
      </c>
      <c r="C16" s="323"/>
      <c r="D16" s="323"/>
      <c r="E16" s="158"/>
      <c r="F16" s="158"/>
      <c r="G16" s="158"/>
      <c r="H16" s="230"/>
    </row>
    <row r="17" spans="1:8" ht="12.75">
      <c r="A17" s="322"/>
      <c r="B17" s="323" t="s">
        <v>691</v>
      </c>
      <c r="C17" s="323"/>
      <c r="D17" s="323"/>
      <c r="E17" s="158"/>
      <c r="F17" s="158"/>
      <c r="G17" s="158"/>
      <c r="H17" s="230"/>
    </row>
    <row r="18" spans="1:8" ht="12.75">
      <c r="A18" s="322"/>
      <c r="B18" s="323" t="s">
        <v>692</v>
      </c>
      <c r="C18" s="323"/>
      <c r="D18" s="323"/>
      <c r="E18" s="158"/>
      <c r="F18" s="158"/>
      <c r="G18" s="158"/>
      <c r="H18" s="230"/>
    </row>
    <row r="19" spans="1:8" ht="12.75">
      <c r="A19" s="322"/>
      <c r="B19" s="323" t="s">
        <v>693</v>
      </c>
      <c r="C19" s="323"/>
      <c r="D19" s="323"/>
      <c r="E19" s="158"/>
      <c r="F19" s="158"/>
      <c r="G19" s="158"/>
      <c r="H19" s="230"/>
    </row>
    <row r="20" spans="1:8" ht="12.75">
      <c r="A20" s="229"/>
      <c r="B20" s="158"/>
      <c r="C20" s="158"/>
      <c r="D20" s="158"/>
      <c r="E20" s="158"/>
      <c r="F20" s="158"/>
      <c r="G20" s="158"/>
      <c r="H20" s="230"/>
    </row>
    <row r="21" spans="1:8" ht="12.75">
      <c r="A21" s="1020" t="s">
        <v>694</v>
      </c>
      <c r="B21" s="1021"/>
      <c r="C21" s="1021"/>
      <c r="D21" s="1021"/>
      <c r="E21" s="158"/>
      <c r="F21" s="158"/>
      <c r="G21" s="158"/>
      <c r="H21" s="230"/>
    </row>
    <row r="22" spans="1:8" ht="12.75">
      <c r="A22" s="229"/>
      <c r="B22" s="158"/>
      <c r="C22" s="158"/>
      <c r="D22" s="158"/>
      <c r="E22" s="158"/>
      <c r="F22" s="158"/>
      <c r="G22" s="158"/>
      <c r="H22" s="230"/>
    </row>
    <row r="23" spans="1:8" ht="12.75">
      <c r="A23" s="1133" t="s">
        <v>695</v>
      </c>
      <c r="B23" s="1134"/>
      <c r="C23" s="1134"/>
      <c r="D23" s="1134"/>
      <c r="E23" s="1135"/>
      <c r="F23" s="158"/>
      <c r="G23" s="158"/>
      <c r="H23" s="230"/>
    </row>
    <row r="24" spans="1:8" ht="12.75">
      <c r="A24" s="229"/>
      <c r="B24" s="158"/>
      <c r="C24" s="158"/>
      <c r="D24" s="158"/>
      <c r="E24" s="158"/>
      <c r="F24" s="158"/>
      <c r="G24" s="158"/>
      <c r="H24" s="230"/>
    </row>
    <row r="25" spans="1:8" ht="12.75">
      <c r="A25" s="229"/>
      <c r="B25" s="158"/>
      <c r="C25" s="158"/>
      <c r="D25" s="158"/>
      <c r="E25" s="158"/>
      <c r="F25" s="1118" t="s">
        <v>696</v>
      </c>
      <c r="G25" s="1118"/>
      <c r="H25" s="763">
        <f>C41</f>
        <v>42.8</v>
      </c>
    </row>
    <row r="26" spans="1:11" ht="12.75">
      <c r="A26" s="229"/>
      <c r="B26" s="158"/>
      <c r="C26" s="158"/>
      <c r="D26" s="158"/>
      <c r="E26" s="158"/>
      <c r="F26" s="1118" t="s">
        <v>697</v>
      </c>
      <c r="G26" s="1118"/>
      <c r="H26" s="763">
        <f>H41+H49</f>
        <v>2092426.0299999998</v>
      </c>
      <c r="K26" s="169"/>
    </row>
    <row r="27" spans="1:8" ht="12.75">
      <c r="A27" s="229"/>
      <c r="B27" s="158"/>
      <c r="C27" s="158"/>
      <c r="D27" s="158"/>
      <c r="E27" s="158"/>
      <c r="F27" s="158"/>
      <c r="G27" s="158"/>
      <c r="H27" s="230"/>
    </row>
    <row r="28" spans="1:8" ht="12.75">
      <c r="A28" s="229"/>
      <c r="B28" s="158"/>
      <c r="C28" s="158"/>
      <c r="D28" s="158"/>
      <c r="E28" s="158"/>
      <c r="F28" s="158"/>
      <c r="G28" s="158"/>
      <c r="H28" s="230"/>
    </row>
    <row r="29" spans="1:8" ht="12.75">
      <c r="A29" s="229"/>
      <c r="B29" s="158"/>
      <c r="C29" s="158"/>
      <c r="D29" s="158"/>
      <c r="E29" s="158"/>
      <c r="F29" s="158"/>
      <c r="G29" s="158"/>
      <c r="H29" s="635"/>
    </row>
    <row r="30" spans="1:8" ht="12.75">
      <c r="A30" s="1020" t="s">
        <v>698</v>
      </c>
      <c r="B30" s="1021"/>
      <c r="C30" s="1021"/>
      <c r="D30" s="158"/>
      <c r="E30" s="158"/>
      <c r="F30" s="158"/>
      <c r="G30" s="158"/>
      <c r="H30" s="230"/>
    </row>
    <row r="31" spans="1:8" ht="13.5" thickBot="1">
      <c r="A31" s="229"/>
      <c r="B31" s="158"/>
      <c r="C31" s="158"/>
      <c r="D31" s="158"/>
      <c r="E31" s="158"/>
      <c r="F31" s="158"/>
      <c r="G31" s="158"/>
      <c r="H31" s="230"/>
    </row>
    <row r="32" spans="1:8" ht="13.5" thickBot="1">
      <c r="A32" s="1155" t="s">
        <v>699</v>
      </c>
      <c r="B32" s="1156"/>
      <c r="C32" s="1130" t="s">
        <v>700</v>
      </c>
      <c r="D32" s="1130" t="s">
        <v>701</v>
      </c>
      <c r="E32" s="1130"/>
      <c r="F32" s="1130"/>
      <c r="G32" s="1130"/>
      <c r="H32" s="1130"/>
    </row>
    <row r="33" spans="1:8" ht="13.5" thickBot="1">
      <c r="A33" s="1157"/>
      <c r="B33" s="1158"/>
      <c r="C33" s="1130"/>
      <c r="D33" s="1130" t="s">
        <v>702</v>
      </c>
      <c r="E33" s="1130" t="s">
        <v>703</v>
      </c>
      <c r="F33" s="1130" t="s">
        <v>704</v>
      </c>
      <c r="G33" s="1130" t="s">
        <v>705</v>
      </c>
      <c r="H33" s="1130" t="s">
        <v>707</v>
      </c>
    </row>
    <row r="34" spans="1:8" ht="13.5" thickBot="1">
      <c r="A34" s="1159"/>
      <c r="B34" s="1160"/>
      <c r="C34" s="1130"/>
      <c r="D34" s="1130"/>
      <c r="E34" s="1130"/>
      <c r="F34" s="1130"/>
      <c r="G34" s="1130"/>
      <c r="H34" s="1130"/>
    </row>
    <row r="35" spans="1:8" ht="15" customHeight="1">
      <c r="A35" s="1119" t="s">
        <v>708</v>
      </c>
      <c r="B35" s="1120"/>
      <c r="C35" s="325"/>
      <c r="D35" s="325"/>
      <c r="E35" s="325"/>
      <c r="F35" s="325"/>
      <c r="G35" s="325"/>
      <c r="H35" s="326">
        <f aca="true" t="shared" si="0" ref="H35:H40">D35+E35+F35+G35</f>
        <v>0</v>
      </c>
    </row>
    <row r="36" spans="1:8" ht="15" customHeight="1">
      <c r="A36" s="1119" t="s">
        <v>709</v>
      </c>
      <c r="B36" s="1120"/>
      <c r="C36" s="327">
        <v>1</v>
      </c>
      <c r="D36" s="327">
        <v>79018.8</v>
      </c>
      <c r="E36" s="327"/>
      <c r="F36" s="327"/>
      <c r="G36" s="327"/>
      <c r="H36" s="328">
        <f t="shared" si="0"/>
        <v>79018.8</v>
      </c>
    </row>
    <row r="37" spans="1:8" ht="15" customHeight="1">
      <c r="A37" s="1119" t="s">
        <v>710</v>
      </c>
      <c r="B37" s="1120"/>
      <c r="C37" s="327">
        <v>3</v>
      </c>
      <c r="D37" s="327">
        <v>179012.18</v>
      </c>
      <c r="E37" s="327"/>
      <c r="F37" s="327"/>
      <c r="G37" s="327"/>
      <c r="H37" s="328">
        <f t="shared" si="0"/>
        <v>179012.18</v>
      </c>
    </row>
    <row r="38" spans="1:8" ht="15" customHeight="1">
      <c r="A38" s="1119" t="s">
        <v>711</v>
      </c>
      <c r="B38" s="1120"/>
      <c r="C38" s="327">
        <v>38.8</v>
      </c>
      <c r="D38" s="327">
        <v>1188896.72</v>
      </c>
      <c r="E38" s="327">
        <v>123000</v>
      </c>
      <c r="F38" s="327"/>
      <c r="G38" s="327"/>
      <c r="H38" s="328">
        <f t="shared" si="0"/>
        <v>1311896.72</v>
      </c>
    </row>
    <row r="39" spans="1:8" ht="15" customHeight="1">
      <c r="A39" s="1119" t="s">
        <v>712</v>
      </c>
      <c r="B39" s="1120"/>
      <c r="C39" s="327"/>
      <c r="D39" s="327"/>
      <c r="E39" s="327"/>
      <c r="F39" s="327"/>
      <c r="G39" s="327"/>
      <c r="H39" s="328">
        <f t="shared" si="0"/>
        <v>0</v>
      </c>
    </row>
    <row r="40" spans="1:8" ht="15" customHeight="1">
      <c r="A40" s="1119" t="s">
        <v>410</v>
      </c>
      <c r="B40" s="1120"/>
      <c r="C40" s="327"/>
      <c r="D40" s="327"/>
      <c r="E40" s="327"/>
      <c r="F40" s="327"/>
      <c r="G40" s="327"/>
      <c r="H40" s="328">
        <f t="shared" si="0"/>
        <v>0</v>
      </c>
    </row>
    <row r="41" spans="1:8" ht="15" customHeight="1" thickBot="1">
      <c r="A41" s="1146" t="s">
        <v>98</v>
      </c>
      <c r="B41" s="1147"/>
      <c r="C41" s="329">
        <f aca="true" t="shared" si="1" ref="C41:H41">C35+C36+C37+C38+C39+C40</f>
        <v>42.8</v>
      </c>
      <c r="D41" s="329">
        <f t="shared" si="1"/>
        <v>1446927.7</v>
      </c>
      <c r="E41" s="329">
        <f t="shared" si="1"/>
        <v>123000</v>
      </c>
      <c r="F41" s="329">
        <f t="shared" si="1"/>
        <v>0</v>
      </c>
      <c r="G41" s="329">
        <f t="shared" si="1"/>
        <v>0</v>
      </c>
      <c r="H41" s="330">
        <f t="shared" si="1"/>
        <v>1569927.7</v>
      </c>
    </row>
    <row r="42" spans="1:8" ht="12.75">
      <c r="A42" s="229"/>
      <c r="B42" s="158"/>
      <c r="C42" s="158"/>
      <c r="D42" s="158"/>
      <c r="E42" s="158"/>
      <c r="F42" s="158"/>
      <c r="G42" s="158"/>
      <c r="H42" s="230"/>
    </row>
    <row r="43" spans="1:8" ht="12.75">
      <c r="A43" s="229"/>
      <c r="B43" s="158"/>
      <c r="C43" s="158"/>
      <c r="D43" s="158"/>
      <c r="E43" s="158"/>
      <c r="F43" s="158"/>
      <c r="G43" s="158"/>
      <c r="H43" s="230"/>
    </row>
    <row r="44" spans="1:8" ht="12.75">
      <c r="A44" s="1020" t="s">
        <v>713</v>
      </c>
      <c r="B44" s="1021"/>
      <c r="C44" s="1021"/>
      <c r="D44" s="158"/>
      <c r="E44" s="158"/>
      <c r="F44" s="158"/>
      <c r="G44" s="158"/>
      <c r="H44" s="230"/>
    </row>
    <row r="45" spans="1:8" ht="13.5" thickBot="1">
      <c r="A45" s="229"/>
      <c r="B45" s="158"/>
      <c r="C45" s="158"/>
      <c r="D45" s="158"/>
      <c r="E45" s="158"/>
      <c r="F45" s="158"/>
      <c r="G45" s="158"/>
      <c r="H45" s="230"/>
    </row>
    <row r="46" spans="1:8" ht="15" customHeight="1" thickBot="1">
      <c r="A46" s="1148" t="s">
        <v>82</v>
      </c>
      <c r="B46" s="1149"/>
      <c r="C46" s="1149"/>
      <c r="D46" s="1150"/>
      <c r="E46" s="1152" t="s">
        <v>488</v>
      </c>
      <c r="F46" s="1153"/>
      <c r="G46" s="1153"/>
      <c r="H46" s="1154"/>
    </row>
    <row r="47" spans="1:8" ht="15" customHeight="1">
      <c r="A47" s="1119" t="s">
        <v>731</v>
      </c>
      <c r="B47" s="1145"/>
      <c r="C47" s="324"/>
      <c r="D47" s="158"/>
      <c r="E47" s="158"/>
      <c r="F47" s="158"/>
      <c r="G47" s="158"/>
      <c r="H47" s="331">
        <v>86931.41</v>
      </c>
    </row>
    <row r="48" spans="1:8" ht="15" customHeight="1">
      <c r="A48" s="1119" t="s">
        <v>714</v>
      </c>
      <c r="B48" s="1145"/>
      <c r="C48" s="324"/>
      <c r="D48" s="158"/>
      <c r="E48" s="158"/>
      <c r="F48" s="158"/>
      <c r="G48" s="158"/>
      <c r="H48" s="332">
        <v>435566.92</v>
      </c>
    </row>
    <row r="49" spans="1:8" ht="15" customHeight="1" thickBot="1">
      <c r="A49" s="1146" t="s">
        <v>715</v>
      </c>
      <c r="B49" s="1151"/>
      <c r="C49" s="333"/>
      <c r="D49" s="334"/>
      <c r="E49" s="334"/>
      <c r="F49" s="334"/>
      <c r="G49" s="334"/>
      <c r="H49" s="335">
        <f>H47+H48</f>
        <v>522498.32999999996</v>
      </c>
    </row>
    <row r="50" spans="1:8" ht="12.75">
      <c r="A50" s="229"/>
      <c r="B50" s="158"/>
      <c r="C50" s="158"/>
      <c r="D50" s="158"/>
      <c r="E50" s="158"/>
      <c r="F50" s="158"/>
      <c r="G50" s="158"/>
      <c r="H50" s="635"/>
    </row>
    <row r="51" spans="1:8" ht="12.75">
      <c r="A51" s="229"/>
      <c r="B51" s="158"/>
      <c r="C51" s="158"/>
      <c r="D51" s="158"/>
      <c r="E51" s="158"/>
      <c r="F51" s="158"/>
      <c r="G51" s="158"/>
      <c r="H51" s="230"/>
    </row>
    <row r="52" spans="1:8" ht="12.75">
      <c r="A52" s="229"/>
      <c r="B52" s="336" t="s">
        <v>716</v>
      </c>
      <c r="C52" s="158"/>
      <c r="D52" s="158"/>
      <c r="E52" s="158"/>
      <c r="F52" s="158"/>
      <c r="G52" s="158"/>
      <c r="H52" s="230"/>
    </row>
    <row r="53" spans="1:8" ht="12.75">
      <c r="A53" s="229"/>
      <c r="B53" s="158"/>
      <c r="C53" s="158"/>
      <c r="D53" s="158"/>
      <c r="E53" s="158"/>
      <c r="F53" s="158"/>
      <c r="G53" s="158"/>
      <c r="H53" s="230"/>
    </row>
    <row r="54" spans="1:8" ht="12.75" customHeight="1">
      <c r="A54" s="1136" t="s">
        <v>411</v>
      </c>
      <c r="B54" s="1137"/>
      <c r="C54" s="1137"/>
      <c r="D54" s="1137"/>
      <c r="E54" s="1137"/>
      <c r="F54" s="1137"/>
      <c r="G54" s="1137"/>
      <c r="H54" s="1138"/>
    </row>
    <row r="55" spans="1:8" ht="12.75">
      <c r="A55" s="1139"/>
      <c r="B55" s="1140"/>
      <c r="C55" s="1140"/>
      <c r="D55" s="1140"/>
      <c r="E55" s="1140"/>
      <c r="F55" s="1140"/>
      <c r="G55" s="1140"/>
      <c r="H55" s="1141"/>
    </row>
    <row r="56" spans="1:8" ht="12.75">
      <c r="A56" s="1139"/>
      <c r="B56" s="1140"/>
      <c r="C56" s="1140"/>
      <c r="D56" s="1140"/>
      <c r="E56" s="1140"/>
      <c r="F56" s="1140"/>
      <c r="G56" s="1140"/>
      <c r="H56" s="1141"/>
    </row>
    <row r="57" spans="1:8" ht="12.75">
      <c r="A57" s="1139"/>
      <c r="B57" s="1140"/>
      <c r="C57" s="1140"/>
      <c r="D57" s="1140"/>
      <c r="E57" s="1140"/>
      <c r="F57" s="1140"/>
      <c r="G57" s="1140"/>
      <c r="H57" s="1141"/>
    </row>
    <row r="58" spans="1:8" ht="12.75">
      <c r="A58" s="1142"/>
      <c r="B58" s="1143"/>
      <c r="C58" s="1143"/>
      <c r="D58" s="1143"/>
      <c r="E58" s="1143"/>
      <c r="F58" s="1143"/>
      <c r="G58" s="1143"/>
      <c r="H58" s="1144"/>
    </row>
    <row r="59" spans="1:8" ht="13.5" thickBot="1">
      <c r="A59" s="337"/>
      <c r="B59" s="334"/>
      <c r="C59" s="334"/>
      <c r="D59" s="334"/>
      <c r="E59" s="334"/>
      <c r="F59" s="334"/>
      <c r="G59" s="334"/>
      <c r="H59" s="338"/>
    </row>
  </sheetData>
  <sheetProtection/>
  <mergeCells count="33">
    <mergeCell ref="A49:B49"/>
    <mergeCell ref="A48:B48"/>
    <mergeCell ref="E46:H46"/>
    <mergeCell ref="C32:C34"/>
    <mergeCell ref="D33:D34"/>
    <mergeCell ref="A32:B34"/>
    <mergeCell ref="D32:H32"/>
    <mergeCell ref="F33:F34"/>
    <mergeCell ref="A54:H58"/>
    <mergeCell ref="A35:B35"/>
    <mergeCell ref="A36:B36"/>
    <mergeCell ref="A37:B37"/>
    <mergeCell ref="A38:B38"/>
    <mergeCell ref="A40:B40"/>
    <mergeCell ref="A44:C44"/>
    <mergeCell ref="A47:B47"/>
    <mergeCell ref="A41:B41"/>
    <mergeCell ref="A46:D46"/>
    <mergeCell ref="B11:H11"/>
    <mergeCell ref="F25:G25"/>
    <mergeCell ref="A13:B13"/>
    <mergeCell ref="A21:D21"/>
    <mergeCell ref="A23:E23"/>
    <mergeCell ref="F26:G26"/>
    <mergeCell ref="A30:C30"/>
    <mergeCell ref="A39:B39"/>
    <mergeCell ref="H7:H8"/>
    <mergeCell ref="A7:G7"/>
    <mergeCell ref="A8:G8"/>
    <mergeCell ref="A9:G9"/>
    <mergeCell ref="G33:G34"/>
    <mergeCell ref="H33:H34"/>
    <mergeCell ref="E33:E34"/>
  </mergeCells>
  <printOptions horizontalCentered="1" verticalCentered="1"/>
  <pageMargins left="0.7480314960629921" right="0.2362204724409449" top="0.984251968503937" bottom="0.984251968503937" header="0" footer="0"/>
  <pageSetup horizontalDpi="600" verticalDpi="600" orientation="portrait" paperSize="9" scale="70" r:id="rId2"/>
  <headerFooter alignWithMargins="0">
    <oddFooter>&amp;L&amp;7Plaza de España, 1
38003 Santa Cruz de Tenerife
Teléfono: 901 501 901
www.tenerife.es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58"/>
  <sheetViews>
    <sheetView zoomScale="70" zoomScaleNormal="70" zoomScalePageLayoutView="0" workbookViewId="0" topLeftCell="A1">
      <selection activeCell="E10" sqref="E10"/>
    </sheetView>
  </sheetViews>
  <sheetFormatPr defaultColWidth="11.421875" defaultRowHeight="12.75"/>
  <cols>
    <col min="1" max="1" width="75.00390625" style="208" customWidth="1"/>
    <col min="2" max="2" width="15.7109375" style="208" customWidth="1"/>
    <col min="3" max="3" width="66.8515625" style="208" customWidth="1"/>
    <col min="4" max="4" width="16.00390625" style="208" customWidth="1"/>
    <col min="5" max="5" width="11.57421875" style="208" customWidth="1"/>
    <col min="6" max="6" width="11.8515625" style="208" bestFit="1" customWidth="1"/>
    <col min="7" max="16384" width="11.57421875" style="208" customWidth="1"/>
  </cols>
  <sheetData>
    <row r="1" spans="1:7" ht="13.5">
      <c r="A1" s="280"/>
      <c r="B1" s="765" t="s">
        <v>43</v>
      </c>
      <c r="C1" s="280"/>
      <c r="D1" s="280"/>
      <c r="E1" s="280"/>
      <c r="G1" s="280"/>
    </row>
    <row r="2" spans="1:7" ht="13.5">
      <c r="A2" s="280"/>
      <c r="B2" s="766" t="s">
        <v>44</v>
      </c>
      <c r="C2" s="280"/>
      <c r="D2" s="280"/>
      <c r="E2" s="280"/>
      <c r="G2" s="280"/>
    </row>
    <row r="3" spans="1:7" ht="12.75">
      <c r="A3" s="280"/>
      <c r="B3" s="280"/>
      <c r="C3" s="280"/>
      <c r="D3" s="280"/>
      <c r="E3" s="280"/>
      <c r="F3" s="280"/>
      <c r="G3" s="280"/>
    </row>
    <row r="4" spans="1:7" ht="13.5">
      <c r="A4" s="764" t="s">
        <v>650</v>
      </c>
      <c r="B4" s="769">
        <v>42339</v>
      </c>
      <c r="C4" s="280"/>
      <c r="D4" s="280"/>
      <c r="E4" s="280"/>
      <c r="G4" s="776"/>
    </row>
    <row r="5" spans="1:7" ht="13.5">
      <c r="A5" s="764" t="s">
        <v>42</v>
      </c>
      <c r="B5" s="768" t="s">
        <v>45</v>
      </c>
      <c r="C5" s="280"/>
      <c r="D5" s="280"/>
      <c r="E5" s="280"/>
      <c r="G5" s="777"/>
    </row>
    <row r="6" ht="13.5" thickBot="1"/>
    <row r="7" spans="1:4" ht="49.5" customHeight="1" thickTop="1">
      <c r="A7" s="1169" t="s">
        <v>73</v>
      </c>
      <c r="B7" s="1170"/>
      <c r="C7" s="1171"/>
      <c r="D7" s="339">
        <f>CPYG!D7</f>
        <v>2016</v>
      </c>
    </row>
    <row r="8" spans="1:4" ht="53.25" customHeight="1">
      <c r="A8" s="1172" t="str">
        <f>CPYG!A8</f>
        <v>EMPRESA PÚBLICA: CASINO TAORO S.A.</v>
      </c>
      <c r="B8" s="1173"/>
      <c r="C8" s="1174"/>
      <c r="D8" s="789" t="s">
        <v>573</v>
      </c>
    </row>
    <row r="9" spans="1:4" s="133" customFormat="1" ht="24.75" customHeight="1">
      <c r="A9" s="1175" t="s">
        <v>337</v>
      </c>
      <c r="B9" s="1176"/>
      <c r="C9" s="1176"/>
      <c r="D9" s="1177"/>
    </row>
    <row r="10" spans="1:4" s="133" customFormat="1" ht="16.5" customHeight="1">
      <c r="A10" s="1178" t="s">
        <v>490</v>
      </c>
      <c r="B10" s="1179"/>
      <c r="C10" s="1180" t="s">
        <v>492</v>
      </c>
      <c r="D10" s="1181"/>
    </row>
    <row r="11" spans="1:4" s="133" customFormat="1" ht="19.5" customHeight="1">
      <c r="A11" s="341" t="s">
        <v>491</v>
      </c>
      <c r="B11" s="342" t="s">
        <v>488</v>
      </c>
      <c r="C11" s="342" t="s">
        <v>491</v>
      </c>
      <c r="D11" s="343" t="s">
        <v>488</v>
      </c>
    </row>
    <row r="12" spans="1:4" s="133" customFormat="1" ht="19.5" customHeight="1">
      <c r="A12" s="344" t="s">
        <v>515</v>
      </c>
      <c r="B12" s="345"/>
      <c r="C12" s="346" t="s">
        <v>515</v>
      </c>
      <c r="D12" s="347"/>
    </row>
    <row r="13" spans="1:4" s="133" customFormat="1" ht="19.5" customHeight="1">
      <c r="A13" s="348" t="s">
        <v>516</v>
      </c>
      <c r="B13" s="349"/>
      <c r="C13" s="350" t="s">
        <v>516</v>
      </c>
      <c r="D13" s="351"/>
    </row>
    <row r="14" spans="1:4" s="133" customFormat="1" ht="19.5" customHeight="1">
      <c r="A14" s="348" t="s">
        <v>517</v>
      </c>
      <c r="B14" s="349"/>
      <c r="C14" s="350" t="s">
        <v>517</v>
      </c>
      <c r="D14" s="351"/>
    </row>
    <row r="15" spans="1:4" s="133" customFormat="1" ht="19.5" customHeight="1">
      <c r="A15" s="348" t="s">
        <v>518</v>
      </c>
      <c r="B15" s="349"/>
      <c r="C15" s="350" t="s">
        <v>518</v>
      </c>
      <c r="D15" s="351"/>
    </row>
    <row r="16" spans="1:4" s="133" customFormat="1" ht="19.5" customHeight="1">
      <c r="A16" s="348" t="s">
        <v>519</v>
      </c>
      <c r="B16" s="349"/>
      <c r="C16" s="350" t="s">
        <v>519</v>
      </c>
      <c r="D16" s="351"/>
    </row>
    <row r="17" spans="1:4" s="133" customFormat="1" ht="19.5" customHeight="1">
      <c r="A17" s="348" t="s">
        <v>72</v>
      </c>
      <c r="B17" s="349"/>
      <c r="C17" s="350" t="s">
        <v>72</v>
      </c>
      <c r="D17" s="351"/>
    </row>
    <row r="18" spans="1:4" s="228" customFormat="1" ht="19.5" customHeight="1">
      <c r="A18" s="352" t="s">
        <v>338</v>
      </c>
      <c r="B18" s="353"/>
      <c r="C18" s="350" t="s">
        <v>338</v>
      </c>
      <c r="D18" s="354"/>
    </row>
    <row r="19" spans="1:4" s="133" customFormat="1" ht="19.5" customHeight="1">
      <c r="A19" s="348" t="s">
        <v>552</v>
      </c>
      <c r="B19" s="349"/>
      <c r="C19" s="350" t="s">
        <v>552</v>
      </c>
      <c r="D19" s="351"/>
    </row>
    <row r="20" spans="1:6" s="133" customFormat="1" ht="19.5" customHeight="1">
      <c r="A20" s="348" t="s">
        <v>520</v>
      </c>
      <c r="B20" s="355"/>
      <c r="C20" s="350" t="s">
        <v>520</v>
      </c>
      <c r="D20" s="356"/>
      <c r="F20" s="169"/>
    </row>
    <row r="21" spans="1:4" s="133" customFormat="1" ht="19.5" customHeight="1">
      <c r="A21" s="348" t="s">
        <v>521</v>
      </c>
      <c r="B21" s="355">
        <v>3040500</v>
      </c>
      <c r="C21" s="350" t="s">
        <v>521</v>
      </c>
      <c r="D21" s="356">
        <v>956440</v>
      </c>
    </row>
    <row r="22" spans="1:4" s="133" customFormat="1" ht="19.5" customHeight="1">
      <c r="A22" s="348" t="s">
        <v>522</v>
      </c>
      <c r="B22" s="355">
        <v>533300</v>
      </c>
      <c r="C22" s="350" t="s">
        <v>522</v>
      </c>
      <c r="D22" s="356">
        <v>431480</v>
      </c>
    </row>
    <row r="23" spans="1:4" s="133" customFormat="1" ht="19.5" customHeight="1">
      <c r="A23" s="348" t="s">
        <v>524</v>
      </c>
      <c r="B23" s="355"/>
      <c r="C23" s="350" t="s">
        <v>524</v>
      </c>
      <c r="D23" s="351"/>
    </row>
    <row r="24" spans="1:4" s="133" customFormat="1" ht="19.5" customHeight="1">
      <c r="A24" s="348" t="s">
        <v>523</v>
      </c>
      <c r="B24" s="349"/>
      <c r="C24" s="350" t="s">
        <v>523</v>
      </c>
      <c r="D24" s="351"/>
    </row>
    <row r="25" spans="1:4" s="133" customFormat="1" ht="19.5" customHeight="1">
      <c r="A25" s="348" t="s">
        <v>339</v>
      </c>
      <c r="B25" s="349"/>
      <c r="C25" s="350" t="s">
        <v>340</v>
      </c>
      <c r="D25" s="351"/>
    </row>
    <row r="26" spans="1:4" s="228" customFormat="1" ht="19.5" customHeight="1">
      <c r="A26" s="352" t="s">
        <v>525</v>
      </c>
      <c r="B26" s="353"/>
      <c r="C26" s="350" t="s">
        <v>525</v>
      </c>
      <c r="D26" s="354"/>
    </row>
    <row r="27" spans="1:4" s="133" customFormat="1" ht="19.5" customHeight="1">
      <c r="A27" s="348" t="s">
        <v>341</v>
      </c>
      <c r="B27" s="349"/>
      <c r="C27" s="350" t="s">
        <v>341</v>
      </c>
      <c r="D27" s="351"/>
    </row>
    <row r="28" spans="1:4" s="133" customFormat="1" ht="19.5" customHeight="1">
      <c r="A28" s="348" t="s">
        <v>528</v>
      </c>
      <c r="B28" s="349"/>
      <c r="C28" s="350" t="s">
        <v>528</v>
      </c>
      <c r="D28" s="351"/>
    </row>
    <row r="29" spans="1:4" s="133" customFormat="1" ht="19.5" customHeight="1">
      <c r="A29" s="348" t="s">
        <v>342</v>
      </c>
      <c r="B29" s="349"/>
      <c r="C29" s="350" t="s">
        <v>342</v>
      </c>
      <c r="D29" s="351"/>
    </row>
    <row r="30" spans="1:4" s="133" customFormat="1" ht="19.5" customHeight="1">
      <c r="A30" s="348" t="s">
        <v>343</v>
      </c>
      <c r="B30" s="349"/>
      <c r="C30" s="350" t="s">
        <v>343</v>
      </c>
      <c r="D30" s="351"/>
    </row>
    <row r="31" spans="1:4" s="133" customFormat="1" ht="19.5" customHeight="1">
      <c r="A31" s="348" t="s">
        <v>527</v>
      </c>
      <c r="B31" s="349"/>
      <c r="C31" s="350" t="s">
        <v>527</v>
      </c>
      <c r="D31" s="351"/>
    </row>
    <row r="32" spans="1:4" s="133" customFormat="1" ht="19.5" customHeight="1">
      <c r="A32" s="348" t="s">
        <v>344</v>
      </c>
      <c r="B32" s="349"/>
      <c r="C32" s="350" t="s">
        <v>344</v>
      </c>
      <c r="D32" s="351"/>
    </row>
    <row r="33" spans="1:4" s="133" customFormat="1" ht="19.5" customHeight="1">
      <c r="A33" s="348" t="s">
        <v>345</v>
      </c>
      <c r="B33" s="349"/>
      <c r="C33" s="350" t="s">
        <v>345</v>
      </c>
      <c r="D33" s="351"/>
    </row>
    <row r="34" spans="1:4" s="133" customFormat="1" ht="19.5" customHeight="1">
      <c r="A34" s="348" t="s">
        <v>346</v>
      </c>
      <c r="B34" s="349"/>
      <c r="C34" s="350" t="s">
        <v>346</v>
      </c>
      <c r="D34" s="351"/>
    </row>
    <row r="35" spans="1:4" s="133" customFormat="1" ht="19.5" customHeight="1">
      <c r="A35" s="348" t="s">
        <v>347</v>
      </c>
      <c r="B35" s="349"/>
      <c r="C35" s="350" t="s">
        <v>347</v>
      </c>
      <c r="D35" s="351"/>
    </row>
    <row r="36" spans="1:4" s="133" customFormat="1" ht="29.25" customHeight="1">
      <c r="A36" s="357" t="s">
        <v>34</v>
      </c>
      <c r="B36" s="349"/>
      <c r="C36" s="350" t="s">
        <v>34</v>
      </c>
      <c r="D36" s="351"/>
    </row>
    <row r="37" spans="1:4" s="133" customFormat="1" ht="29.25" customHeight="1">
      <c r="A37" s="357" t="s">
        <v>553</v>
      </c>
      <c r="B37" s="349"/>
      <c r="C37" s="350" t="s">
        <v>553</v>
      </c>
      <c r="D37" s="351"/>
    </row>
    <row r="38" spans="1:4" s="133" customFormat="1" ht="29.25" customHeight="1">
      <c r="A38" s="357" t="s">
        <v>559</v>
      </c>
      <c r="B38" s="349"/>
      <c r="C38" s="350" t="s">
        <v>559</v>
      </c>
      <c r="D38" s="351"/>
    </row>
    <row r="39" spans="1:4" s="133" customFormat="1" ht="29.25" customHeight="1">
      <c r="A39" s="357" t="s">
        <v>257</v>
      </c>
      <c r="B39" s="349"/>
      <c r="C39" s="350" t="str">
        <f>A39</f>
        <v>FUNDACION TENERIFE RURAL</v>
      </c>
      <c r="D39" s="351"/>
    </row>
    <row r="40" spans="1:4" s="133" customFormat="1" ht="29.25" customHeight="1">
      <c r="A40" s="357" t="s">
        <v>555</v>
      </c>
      <c r="B40" s="349"/>
      <c r="C40" s="350" t="s">
        <v>555</v>
      </c>
      <c r="D40" s="351"/>
    </row>
    <row r="41" spans="1:4" s="133" customFormat="1" ht="22.5" customHeight="1">
      <c r="A41" s="357" t="s">
        <v>554</v>
      </c>
      <c r="B41" s="349"/>
      <c r="C41" s="350" t="s">
        <v>554</v>
      </c>
      <c r="D41" s="351"/>
    </row>
    <row r="42" spans="1:4" s="133" customFormat="1" ht="29.25" customHeight="1">
      <c r="A42" s="357" t="s">
        <v>556</v>
      </c>
      <c r="B42" s="349"/>
      <c r="C42" s="350" t="s">
        <v>556</v>
      </c>
      <c r="D42" s="351"/>
    </row>
    <row r="43" spans="1:4" s="133" customFormat="1" ht="19.5" customHeight="1" thickBot="1">
      <c r="A43" s="358" t="s">
        <v>513</v>
      </c>
      <c r="B43" s="359">
        <f>SUM(B12:B42)</f>
        <v>3573800</v>
      </c>
      <c r="C43" s="360" t="s">
        <v>513</v>
      </c>
      <c r="D43" s="361">
        <f>SUM(D12:D42)</f>
        <v>1387920</v>
      </c>
    </row>
    <row r="44" ht="13.5" thickTop="1">
      <c r="B44" s="362"/>
    </row>
    <row r="45" ht="13.5" thickBot="1"/>
    <row r="46" spans="1:4" ht="13.5" thickBot="1">
      <c r="A46" s="1161" t="s">
        <v>557</v>
      </c>
      <c r="B46" s="1162"/>
      <c r="C46" s="1162"/>
      <c r="D46" s="1163"/>
    </row>
    <row r="47" spans="1:4" ht="13.5" thickBot="1">
      <c r="A47" s="1161" t="s">
        <v>337</v>
      </c>
      <c r="B47" s="1162"/>
      <c r="C47" s="1162"/>
      <c r="D47" s="1163"/>
    </row>
    <row r="48" spans="1:4" ht="12.75">
      <c r="A48" s="1165" t="s">
        <v>490</v>
      </c>
      <c r="B48" s="1166"/>
      <c r="C48" s="1167" t="s">
        <v>492</v>
      </c>
      <c r="D48" s="1168"/>
    </row>
    <row r="49" spans="1:4" ht="12.75">
      <c r="A49" s="700" t="s">
        <v>491</v>
      </c>
      <c r="B49" s="342" t="s">
        <v>488</v>
      </c>
      <c r="C49" s="342" t="s">
        <v>491</v>
      </c>
      <c r="D49" s="701" t="s">
        <v>488</v>
      </c>
    </row>
    <row r="50" spans="1:4" s="133" customFormat="1" ht="29.25" customHeight="1">
      <c r="A50" s="702" t="s">
        <v>558</v>
      </c>
      <c r="B50" s="349"/>
      <c r="C50" s="350" t="s">
        <v>558</v>
      </c>
      <c r="D50" s="369"/>
    </row>
    <row r="51" spans="1:4" s="133" customFormat="1" ht="19.5" customHeight="1" thickBot="1">
      <c r="A51" s="372" t="s">
        <v>513</v>
      </c>
      <c r="B51" s="373">
        <f>SUM(B50:B50)</f>
        <v>0</v>
      </c>
      <c r="C51" s="703" t="s">
        <v>513</v>
      </c>
      <c r="D51" s="335">
        <f>SUM(D50:D50)</f>
        <v>0</v>
      </c>
    </row>
    <row r="52" spans="1:2" ht="12.75">
      <c r="A52" s="363"/>
      <c r="B52" s="362"/>
    </row>
    <row r="53" ht="12.75">
      <c r="B53" s="362"/>
    </row>
    <row r="54" spans="1:4" ht="12.75">
      <c r="A54" s="1164" t="s">
        <v>526</v>
      </c>
      <c r="B54" s="1164"/>
      <c r="C54" s="1164"/>
      <c r="D54" s="1164"/>
    </row>
    <row r="55" spans="1:4" ht="12.75">
      <c r="A55" s="1164" t="s">
        <v>529</v>
      </c>
      <c r="B55" s="1164"/>
      <c r="C55" s="1164"/>
      <c r="D55" s="1164"/>
    </row>
    <row r="56" spans="1:4" ht="12.75">
      <c r="A56" s="824"/>
      <c r="B56" s="825"/>
      <c r="C56" s="824"/>
      <c r="D56" s="824"/>
    </row>
    <row r="57" ht="12.75">
      <c r="B57" s="362"/>
    </row>
    <row r="58" ht="12.75">
      <c r="B58" s="362"/>
    </row>
  </sheetData>
  <sheetProtection/>
  <mergeCells count="11">
    <mergeCell ref="A7:C7"/>
    <mergeCell ref="A8:C8"/>
    <mergeCell ref="A9:D9"/>
    <mergeCell ref="A10:B10"/>
    <mergeCell ref="C10:D10"/>
    <mergeCell ref="A46:D46"/>
    <mergeCell ref="A55:D55"/>
    <mergeCell ref="A54:D54"/>
    <mergeCell ref="A47:D47"/>
    <mergeCell ref="A48:B48"/>
    <mergeCell ref="C48:D48"/>
  </mergeCells>
  <printOptions horizontalCentered="1" verticalCentered="1"/>
  <pageMargins left="0.7480314960629921" right="0.2362204724409449" top="0.984251968503937" bottom="0.984251968503937" header="0" footer="0"/>
  <pageSetup horizontalDpi="600" verticalDpi="600" orientation="portrait" paperSize="9" scale="50" r:id="rId2"/>
  <headerFooter alignWithMargins="0">
    <oddFooter>&amp;L&amp;7Plaza de España, 1
38003 Santa Cruz de Tenerife
Teléfono: 901 501 901
www.tenerife.es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"/>
  <sheetViews>
    <sheetView zoomScale="70" zoomScaleNormal="70" zoomScalePageLayoutView="0" workbookViewId="0" topLeftCell="A1">
      <selection activeCell="I27" sqref="I27"/>
    </sheetView>
  </sheetViews>
  <sheetFormatPr defaultColWidth="11.421875" defaultRowHeight="12.75"/>
  <cols>
    <col min="1" max="1" width="4.57421875" style="0" customWidth="1"/>
    <col min="2" max="2" width="10.28125" style="0" customWidth="1"/>
    <col min="7" max="7" width="17.28125" style="0" customWidth="1"/>
    <col min="8" max="8" width="9.8515625" style="0" bestFit="1" customWidth="1"/>
  </cols>
  <sheetData>
    <row r="1" spans="1:8" ht="12.75">
      <c r="A1" s="767"/>
      <c r="B1" s="767"/>
      <c r="C1" s="767"/>
      <c r="D1" s="770" t="s">
        <v>43</v>
      </c>
      <c r="E1" s="767"/>
      <c r="F1" s="767"/>
      <c r="G1" s="767"/>
      <c r="H1" s="767"/>
    </row>
    <row r="2" spans="1:8" ht="12.75">
      <c r="A2" s="767"/>
      <c r="B2" s="767"/>
      <c r="C2" s="767"/>
      <c r="D2" s="771" t="s">
        <v>44</v>
      </c>
      <c r="E2" s="767"/>
      <c r="F2" s="767"/>
      <c r="G2" s="767"/>
      <c r="H2" s="767"/>
    </row>
    <row r="3" spans="1:8" ht="12.75">
      <c r="A3" s="767"/>
      <c r="B3" s="771"/>
      <c r="C3" s="767"/>
      <c r="D3" s="767"/>
      <c r="E3" s="767"/>
      <c r="F3" s="767"/>
      <c r="G3" s="767"/>
      <c r="H3" s="767"/>
    </row>
    <row r="4" spans="1:9" ht="12.75">
      <c r="A4" s="767" t="s">
        <v>650</v>
      </c>
      <c r="B4" s="767"/>
      <c r="C4" s="767"/>
      <c r="D4" s="767"/>
      <c r="E4" s="767"/>
      <c r="F4" s="767"/>
      <c r="G4" s="772">
        <v>42339</v>
      </c>
      <c r="H4" s="767"/>
      <c r="I4" t="s">
        <v>363</v>
      </c>
    </row>
    <row r="5" spans="1:8" ht="12.75">
      <c r="A5" s="767" t="s">
        <v>42</v>
      </c>
      <c r="B5" s="767"/>
      <c r="C5" s="767"/>
      <c r="D5" s="767"/>
      <c r="E5" s="767"/>
      <c r="F5" s="767"/>
      <c r="G5" s="773" t="s">
        <v>45</v>
      </c>
      <c r="H5" s="767"/>
    </row>
    <row r="6" ht="12" customHeight="1" thickBot="1"/>
    <row r="7" ht="13.5" hidden="1" thickBot="1"/>
    <row r="8" spans="1:8" ht="56.25" customHeight="1">
      <c r="A8" s="852" t="s">
        <v>499</v>
      </c>
      <c r="B8" s="853"/>
      <c r="C8" s="853"/>
      <c r="D8" s="853"/>
      <c r="E8" s="853"/>
      <c r="F8" s="853"/>
      <c r="G8" s="853"/>
      <c r="H8" s="774">
        <v>2016</v>
      </c>
    </row>
    <row r="9" spans="1:8" s="716" customFormat="1" ht="27.75" customHeight="1">
      <c r="A9" s="854" t="str">
        <f>CPYG!A8</f>
        <v>EMPRESA PÚBLICA: CASINO TAORO S.A.</v>
      </c>
      <c r="B9" s="855"/>
      <c r="C9" s="855"/>
      <c r="D9" s="855"/>
      <c r="E9" s="855"/>
      <c r="F9" s="855"/>
      <c r="G9" s="855"/>
      <c r="H9" s="856"/>
    </row>
    <row r="10" spans="1:8" ht="12.75">
      <c r="A10" s="717"/>
      <c r="B10" s="718"/>
      <c r="C10" s="718"/>
      <c r="D10" s="718"/>
      <c r="E10" s="718"/>
      <c r="F10" s="718"/>
      <c r="G10" s="718"/>
      <c r="H10" s="719"/>
    </row>
    <row r="11" spans="1:8" ht="15">
      <c r="A11" s="720" t="s">
        <v>651</v>
      </c>
      <c r="B11" s="721"/>
      <c r="C11" s="721"/>
      <c r="D11" s="718"/>
      <c r="E11" s="718"/>
      <c r="F11" s="718"/>
      <c r="G11" s="718"/>
      <c r="H11" s="719"/>
    </row>
    <row r="12" spans="1:8" ht="12.75">
      <c r="A12" s="717"/>
      <c r="B12" s="718"/>
      <c r="C12" s="718"/>
      <c r="D12" s="718"/>
      <c r="E12" s="718"/>
      <c r="F12" s="718"/>
      <c r="G12" s="718"/>
      <c r="H12" s="719"/>
    </row>
    <row r="13" spans="1:8" ht="12.75">
      <c r="A13" s="722" t="s">
        <v>106</v>
      </c>
      <c r="B13" s="721"/>
      <c r="C13" s="721"/>
      <c r="D13" s="718"/>
      <c r="E13" s="718"/>
      <c r="F13" s="718"/>
      <c r="G13" s="718"/>
      <c r="H13" s="761">
        <f>H16</f>
        <v>10</v>
      </c>
    </row>
    <row r="14" spans="1:8" ht="12.75">
      <c r="A14" s="717"/>
      <c r="B14" s="718"/>
      <c r="C14" s="718"/>
      <c r="D14" s="718"/>
      <c r="E14" s="718"/>
      <c r="F14" s="718"/>
      <c r="G14" s="718"/>
      <c r="H14" s="719"/>
    </row>
    <row r="15" spans="1:8" ht="12.75">
      <c r="A15" s="717"/>
      <c r="B15" s="718" t="s">
        <v>107</v>
      </c>
      <c r="C15" s="718"/>
      <c r="D15" s="718"/>
      <c r="E15" s="718"/>
      <c r="F15" s="718"/>
      <c r="G15" s="718"/>
      <c r="H15" s="761"/>
    </row>
    <row r="16" spans="1:8" ht="12.75">
      <c r="A16" s="717"/>
      <c r="B16" s="723" t="s">
        <v>108</v>
      </c>
      <c r="C16" s="718" t="s">
        <v>109</v>
      </c>
      <c r="D16" s="718"/>
      <c r="E16" s="718"/>
      <c r="F16" s="718"/>
      <c r="G16" s="718"/>
      <c r="H16" s="724">
        <v>10</v>
      </c>
    </row>
    <row r="17" spans="1:8" ht="12.75">
      <c r="A17" s="717"/>
      <c r="B17" s="723" t="s">
        <v>110</v>
      </c>
      <c r="C17" s="718" t="s">
        <v>111</v>
      </c>
      <c r="D17" s="718"/>
      <c r="E17" s="718"/>
      <c r="F17" s="718"/>
      <c r="G17" s="718"/>
      <c r="H17" s="724"/>
    </row>
    <row r="18" spans="1:8" ht="7.5" customHeight="1">
      <c r="A18" s="717"/>
      <c r="B18" s="718"/>
      <c r="C18" s="718"/>
      <c r="D18" s="718"/>
      <c r="E18" s="718"/>
      <c r="F18" s="718"/>
      <c r="G18" s="718"/>
      <c r="H18" s="719"/>
    </row>
    <row r="19" spans="1:8" ht="12.75">
      <c r="A19" s="717"/>
      <c r="B19" s="718" t="s">
        <v>112</v>
      </c>
      <c r="C19" s="718"/>
      <c r="D19" s="718"/>
      <c r="E19" s="718"/>
      <c r="F19" s="718"/>
      <c r="G19" s="718"/>
      <c r="H19" s="761"/>
    </row>
    <row r="20" spans="1:8" ht="13.5" thickBot="1">
      <c r="A20" s="725"/>
      <c r="B20" s="726"/>
      <c r="C20" s="726"/>
      <c r="D20" s="726"/>
      <c r="E20" s="726"/>
      <c r="F20" s="726"/>
      <c r="G20" s="726"/>
      <c r="H20" s="727"/>
    </row>
  </sheetData>
  <sheetProtection/>
  <mergeCells count="2">
    <mergeCell ref="A8:G8"/>
    <mergeCell ref="A9:H9"/>
  </mergeCells>
  <printOptions horizontalCentered="1" verticalCentered="1"/>
  <pageMargins left="0.7480314960629921" right="0.2362204724409449" top="0.984251968503937" bottom="0.984251968503937" header="0" footer="0"/>
  <pageSetup horizontalDpi="600" verticalDpi="600" orientation="landscape" paperSize="9" r:id="rId2"/>
  <headerFooter alignWithMargins="0">
    <oddFooter>&amp;L&amp;7Plaza de España, 1
38003 Santa Cruz de Tenerife
Teléfono: 901 501 901
www.tenerife.es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54"/>
  <sheetViews>
    <sheetView zoomScale="70" zoomScaleNormal="70" zoomScalePageLayoutView="0" workbookViewId="0" topLeftCell="A1">
      <selection activeCell="C4" sqref="C4"/>
    </sheetView>
  </sheetViews>
  <sheetFormatPr defaultColWidth="11.421875" defaultRowHeight="12.75"/>
  <cols>
    <col min="1" max="1" width="17.7109375" style="133" customWidth="1"/>
    <col min="2" max="2" width="56.28125" style="133" customWidth="1"/>
    <col min="3" max="3" width="18.28125" style="133" customWidth="1"/>
    <col min="4" max="4" width="17.7109375" style="133" customWidth="1"/>
    <col min="5" max="5" width="17.28125" style="133" customWidth="1"/>
    <col min="6" max="16384" width="11.57421875" style="133" customWidth="1"/>
  </cols>
  <sheetData>
    <row r="1" spans="1:7" ht="13.5">
      <c r="A1" s="280"/>
      <c r="B1" s="280"/>
      <c r="C1" s="765" t="s">
        <v>43</v>
      </c>
      <c r="D1" s="280"/>
      <c r="E1" s="280"/>
      <c r="G1" s="280"/>
    </row>
    <row r="2" spans="1:7" ht="13.5">
      <c r="A2" s="280"/>
      <c r="B2" s="280"/>
      <c r="C2" s="766" t="s">
        <v>44</v>
      </c>
      <c r="D2" s="280"/>
      <c r="E2" s="280"/>
      <c r="G2" s="280"/>
    </row>
    <row r="3" spans="1:7" ht="12.75">
      <c r="A3" s="280"/>
      <c r="B3" s="280"/>
      <c r="C3" s="280"/>
      <c r="D3" s="280"/>
      <c r="E3" s="280"/>
      <c r="G3" s="280"/>
    </row>
    <row r="4" spans="1:7" ht="13.5">
      <c r="A4" s="764" t="s">
        <v>650</v>
      </c>
      <c r="B4" s="280"/>
      <c r="C4" s="769">
        <v>42339</v>
      </c>
      <c r="D4" s="280"/>
      <c r="E4" s="280"/>
      <c r="G4" s="776"/>
    </row>
    <row r="5" spans="1:7" ht="13.5">
      <c r="A5" s="764" t="s">
        <v>42</v>
      </c>
      <c r="B5" s="280"/>
      <c r="C5" s="768" t="s">
        <v>45</v>
      </c>
      <c r="D5" s="280"/>
      <c r="E5" s="280"/>
      <c r="G5" s="777"/>
    </row>
    <row r="6" ht="13.5" thickBot="1"/>
    <row r="7" spans="1:5" ht="49.5" customHeight="1">
      <c r="A7" s="912" t="s">
        <v>73</v>
      </c>
      <c r="B7" s="913"/>
      <c r="C7" s="913"/>
      <c r="D7" s="913"/>
      <c r="E7" s="234">
        <f>CPYG!D7</f>
        <v>2016</v>
      </c>
    </row>
    <row r="8" spans="1:5" ht="44.25" customHeight="1">
      <c r="A8" s="1182" t="str">
        <f>CPYG!A8</f>
        <v>EMPRESA PÚBLICA: CASINO TAORO S.A.</v>
      </c>
      <c r="B8" s="1183"/>
      <c r="C8" s="1183"/>
      <c r="D8" s="1184"/>
      <c r="E8" s="364" t="s">
        <v>572</v>
      </c>
    </row>
    <row r="9" spans="1:5" ht="24.75" customHeight="1">
      <c r="A9" s="1185" t="s">
        <v>348</v>
      </c>
      <c r="B9" s="1186"/>
      <c r="C9" s="1186"/>
      <c r="D9" s="1186"/>
      <c r="E9" s="1187"/>
    </row>
    <row r="10" spans="1:5" ht="30" customHeight="1">
      <c r="A10" s="365" t="s">
        <v>486</v>
      </c>
      <c r="B10" s="340" t="s">
        <v>487</v>
      </c>
      <c r="C10" s="706" t="s">
        <v>690</v>
      </c>
      <c r="D10" s="706" t="s">
        <v>179</v>
      </c>
      <c r="E10" s="366" t="s">
        <v>489</v>
      </c>
    </row>
    <row r="11" spans="1:5" ht="19.5" customHeight="1">
      <c r="A11" s="367"/>
      <c r="B11" s="371"/>
      <c r="C11" s="371"/>
      <c r="D11" s="684"/>
      <c r="E11" s="369"/>
    </row>
    <row r="12" spans="1:5" ht="19.5" customHeight="1">
      <c r="A12" s="696"/>
      <c r="B12" s="697"/>
      <c r="C12" s="697"/>
      <c r="D12" s="698"/>
      <c r="E12" s="699"/>
    </row>
    <row r="13" spans="1:5" ht="19.5" customHeight="1">
      <c r="A13" s="696"/>
      <c r="B13" s="697"/>
      <c r="C13" s="697"/>
      <c r="D13" s="698"/>
      <c r="E13" s="699"/>
    </row>
    <row r="14" spans="1:5" ht="19.5" customHeight="1">
      <c r="A14" s="696"/>
      <c r="B14" s="697"/>
      <c r="C14" s="697"/>
      <c r="D14" s="698"/>
      <c r="E14" s="699"/>
    </row>
    <row r="15" spans="1:5" ht="19.5" customHeight="1">
      <c r="A15" s="367"/>
      <c r="B15" s="371"/>
      <c r="C15" s="371"/>
      <c r="D15" s="684"/>
      <c r="E15" s="369"/>
    </row>
    <row r="16" spans="1:5" ht="19.5" customHeight="1">
      <c r="A16" s="367"/>
      <c r="B16" s="371"/>
      <c r="C16" s="371"/>
      <c r="D16" s="684"/>
      <c r="E16" s="369"/>
    </row>
    <row r="17" spans="1:5" ht="19.5" customHeight="1">
      <c r="A17" s="367"/>
      <c r="B17" s="371"/>
      <c r="C17" s="371"/>
      <c r="D17" s="684"/>
      <c r="E17" s="369"/>
    </row>
    <row r="18" spans="1:5" ht="19.5" customHeight="1">
      <c r="A18" s="367"/>
      <c r="B18" s="371"/>
      <c r="C18" s="371"/>
      <c r="D18" s="684"/>
      <c r="E18" s="369"/>
    </row>
    <row r="19" spans="1:5" ht="19.5" customHeight="1">
      <c r="A19" s="367"/>
      <c r="B19" s="371"/>
      <c r="C19" s="371"/>
      <c r="D19" s="684"/>
      <c r="E19" s="369"/>
    </row>
    <row r="20" spans="1:5" ht="19.5" customHeight="1">
      <c r="A20" s="367"/>
      <c r="B20" s="370"/>
      <c r="C20" s="370"/>
      <c r="D20" s="371"/>
      <c r="E20" s="369"/>
    </row>
    <row r="21" spans="1:5" ht="19.5" customHeight="1">
      <c r="A21" s="367"/>
      <c r="B21" s="349"/>
      <c r="C21" s="705"/>
      <c r="D21" s="368"/>
      <c r="E21" s="369"/>
    </row>
    <row r="22" spans="1:5" ht="19.5" customHeight="1">
      <c r="A22" s="367"/>
      <c r="B22" s="349"/>
      <c r="C22" s="705"/>
      <c r="D22" s="368"/>
      <c r="E22" s="369"/>
    </row>
    <row r="23" spans="1:5" ht="19.5" customHeight="1">
      <c r="A23" s="367"/>
      <c r="B23" s="349"/>
      <c r="C23" s="705"/>
      <c r="D23" s="368"/>
      <c r="E23" s="369"/>
    </row>
    <row r="24" spans="1:5" ht="19.5" customHeight="1">
      <c r="A24" s="367"/>
      <c r="B24" s="349"/>
      <c r="C24" s="705"/>
      <c r="D24" s="368"/>
      <c r="E24" s="369"/>
    </row>
    <row r="25" spans="1:5" ht="19.5" customHeight="1">
      <c r="A25" s="367"/>
      <c r="B25" s="349"/>
      <c r="C25" s="705"/>
      <c r="D25" s="368"/>
      <c r="E25" s="369"/>
    </row>
    <row r="26" spans="1:5" ht="19.5" customHeight="1">
      <c r="A26" s="367"/>
      <c r="B26" s="349"/>
      <c r="C26" s="705"/>
      <c r="D26" s="368"/>
      <c r="E26" s="369"/>
    </row>
    <row r="27" spans="1:5" ht="19.5" customHeight="1">
      <c r="A27" s="367"/>
      <c r="B27" s="349"/>
      <c r="C27" s="705"/>
      <c r="D27" s="368"/>
      <c r="E27" s="369"/>
    </row>
    <row r="28" spans="1:5" ht="23.25" customHeight="1" thickBot="1">
      <c r="A28" s="372"/>
      <c r="B28" s="373"/>
      <c r="C28" s="373"/>
      <c r="D28" s="636">
        <f>SUM(D11:D27)</f>
        <v>0</v>
      </c>
      <c r="E28" s="335"/>
    </row>
    <row r="29" spans="2:3" ht="12.75">
      <c r="B29" s="651"/>
      <c r="C29" s="651"/>
    </row>
    <row r="30" spans="2:3" ht="12.75">
      <c r="B30" s="651"/>
      <c r="C30" s="651"/>
    </row>
    <row r="31" spans="4:5" ht="12.75">
      <c r="D31" s="169"/>
      <c r="E31" s="169"/>
    </row>
    <row r="32" spans="4:5" ht="12.75">
      <c r="D32" s="169"/>
      <c r="E32" s="169"/>
    </row>
    <row r="33" spans="2:5" ht="12.75">
      <c r="B33" s="651"/>
      <c r="C33" s="651"/>
      <c r="D33" s="169"/>
      <c r="E33" s="169"/>
    </row>
    <row r="34" spans="2:5" ht="12.75">
      <c r="B34" s="651"/>
      <c r="C34" s="651"/>
      <c r="D34" s="169"/>
      <c r="E34" s="169"/>
    </row>
    <row r="35" spans="4:5" ht="12.75">
      <c r="D35" s="169"/>
      <c r="E35" s="169"/>
    </row>
    <row r="36" spans="4:5" ht="12.75">
      <c r="D36" s="169"/>
      <c r="E36" s="169"/>
    </row>
    <row r="37" spans="2:5" ht="12.75">
      <c r="B37" s="685"/>
      <c r="C37" s="685"/>
      <c r="D37" s="686"/>
      <c r="E37" s="686"/>
    </row>
    <row r="38" spans="2:5" ht="12.75">
      <c r="B38" s="651"/>
      <c r="C38" s="651"/>
      <c r="D38" s="169"/>
      <c r="E38" s="169"/>
    </row>
    <row r="39" spans="2:3" ht="12.75">
      <c r="B39" s="651"/>
      <c r="C39" s="651"/>
    </row>
    <row r="40" spans="2:5" ht="12.75">
      <c r="B40" s="685"/>
      <c r="C40" s="685"/>
      <c r="D40" s="686"/>
      <c r="E40" s="686"/>
    </row>
    <row r="41" spans="2:5" ht="12.75">
      <c r="B41" s="685"/>
      <c r="C41" s="685"/>
      <c r="D41" s="686"/>
      <c r="E41" s="686"/>
    </row>
    <row r="42" spans="2:3" ht="12.75">
      <c r="B42" s="651"/>
      <c r="C42" s="651"/>
    </row>
    <row r="43" spans="2:3" ht="12.75">
      <c r="B43" s="651"/>
      <c r="C43" s="651"/>
    </row>
    <row r="44" spans="2:3" ht="12.75">
      <c r="B44" s="651"/>
      <c r="C44" s="651"/>
    </row>
    <row r="45" spans="2:3" ht="12.75">
      <c r="B45" s="651"/>
      <c r="C45" s="651"/>
    </row>
    <row r="46" spans="2:3" ht="12.75">
      <c r="B46" s="651"/>
      <c r="C46" s="651"/>
    </row>
    <row r="47" spans="2:3" ht="12.75">
      <c r="B47" s="651"/>
      <c r="C47" s="651"/>
    </row>
    <row r="48" spans="2:3" ht="12.75">
      <c r="B48" s="651"/>
      <c r="C48" s="651"/>
    </row>
    <row r="49" spans="2:3" ht="12.75">
      <c r="B49" s="651"/>
      <c r="C49" s="651"/>
    </row>
    <row r="50" spans="2:3" ht="12.75">
      <c r="B50" s="651"/>
      <c r="C50" s="651"/>
    </row>
    <row r="51" spans="2:3" ht="12.75">
      <c r="B51" s="651"/>
      <c r="C51" s="651"/>
    </row>
    <row r="52" spans="2:3" ht="12.75">
      <c r="B52" s="651"/>
      <c r="C52" s="651"/>
    </row>
    <row r="53" spans="2:3" ht="12.75">
      <c r="B53" s="651"/>
      <c r="C53" s="651"/>
    </row>
    <row r="54" spans="2:3" ht="12.75">
      <c r="B54" s="651"/>
      <c r="C54" s="651"/>
    </row>
  </sheetData>
  <sheetProtection/>
  <mergeCells count="3">
    <mergeCell ref="A7:D7"/>
    <mergeCell ref="A8:D8"/>
    <mergeCell ref="A9:E9"/>
  </mergeCells>
  <printOptions horizontalCentered="1" verticalCentered="1"/>
  <pageMargins left="0.7480314960629921" right="0.2362204724409449" top="0.984251968503937" bottom="0.984251968503937" header="0" footer="0"/>
  <pageSetup horizontalDpi="300" verticalDpi="300" orientation="landscape" paperSize="9" scale="80" r:id="rId2"/>
  <headerFooter alignWithMargins="0">
    <oddFooter>&amp;L&amp;7Plaza de España, 1
38003 Santa Cruz de Tenerife
Teléfono: 901 501 901
www.tenerife.es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</sheetPr>
  <dimension ref="A1:H30"/>
  <sheetViews>
    <sheetView zoomScalePageLayoutView="0" workbookViewId="0" topLeftCell="A65536">
      <selection activeCell="A1" sqref="A1:IV16384"/>
    </sheetView>
  </sheetViews>
  <sheetFormatPr defaultColWidth="11.421875" defaultRowHeight="12.75" zeroHeight="1"/>
  <cols>
    <col min="1" max="1" width="4.57421875" style="0" customWidth="1"/>
    <col min="2" max="2" width="4.8515625" style="0" customWidth="1"/>
    <col min="7" max="7" width="22.57421875" style="0" customWidth="1"/>
    <col min="8" max="8" width="12.7109375" style="728" bestFit="1" customWidth="1"/>
  </cols>
  <sheetData>
    <row r="1" spans="1:8" ht="12.75" hidden="1">
      <c r="A1" s="767"/>
      <c r="B1" s="767"/>
      <c r="C1" s="767"/>
      <c r="D1" s="770" t="s">
        <v>43</v>
      </c>
      <c r="E1" s="767"/>
      <c r="F1" s="767"/>
      <c r="G1" s="767"/>
      <c r="H1" s="767"/>
    </row>
    <row r="2" spans="1:8" ht="12.75" hidden="1">
      <c r="A2" s="767"/>
      <c r="B2" s="767"/>
      <c r="C2" s="767"/>
      <c r="D2" s="771" t="s">
        <v>44</v>
      </c>
      <c r="E2" s="767"/>
      <c r="F2" s="767"/>
      <c r="G2" s="767"/>
      <c r="H2" s="767"/>
    </row>
    <row r="3" spans="1:8" ht="12.75" hidden="1">
      <c r="A3" s="767"/>
      <c r="B3" s="771"/>
      <c r="C3" s="767"/>
      <c r="D3" s="767"/>
      <c r="E3" s="767"/>
      <c r="F3" s="767"/>
      <c r="G3" s="767"/>
      <c r="H3" s="767"/>
    </row>
    <row r="4" spans="1:8" ht="12.75" hidden="1">
      <c r="A4" s="767" t="s">
        <v>650</v>
      </c>
      <c r="B4" s="767"/>
      <c r="C4" s="767"/>
      <c r="D4" s="767"/>
      <c r="E4" s="767"/>
      <c r="F4" s="767"/>
      <c r="G4" s="772">
        <v>41974</v>
      </c>
      <c r="H4" s="767"/>
    </row>
    <row r="5" spans="1:8" ht="12.75" hidden="1">
      <c r="A5" s="767" t="s">
        <v>42</v>
      </c>
      <c r="B5" s="767"/>
      <c r="C5" s="767"/>
      <c r="D5" s="767"/>
      <c r="E5" s="767"/>
      <c r="F5" s="767"/>
      <c r="G5" s="773" t="s">
        <v>45</v>
      </c>
      <c r="H5" s="767"/>
    </row>
    <row r="6" ht="13.5" hidden="1" thickBot="1"/>
    <row r="7" spans="1:8" ht="51" customHeight="1" hidden="1">
      <c r="A7" s="852" t="s">
        <v>499</v>
      </c>
      <c r="B7" s="853"/>
      <c r="C7" s="853"/>
      <c r="D7" s="853"/>
      <c r="E7" s="853"/>
      <c r="F7" s="853"/>
      <c r="G7" s="853"/>
      <c r="H7" s="774">
        <f>'ORGANOS DE GOBIERNO'!H8</f>
        <v>2016</v>
      </c>
    </row>
    <row r="8" spans="1:8" ht="24" customHeight="1" hidden="1">
      <c r="A8" s="854" t="str">
        <f>'ORGANOS DE GOBIERNO'!A9:H9</f>
        <v>EMPRESA PÚBLICA: CASINO TAORO S.A.</v>
      </c>
      <c r="B8" s="855"/>
      <c r="C8" s="855"/>
      <c r="D8" s="855"/>
      <c r="E8" s="855"/>
      <c r="F8" s="855"/>
      <c r="G8" s="855"/>
      <c r="H8" s="856"/>
    </row>
    <row r="9" spans="1:8" ht="12.75" hidden="1">
      <c r="A9" s="717"/>
      <c r="B9" s="718"/>
      <c r="C9" s="718"/>
      <c r="D9" s="718"/>
      <c r="E9" s="718"/>
      <c r="F9" s="718"/>
      <c r="G9" s="718"/>
      <c r="H9" s="729"/>
    </row>
    <row r="10" spans="1:8" ht="15" hidden="1">
      <c r="A10" s="720" t="s">
        <v>113</v>
      </c>
      <c r="B10" s="721"/>
      <c r="C10" s="721"/>
      <c r="D10" s="718"/>
      <c r="E10" s="718"/>
      <c r="F10" s="718"/>
      <c r="G10" s="718"/>
      <c r="H10" s="729"/>
    </row>
    <row r="11" spans="1:8" ht="12.75" hidden="1">
      <c r="A11" s="717"/>
      <c r="B11" s="718"/>
      <c r="C11" s="718"/>
      <c r="D11" s="718"/>
      <c r="E11" s="718"/>
      <c r="F11" s="718"/>
      <c r="G11" s="718"/>
      <c r="H11" s="729"/>
    </row>
    <row r="12" spans="1:8" ht="12.75" hidden="1">
      <c r="A12" s="722" t="s">
        <v>114</v>
      </c>
      <c r="B12" s="721" t="s">
        <v>115</v>
      </c>
      <c r="C12" s="721"/>
      <c r="D12" s="718"/>
      <c r="E12" s="718"/>
      <c r="F12" s="718"/>
      <c r="G12" s="718"/>
      <c r="H12" s="762"/>
    </row>
    <row r="13" spans="1:8" ht="12.75" hidden="1">
      <c r="A13" s="717"/>
      <c r="B13" s="718"/>
      <c r="C13" s="718"/>
      <c r="D13" s="718"/>
      <c r="E13" s="718"/>
      <c r="F13" s="718"/>
      <c r="G13" s="718"/>
      <c r="H13" s="729"/>
    </row>
    <row r="14" spans="1:8" ht="12.75" hidden="1">
      <c r="A14" s="717"/>
      <c r="B14" s="718" t="s">
        <v>116</v>
      </c>
      <c r="C14" s="718" t="s">
        <v>117</v>
      </c>
      <c r="D14" s="718"/>
      <c r="E14" s="718"/>
      <c r="F14" s="718"/>
      <c r="G14" s="718"/>
      <c r="H14" s="730"/>
    </row>
    <row r="15" spans="1:8" ht="12.75" hidden="1">
      <c r="A15" s="717"/>
      <c r="B15" s="718" t="s">
        <v>118</v>
      </c>
      <c r="C15" s="718" t="s">
        <v>119</v>
      </c>
      <c r="D15" s="718"/>
      <c r="E15" s="718"/>
      <c r="F15" s="718"/>
      <c r="G15" s="718"/>
      <c r="H15" s="730"/>
    </row>
    <row r="16" spans="1:8" ht="12.75" hidden="1">
      <c r="A16" s="717"/>
      <c r="B16" s="718" t="s">
        <v>120</v>
      </c>
      <c r="C16" s="718" t="s">
        <v>121</v>
      </c>
      <c r="D16" s="718"/>
      <c r="E16" s="718"/>
      <c r="F16" s="718"/>
      <c r="G16" s="718"/>
      <c r="H16" s="730"/>
    </row>
    <row r="17" spans="1:8" ht="7.5" customHeight="1" hidden="1">
      <c r="A17" s="717"/>
      <c r="B17" s="718"/>
      <c r="C17" s="718"/>
      <c r="D17" s="718"/>
      <c r="E17" s="718"/>
      <c r="F17" s="718"/>
      <c r="G17" s="718"/>
      <c r="H17" s="729"/>
    </row>
    <row r="18" spans="1:8" ht="12.75" hidden="1">
      <c r="A18" s="722" t="s">
        <v>122</v>
      </c>
      <c r="B18" s="721" t="s">
        <v>123</v>
      </c>
      <c r="C18" s="718"/>
      <c r="D18" s="718"/>
      <c r="E18" s="718"/>
      <c r="F18" s="718"/>
      <c r="G18" s="718"/>
      <c r="H18" s="762"/>
    </row>
    <row r="19" spans="1:8" ht="12.75" hidden="1">
      <c r="A19" s="722" t="s">
        <v>124</v>
      </c>
      <c r="B19" s="721" t="s">
        <v>125</v>
      </c>
      <c r="C19" s="718"/>
      <c r="D19" s="718"/>
      <c r="E19" s="718"/>
      <c r="F19" s="718"/>
      <c r="G19" s="718"/>
      <c r="H19" s="762"/>
    </row>
    <row r="20" spans="1:8" ht="12.75" hidden="1">
      <c r="A20" s="717"/>
      <c r="B20" s="718"/>
      <c r="C20" s="718"/>
      <c r="D20" s="718"/>
      <c r="E20" s="718"/>
      <c r="F20" s="718"/>
      <c r="G20" s="718"/>
      <c r="H20" s="729"/>
    </row>
    <row r="21" spans="1:8" ht="12.75" hidden="1">
      <c r="A21" s="717"/>
      <c r="B21" s="718" t="s">
        <v>116</v>
      </c>
      <c r="C21" s="718" t="s">
        <v>126</v>
      </c>
      <c r="D21" s="718"/>
      <c r="E21" s="718"/>
      <c r="F21" s="718"/>
      <c r="G21" s="718"/>
      <c r="H21" s="730"/>
    </row>
    <row r="22" spans="1:8" ht="12.75" hidden="1">
      <c r="A22" s="717"/>
      <c r="B22" s="718" t="s">
        <v>118</v>
      </c>
      <c r="C22" s="718" t="s">
        <v>127</v>
      </c>
      <c r="D22" s="718"/>
      <c r="E22" s="718"/>
      <c r="F22" s="718"/>
      <c r="G22" s="718"/>
      <c r="H22" s="730"/>
    </row>
    <row r="23" spans="1:8" ht="12.75" hidden="1">
      <c r="A23" s="717"/>
      <c r="B23" s="718" t="s">
        <v>120</v>
      </c>
      <c r="C23" s="718" t="s">
        <v>128</v>
      </c>
      <c r="D23" s="718"/>
      <c r="E23" s="718"/>
      <c r="F23" s="718"/>
      <c r="G23" s="718"/>
      <c r="H23" s="730"/>
    </row>
    <row r="24" spans="1:8" ht="12.75" hidden="1">
      <c r="A24" s="717"/>
      <c r="B24" s="718"/>
      <c r="C24" s="718"/>
      <c r="D24" s="718"/>
      <c r="E24" s="718"/>
      <c r="F24" s="718"/>
      <c r="G24" s="718"/>
      <c r="H24" s="729"/>
    </row>
    <row r="25" spans="1:8" ht="12.75" hidden="1">
      <c r="A25" s="722" t="s">
        <v>129</v>
      </c>
      <c r="B25" s="721" t="s">
        <v>130</v>
      </c>
      <c r="C25" s="718"/>
      <c r="D25" s="718"/>
      <c r="E25" s="718"/>
      <c r="F25" s="718"/>
      <c r="G25" s="718"/>
      <c r="H25" s="762"/>
    </row>
    <row r="26" spans="1:8" ht="5.25" customHeight="1" hidden="1">
      <c r="A26" s="717"/>
      <c r="B26" s="718"/>
      <c r="C26" s="718"/>
      <c r="D26" s="718"/>
      <c r="E26" s="718"/>
      <c r="F26" s="718"/>
      <c r="G26" s="718"/>
      <c r="H26" s="729"/>
    </row>
    <row r="27" spans="1:8" ht="21" customHeight="1" hidden="1">
      <c r="A27" s="717"/>
      <c r="B27" s="718"/>
      <c r="C27" s="1188"/>
      <c r="D27" s="1188"/>
      <c r="E27" s="1188"/>
      <c r="F27" s="1188"/>
      <c r="G27" s="1188"/>
      <c r="H27" s="729"/>
    </row>
    <row r="28" spans="1:8" ht="12.75" hidden="1">
      <c r="A28" s="717"/>
      <c r="B28" s="718"/>
      <c r="C28" s="718"/>
      <c r="D28" s="718"/>
      <c r="E28" s="718"/>
      <c r="F28" s="718"/>
      <c r="G28" s="718"/>
      <c r="H28" s="729"/>
    </row>
    <row r="29" spans="1:8" ht="12.75" hidden="1">
      <c r="A29" s="722" t="s">
        <v>131</v>
      </c>
      <c r="B29" s="718"/>
      <c r="C29" s="718"/>
      <c r="D29" s="718"/>
      <c r="E29" s="718"/>
      <c r="F29" s="718"/>
      <c r="G29" s="718"/>
      <c r="H29" s="762"/>
    </row>
    <row r="30" spans="1:8" ht="13.5" hidden="1" thickBot="1">
      <c r="A30" s="725"/>
      <c r="B30" s="726"/>
      <c r="C30" s="726"/>
      <c r="D30" s="726"/>
      <c r="E30" s="726"/>
      <c r="F30" s="726"/>
      <c r="G30" s="726"/>
      <c r="H30" s="731"/>
    </row>
  </sheetData>
  <sheetProtection password="CF7A" sheet="1" objects="1" scenarios="1" selectLockedCells="1" selectUnlockedCells="1"/>
  <mergeCells count="3">
    <mergeCell ref="A7:G7"/>
    <mergeCell ref="C27:G27"/>
    <mergeCell ref="A8:H8"/>
  </mergeCells>
  <printOptions horizontalCentered="1" verticalCentered="1"/>
  <pageMargins left="0.7480314960629921" right="0.2362204724409449" top="0.984251968503937" bottom="0.984251968503937" header="0" footer="0"/>
  <pageSetup orientation="landscape" paperSize="9" r:id="rId2"/>
  <headerFooter alignWithMargins="0">
    <oddFooter>&amp;L&amp;7Plaza de España, 1
38003 Santa Cruz de Tenerife
Teléfono: 901 501 901
www.tenerife.es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</sheetPr>
  <dimension ref="B2:H62"/>
  <sheetViews>
    <sheetView zoomScalePageLayoutView="0" workbookViewId="0" topLeftCell="A65536">
      <selection activeCell="A1" sqref="A1:IV16384"/>
    </sheetView>
  </sheetViews>
  <sheetFormatPr defaultColWidth="11.421875" defaultRowHeight="12.75" zeroHeight="1"/>
  <cols>
    <col min="1" max="1" width="2.140625" style="133" customWidth="1"/>
    <col min="2" max="2" width="8.421875" style="133" customWidth="1"/>
    <col min="3" max="3" width="44.57421875" style="133" customWidth="1"/>
    <col min="4" max="4" width="16.7109375" style="134" customWidth="1"/>
    <col min="5" max="5" width="2.57421875" style="664" customWidth="1"/>
    <col min="6" max="6" width="13.7109375" style="659" customWidth="1"/>
    <col min="7" max="7" width="8.8515625" style="133" customWidth="1"/>
    <col min="8" max="16384" width="11.57421875" style="133" customWidth="1"/>
  </cols>
  <sheetData>
    <row r="2" spans="2:5" ht="12.75" hidden="1">
      <c r="B2" s="864" t="s">
        <v>148</v>
      </c>
      <c r="C2" s="864"/>
      <c r="D2" s="864"/>
      <c r="E2" s="662"/>
    </row>
    <row r="3" spans="2:5" ht="13.5" hidden="1" thickBot="1">
      <c r="B3" s="183"/>
      <c r="C3" s="183"/>
      <c r="D3" s="183"/>
      <c r="E3" s="662"/>
    </row>
    <row r="4" spans="2:5" ht="15" hidden="1" thickBot="1">
      <c r="B4" s="865" t="str">
        <f>CPYG!A8</f>
        <v>EMPRESA PÚBLICA: CASINO TAORO S.A.</v>
      </c>
      <c r="C4" s="866"/>
      <c r="D4" s="867"/>
      <c r="E4" s="663"/>
    </row>
    <row r="5" spans="2:3" ht="13.5" hidden="1" thickBot="1">
      <c r="B5" s="184"/>
      <c r="C5" s="184"/>
    </row>
    <row r="6" spans="2:5" ht="15" hidden="1" thickBot="1">
      <c r="B6" s="868" t="s">
        <v>19</v>
      </c>
      <c r="C6" s="866"/>
      <c r="D6" s="867"/>
      <c r="E6" s="663"/>
    </row>
    <row r="7" spans="2:3" ht="13.5" hidden="1" thickBot="1">
      <c r="B7" s="184"/>
      <c r="C7" s="184"/>
    </row>
    <row r="8" spans="2:5" ht="13.5" customHeight="1" hidden="1">
      <c r="B8" s="869" t="s">
        <v>199</v>
      </c>
      <c r="C8" s="870"/>
      <c r="D8" s="860"/>
      <c r="E8" s="665"/>
    </row>
    <row r="9" spans="2:5" ht="12.75" customHeight="1" hidden="1">
      <c r="B9" s="1194"/>
      <c r="C9" s="1195"/>
      <c r="D9" s="1189"/>
      <c r="E9" s="666"/>
    </row>
    <row r="10" spans="2:5" ht="12.75" hidden="1">
      <c r="B10" s="135"/>
      <c r="C10" s="136"/>
      <c r="D10" s="137"/>
      <c r="E10" s="667"/>
    </row>
    <row r="11" spans="2:8" ht="12.75" hidden="1">
      <c r="B11" s="138" t="s">
        <v>201</v>
      </c>
      <c r="C11" s="139" t="s">
        <v>325</v>
      </c>
      <c r="D11" s="140">
        <v>0</v>
      </c>
      <c r="E11" s="668"/>
      <c r="F11" s="660"/>
      <c r="H11" s="660"/>
    </row>
    <row r="12" spans="2:8" ht="12.75" hidden="1">
      <c r="B12" s="138" t="s">
        <v>202</v>
      </c>
      <c r="C12" s="139" t="s">
        <v>326</v>
      </c>
      <c r="D12" s="140">
        <v>0</v>
      </c>
      <c r="E12" s="668"/>
      <c r="F12" s="660"/>
      <c r="H12" s="660"/>
    </row>
    <row r="13" spans="2:8" ht="12.75" hidden="1">
      <c r="B13" s="138" t="s">
        <v>203</v>
      </c>
      <c r="C13" s="139" t="s">
        <v>327</v>
      </c>
      <c r="D13" s="140">
        <f>3!D13</f>
        <v>5177800</v>
      </c>
      <c r="E13" s="668"/>
      <c r="F13" s="660"/>
      <c r="H13" s="660"/>
    </row>
    <row r="14" spans="2:8" ht="12.75" hidden="1">
      <c r="B14" s="138" t="s">
        <v>204</v>
      </c>
      <c r="C14" s="139" t="s">
        <v>328</v>
      </c>
      <c r="D14" s="140">
        <f>3!D14+'Transf. y subv.'!E48</f>
        <v>0</v>
      </c>
      <c r="E14" s="668"/>
      <c r="F14" s="660"/>
      <c r="H14" s="660"/>
    </row>
    <row r="15" spans="2:8" ht="12.75" hidden="1">
      <c r="B15" s="138" t="s">
        <v>205</v>
      </c>
      <c r="C15" s="139" t="s">
        <v>329</v>
      </c>
      <c r="D15" s="140">
        <f>3!D15</f>
        <v>10200</v>
      </c>
      <c r="E15" s="668"/>
      <c r="F15" s="660"/>
      <c r="H15" s="660"/>
    </row>
    <row r="16" spans="2:5" ht="12.75" hidden="1">
      <c r="B16" s="141"/>
      <c r="C16" s="142"/>
      <c r="D16" s="143"/>
      <c r="E16" s="669"/>
    </row>
    <row r="17" spans="2:5" ht="12.75" hidden="1">
      <c r="B17" s="144" t="s">
        <v>206</v>
      </c>
      <c r="C17" s="145"/>
      <c r="D17" s="146">
        <f>SUM(D11:D15)</f>
        <v>5188000</v>
      </c>
      <c r="E17" s="670"/>
    </row>
    <row r="18" spans="2:5" ht="12.75" hidden="1">
      <c r="B18" s="147"/>
      <c r="C18" s="148"/>
      <c r="D18" s="149"/>
      <c r="E18" s="669"/>
    </row>
    <row r="19" spans="2:5" ht="12.75" hidden="1">
      <c r="B19" s="141"/>
      <c r="C19" s="142"/>
      <c r="D19" s="143"/>
      <c r="E19" s="669"/>
    </row>
    <row r="20" spans="2:5" ht="12.75" hidden="1">
      <c r="B20" s="138" t="s">
        <v>207</v>
      </c>
      <c r="C20" s="139" t="s">
        <v>330</v>
      </c>
      <c r="D20" s="143">
        <f>-'Inv. NO FIN'!H27</f>
        <v>0</v>
      </c>
      <c r="E20" s="669"/>
    </row>
    <row r="21" spans="2:5" ht="12.75" hidden="1">
      <c r="B21" s="138" t="s">
        <v>208</v>
      </c>
      <c r="C21" s="139" t="s">
        <v>331</v>
      </c>
      <c r="D21" s="143">
        <f>'Transf. y subv.'!E20</f>
        <v>0</v>
      </c>
      <c r="E21" s="669"/>
    </row>
    <row r="22" spans="2:5" ht="12.75" hidden="1">
      <c r="B22" s="141"/>
      <c r="C22" s="142"/>
      <c r="D22" s="143"/>
      <c r="E22" s="669"/>
    </row>
    <row r="23" spans="2:5" ht="12.75" hidden="1">
      <c r="B23" s="144" t="s">
        <v>209</v>
      </c>
      <c r="C23" s="145"/>
      <c r="D23" s="146">
        <f>SUM(D20:D21)</f>
        <v>0</v>
      </c>
      <c r="E23" s="670"/>
    </row>
    <row r="24" spans="2:5" ht="12.75" hidden="1">
      <c r="B24" s="147"/>
      <c r="C24" s="148"/>
      <c r="D24" s="149"/>
      <c r="E24" s="669"/>
    </row>
    <row r="25" spans="2:5" ht="12.75" hidden="1">
      <c r="B25" s="141"/>
      <c r="C25" s="142"/>
      <c r="D25" s="143"/>
      <c r="E25" s="669"/>
    </row>
    <row r="26" spans="2:5" ht="12.75" hidden="1">
      <c r="B26" s="138" t="s">
        <v>210</v>
      </c>
      <c r="C26" s="139" t="s">
        <v>332</v>
      </c>
      <c r="D26" s="140">
        <f>-'Inv. FIN'!G19-'Inv. FIN'!G26-'Inv. FIN'!G38-'Inv. FIN'!G45</f>
        <v>170895.72</v>
      </c>
      <c r="E26" s="668"/>
    </row>
    <row r="27" spans="2:5" ht="12.75" hidden="1">
      <c r="B27" s="138" t="s">
        <v>211</v>
      </c>
      <c r="C27" s="139" t="s">
        <v>333</v>
      </c>
      <c r="D27" s="140">
        <f>'Deuda L.P.'!K29</f>
        <v>0</v>
      </c>
      <c r="E27" s="668"/>
    </row>
    <row r="28" spans="2:5" ht="12.75" hidden="1">
      <c r="B28" s="141"/>
      <c r="C28" s="142"/>
      <c r="D28" s="143"/>
      <c r="E28" s="669"/>
    </row>
    <row r="29" spans="2:5" ht="12.75" hidden="1">
      <c r="B29" s="144" t="s">
        <v>212</v>
      </c>
      <c r="C29" s="145"/>
      <c r="D29" s="150">
        <f>SUM(D26:D27)</f>
        <v>170895.72</v>
      </c>
      <c r="E29" s="671"/>
    </row>
    <row r="30" spans="2:5" ht="12.75" hidden="1">
      <c r="B30" s="151"/>
      <c r="C30" s="152"/>
      <c r="D30" s="153"/>
      <c r="E30" s="672"/>
    </row>
    <row r="31" spans="2:5" ht="12.75" hidden="1">
      <c r="B31" s="374"/>
      <c r="C31" s="188"/>
      <c r="D31" s="375"/>
      <c r="E31" s="667"/>
    </row>
    <row r="32" spans="2:5" ht="12.75" hidden="1">
      <c r="B32" s="154"/>
      <c r="C32" s="156" t="s">
        <v>213</v>
      </c>
      <c r="D32" s="157">
        <f>D17+D23+D29</f>
        <v>5358895.72</v>
      </c>
      <c r="E32" s="671"/>
    </row>
    <row r="33" spans="2:5" ht="13.5" hidden="1" thickBot="1">
      <c r="B33" s="164"/>
      <c r="C33" s="197"/>
      <c r="D33" s="166"/>
      <c r="E33" s="667"/>
    </row>
    <row r="34" spans="3:5" ht="12.75" hidden="1">
      <c r="C34" s="158"/>
      <c r="D34" s="133"/>
      <c r="E34" s="228"/>
    </row>
    <row r="35" ht="12.75" hidden="1"/>
    <row r="36" ht="13.5" hidden="1" thickBot="1"/>
    <row r="37" spans="2:5" ht="13.5" customHeight="1" hidden="1">
      <c r="B37" s="869" t="s">
        <v>199</v>
      </c>
      <c r="C37" s="1192"/>
      <c r="D37" s="1190"/>
      <c r="E37" s="673"/>
    </row>
    <row r="38" spans="2:5" ht="12.75" customHeight="1" hidden="1" thickBot="1">
      <c r="B38" s="871"/>
      <c r="C38" s="1193"/>
      <c r="D38" s="1191"/>
      <c r="E38" s="674"/>
    </row>
    <row r="39" spans="2:8" ht="12.75" hidden="1">
      <c r="B39" s="151"/>
      <c r="C39" s="159"/>
      <c r="D39" s="153"/>
      <c r="E39" s="672"/>
      <c r="H39" s="158"/>
    </row>
    <row r="40" spans="2:8" ht="12.75" hidden="1">
      <c r="B40" s="138" t="s">
        <v>201</v>
      </c>
      <c r="C40" s="204" t="s">
        <v>215</v>
      </c>
      <c r="D40" s="168">
        <f>3!D45</f>
        <v>2102420</v>
      </c>
      <c r="E40" s="658"/>
      <c r="H40" s="660"/>
    </row>
    <row r="41" spans="2:8" ht="12.75" hidden="1">
      <c r="B41" s="138" t="s">
        <v>202</v>
      </c>
      <c r="C41" s="204" t="s">
        <v>216</v>
      </c>
      <c r="D41" s="168">
        <f>3!D46</f>
        <v>1601659.8199999998</v>
      </c>
      <c r="E41" s="658"/>
      <c r="H41" s="660"/>
    </row>
    <row r="42" spans="2:8" ht="12.75" hidden="1">
      <c r="B42" s="138" t="s">
        <v>203</v>
      </c>
      <c r="C42" s="204" t="s">
        <v>505</v>
      </c>
      <c r="D42" s="168">
        <f>3!D47</f>
        <v>403880</v>
      </c>
      <c r="E42" s="658"/>
      <c r="H42" s="660"/>
    </row>
    <row r="43" spans="2:8" ht="12.75" hidden="1">
      <c r="B43" s="138" t="s">
        <v>204</v>
      </c>
      <c r="C43" s="204" t="s">
        <v>217</v>
      </c>
      <c r="D43" s="486">
        <f>3!D48</f>
        <v>0</v>
      </c>
      <c r="E43" s="658"/>
      <c r="H43" s="660"/>
    </row>
    <row r="44" spans="2:8" ht="12.75" hidden="1">
      <c r="B44" s="151"/>
      <c r="C44" s="159"/>
      <c r="D44" s="168"/>
      <c r="E44" s="658"/>
      <c r="H44" s="660"/>
    </row>
    <row r="45" spans="2:5" ht="12.75" hidden="1">
      <c r="B45" s="144" t="s">
        <v>218</v>
      </c>
      <c r="C45" s="205"/>
      <c r="D45" s="150">
        <f>SUM(D40:D43)</f>
        <v>4107959.82</v>
      </c>
      <c r="E45" s="671"/>
    </row>
    <row r="46" spans="2:5" ht="12.75" hidden="1">
      <c r="B46" s="147"/>
      <c r="C46" s="206"/>
      <c r="D46" s="170"/>
      <c r="E46" s="672"/>
    </row>
    <row r="47" spans="2:5" ht="12.75" hidden="1">
      <c r="B47" s="151"/>
      <c r="C47" s="159"/>
      <c r="D47" s="153"/>
      <c r="E47" s="672"/>
    </row>
    <row r="48" spans="2:5" ht="12.75" hidden="1">
      <c r="B48" s="138" t="s">
        <v>207</v>
      </c>
      <c r="C48" s="204" t="s">
        <v>220</v>
      </c>
      <c r="D48" s="168">
        <f>'Inv. NO FIN'!C27+'Inv. NO FIN'!E27</f>
        <v>40000</v>
      </c>
      <c r="E48" s="658"/>
    </row>
    <row r="49" spans="2:5" ht="12.75" hidden="1">
      <c r="B49" s="138" t="s">
        <v>208</v>
      </c>
      <c r="C49" s="204" t="s">
        <v>221</v>
      </c>
      <c r="D49" s="168">
        <v>0</v>
      </c>
      <c r="E49" s="658"/>
    </row>
    <row r="50" spans="2:5" ht="12.75" hidden="1">
      <c r="B50" s="151"/>
      <c r="C50" s="159"/>
      <c r="D50" s="153"/>
      <c r="E50" s="672"/>
    </row>
    <row r="51" spans="2:5" ht="12.75" hidden="1">
      <c r="B51" s="144" t="s">
        <v>222</v>
      </c>
      <c r="C51" s="205"/>
      <c r="D51" s="150">
        <f>SUM(D48:D49)</f>
        <v>40000</v>
      </c>
      <c r="E51" s="671"/>
    </row>
    <row r="52" spans="2:5" ht="12.75" hidden="1">
      <c r="B52" s="147"/>
      <c r="C52" s="206"/>
      <c r="D52" s="170"/>
      <c r="E52" s="672"/>
    </row>
    <row r="53" spans="2:5" ht="12.75" hidden="1">
      <c r="B53" s="151"/>
      <c r="C53" s="159"/>
      <c r="D53" s="153"/>
      <c r="E53" s="672"/>
    </row>
    <row r="54" spans="2:5" ht="12.75" hidden="1">
      <c r="B54" s="138" t="s">
        <v>210</v>
      </c>
      <c r="C54" s="204" t="s">
        <v>224</v>
      </c>
      <c r="D54" s="168">
        <f>'Inv. FIN'!E19+'Inv. FIN'!E26+'Inv. FIN'!E38+'Inv. FIN'!E45</f>
        <v>10806.81</v>
      </c>
      <c r="E54" s="658"/>
    </row>
    <row r="55" spans="2:5" ht="12.75" hidden="1">
      <c r="B55" s="138" t="s">
        <v>211</v>
      </c>
      <c r="C55" s="204" t="s">
        <v>225</v>
      </c>
      <c r="D55" s="168">
        <f>'Deuda L.P.'!L29</f>
        <v>-1587186.16</v>
      </c>
      <c r="E55" s="658"/>
    </row>
    <row r="56" spans="2:5" ht="12.75" hidden="1">
      <c r="B56" s="151"/>
      <c r="C56" s="159"/>
      <c r="D56" s="153"/>
      <c r="E56" s="672"/>
    </row>
    <row r="57" spans="2:5" ht="12.75" hidden="1">
      <c r="B57" s="144" t="s">
        <v>226</v>
      </c>
      <c r="C57" s="205"/>
      <c r="D57" s="150">
        <f>SUM(D54:D55)</f>
        <v>-1576379.3499999999</v>
      </c>
      <c r="E57" s="671"/>
    </row>
    <row r="58" spans="2:5" ht="13.5" hidden="1" thickBot="1">
      <c r="B58" s="171"/>
      <c r="C58" s="207"/>
      <c r="D58" s="173"/>
      <c r="E58" s="671"/>
    </row>
    <row r="59" spans="2:5" ht="13.5" hidden="1" thickTop="1">
      <c r="B59" s="161"/>
      <c r="C59" s="198"/>
      <c r="D59" s="163"/>
      <c r="E59" s="667"/>
    </row>
    <row r="60" spans="2:5" ht="12.75" hidden="1">
      <c r="B60" s="154"/>
      <c r="C60" s="199" t="s">
        <v>560</v>
      </c>
      <c r="D60" s="157">
        <f>D45+D51+D57</f>
        <v>2571580.4699999997</v>
      </c>
      <c r="E60" s="671"/>
    </row>
    <row r="61" spans="2:5" ht="13.5" hidden="1" thickBot="1">
      <c r="B61" s="164"/>
      <c r="C61" s="165"/>
      <c r="D61" s="166"/>
      <c r="E61" s="667"/>
    </row>
    <row r="62" spans="3:5" ht="12.75" hidden="1">
      <c r="C62" s="174"/>
      <c r="D62" s="133"/>
      <c r="E62" s="228"/>
    </row>
  </sheetData>
  <sheetProtection password="CF7A" sheet="1" objects="1" scenarios="1" selectLockedCells="1" selectUnlockedCells="1"/>
  <mergeCells count="7">
    <mergeCell ref="D8:D9"/>
    <mergeCell ref="D37:D38"/>
    <mergeCell ref="B2:D2"/>
    <mergeCell ref="B4:D4"/>
    <mergeCell ref="B6:D6"/>
    <mergeCell ref="B37:C38"/>
    <mergeCell ref="B8:C9"/>
  </mergeCells>
  <printOptions horizontalCentered="1" verticalCentered="1"/>
  <pageMargins left="0.7480314960629921" right="0.2362204724409449" top="0.984251968503937" bottom="0.984251968503937" header="0" footer="0"/>
  <pageSetup horizontalDpi="600" verticalDpi="600" orientation="portrait" paperSize="9" scale="80" r:id="rId1"/>
  <headerFooter alignWithMargins="0">
    <oddFooter>&amp;L&amp;7Plaza de España, 1
38003 Santa Cruz de Tenerife
Teléfono: 901 501 901
www.tenerife.es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</sheetPr>
  <dimension ref="B2:G93"/>
  <sheetViews>
    <sheetView zoomScalePageLayoutView="0" workbookViewId="0" topLeftCell="A65536">
      <selection activeCell="A1" sqref="A1:IV16384"/>
    </sheetView>
  </sheetViews>
  <sheetFormatPr defaultColWidth="11.421875" defaultRowHeight="12.75" zeroHeight="1"/>
  <cols>
    <col min="1" max="1" width="4.421875" style="133" customWidth="1"/>
    <col min="2" max="2" width="8.421875" style="133" customWidth="1"/>
    <col min="3" max="3" width="49.7109375" style="133" customWidth="1"/>
    <col min="4" max="4" width="16.7109375" style="134" customWidth="1"/>
    <col min="5" max="5" width="11.28125" style="133" customWidth="1"/>
    <col min="6" max="16384" width="11.57421875" style="133" customWidth="1"/>
  </cols>
  <sheetData>
    <row r="1" ht="19.5" customHeight="1" hidden="1"/>
    <row r="2" spans="2:6" ht="12.75" hidden="1">
      <c r="B2" s="864" t="s">
        <v>148</v>
      </c>
      <c r="C2" s="864"/>
      <c r="D2" s="864"/>
      <c r="E2" s="132"/>
      <c r="F2" s="132"/>
    </row>
    <row r="3" spans="2:6" ht="13.5" hidden="1" thickBot="1">
      <c r="B3" s="183"/>
      <c r="C3" s="183"/>
      <c r="D3" s="183"/>
      <c r="E3" s="132"/>
      <c r="F3" s="132"/>
    </row>
    <row r="4" spans="2:6" ht="15" hidden="1" thickBot="1">
      <c r="B4" s="865" t="str">
        <f>CPYG!A8</f>
        <v>EMPRESA PÚBLICA: CASINO TAORO S.A.</v>
      </c>
      <c r="C4" s="866"/>
      <c r="D4" s="867"/>
      <c r="E4" s="132"/>
      <c r="F4" s="132"/>
    </row>
    <row r="5" spans="2:6" ht="13.5" hidden="1" thickBot="1">
      <c r="B5" s="184"/>
      <c r="C5" s="184"/>
      <c r="E5" s="132"/>
      <c r="F5" s="132"/>
    </row>
    <row r="6" spans="2:4" ht="15" hidden="1" thickBot="1">
      <c r="B6" s="868" t="s">
        <v>19</v>
      </c>
      <c r="C6" s="866"/>
      <c r="D6" s="867"/>
    </row>
    <row r="7" ht="15" customHeight="1" hidden="1" thickBot="1"/>
    <row r="8" spans="2:4" ht="12.75" hidden="1">
      <c r="B8" s="869" t="s">
        <v>199</v>
      </c>
      <c r="C8" s="870"/>
      <c r="D8" s="1196"/>
    </row>
    <row r="9" spans="2:4" ht="13.5" customHeight="1" hidden="1" thickBot="1">
      <c r="B9" s="871"/>
      <c r="C9" s="872"/>
      <c r="D9" s="1197"/>
    </row>
    <row r="10" spans="2:4" ht="12.75" customHeight="1" hidden="1">
      <c r="B10" s="151"/>
      <c r="C10" s="152"/>
      <c r="D10" s="160"/>
    </row>
    <row r="11" spans="2:7" ht="12.75" hidden="1">
      <c r="B11" s="138" t="s">
        <v>201</v>
      </c>
      <c r="C11" s="139" t="s">
        <v>325</v>
      </c>
      <c r="D11" s="487">
        <v>0</v>
      </c>
      <c r="F11" s="169"/>
      <c r="G11" s="169"/>
    </row>
    <row r="12" spans="2:7" ht="12.75" hidden="1">
      <c r="B12" s="138" t="s">
        <v>202</v>
      </c>
      <c r="C12" s="139" t="s">
        <v>326</v>
      </c>
      <c r="D12" s="487">
        <v>0</v>
      </c>
      <c r="F12" s="169"/>
      <c r="G12" s="169"/>
    </row>
    <row r="13" spans="2:7" ht="12.75" hidden="1">
      <c r="B13" s="138" t="s">
        <v>203</v>
      </c>
      <c r="C13" s="139" t="s">
        <v>327</v>
      </c>
      <c r="D13" s="487">
        <f>CPYG!D12+CPYG!D38+CPYG!D36</f>
        <v>5177800</v>
      </c>
      <c r="F13" s="169"/>
      <c r="G13" s="169"/>
    </row>
    <row r="14" spans="2:7" ht="12.75" hidden="1">
      <c r="B14" s="138" t="s">
        <v>204</v>
      </c>
      <c r="C14" s="139" t="s">
        <v>328</v>
      </c>
      <c r="D14" s="487">
        <f>CPYG!D39</f>
        <v>0</v>
      </c>
      <c r="F14" s="169"/>
      <c r="G14" s="169"/>
    </row>
    <row r="15" spans="2:7" ht="12.75" hidden="1">
      <c r="B15" s="138" t="s">
        <v>205</v>
      </c>
      <c r="C15" s="139" t="s">
        <v>329</v>
      </c>
      <c r="D15" s="487">
        <f>CPYG!D37+CPYG!D84+CPYG!D87+CPYG!D103</f>
        <v>10200</v>
      </c>
      <c r="F15" s="169"/>
      <c r="G15" s="169"/>
    </row>
    <row r="16" spans="2:7" ht="12.75" hidden="1">
      <c r="B16" s="141"/>
      <c r="C16" s="142"/>
      <c r="D16" s="488"/>
      <c r="F16" s="169"/>
      <c r="G16" s="169"/>
    </row>
    <row r="17" spans="2:6" ht="12.75" hidden="1">
      <c r="B17" s="144" t="s">
        <v>206</v>
      </c>
      <c r="C17" s="145"/>
      <c r="D17" s="489">
        <f>SUM(D11:D15)</f>
        <v>5188000</v>
      </c>
      <c r="F17" s="169"/>
    </row>
    <row r="18" spans="2:4" ht="12.75" hidden="1">
      <c r="B18" s="147"/>
      <c r="C18" s="148"/>
      <c r="D18" s="490"/>
    </row>
    <row r="19" spans="2:4" ht="12.75" hidden="1">
      <c r="B19" s="141"/>
      <c r="C19" s="142"/>
      <c r="D19" s="488"/>
    </row>
    <row r="20" spans="2:4" ht="12.75" hidden="1">
      <c r="B20" s="138" t="s">
        <v>207</v>
      </c>
      <c r="C20" s="139" t="s">
        <v>330</v>
      </c>
      <c r="D20" s="488"/>
    </row>
    <row r="21" spans="2:4" ht="12.75" hidden="1">
      <c r="B21" s="138" t="s">
        <v>208</v>
      </c>
      <c r="C21" s="139" t="s">
        <v>331</v>
      </c>
      <c r="D21" s="488"/>
    </row>
    <row r="22" spans="2:4" ht="12.75" hidden="1">
      <c r="B22" s="141"/>
      <c r="C22" s="142"/>
      <c r="D22" s="488"/>
    </row>
    <row r="23" spans="2:4" ht="12.75" hidden="1">
      <c r="B23" s="144" t="s">
        <v>209</v>
      </c>
      <c r="C23" s="145"/>
      <c r="D23" s="489">
        <f>+D20+D21</f>
        <v>0</v>
      </c>
    </row>
    <row r="24" spans="2:4" ht="12.75" hidden="1">
      <c r="B24" s="147"/>
      <c r="C24" s="148"/>
      <c r="D24" s="490"/>
    </row>
    <row r="25" spans="2:4" ht="12.75" hidden="1">
      <c r="B25" s="141"/>
      <c r="C25" s="142"/>
      <c r="D25" s="488"/>
    </row>
    <row r="26" spans="2:4" ht="12.75" hidden="1">
      <c r="B26" s="138" t="s">
        <v>210</v>
      </c>
      <c r="C26" s="139" t="s">
        <v>332</v>
      </c>
      <c r="D26" s="487"/>
    </row>
    <row r="27" spans="2:4" ht="12.75" hidden="1">
      <c r="B27" s="138" t="s">
        <v>211</v>
      </c>
      <c r="C27" s="139" t="s">
        <v>333</v>
      </c>
      <c r="D27" s="487"/>
    </row>
    <row r="28" spans="2:4" ht="12.75" hidden="1">
      <c r="B28" s="141"/>
      <c r="C28" s="142"/>
      <c r="D28" s="488"/>
    </row>
    <row r="29" spans="2:4" ht="13.5" hidden="1" thickBot="1">
      <c r="B29" s="203" t="s">
        <v>212</v>
      </c>
      <c r="C29" s="492"/>
      <c r="D29" s="491">
        <f>+D27+D26</f>
        <v>0</v>
      </c>
    </row>
    <row r="30" spans="2:4" ht="13.5" hidden="1" thickBot="1">
      <c r="B30" s="151"/>
      <c r="C30" s="159"/>
      <c r="D30" s="160"/>
    </row>
    <row r="31" spans="2:4" ht="12.75" hidden="1">
      <c r="B31" s="161"/>
      <c r="C31" s="162"/>
      <c r="D31" s="493"/>
    </row>
    <row r="32" spans="2:4" ht="12.75" hidden="1">
      <c r="B32" s="154"/>
      <c r="C32" s="156" t="s">
        <v>213</v>
      </c>
      <c r="D32" s="494">
        <f>+D29+D23+D17</f>
        <v>5188000</v>
      </c>
    </row>
    <row r="33" spans="2:4" ht="13.5" hidden="1" thickBot="1">
      <c r="B33" s="164"/>
      <c r="C33" s="197"/>
      <c r="D33" s="495"/>
    </row>
    <row r="34" spans="2:4" ht="12.75" hidden="1">
      <c r="B34" s="200"/>
      <c r="C34" s="498"/>
      <c r="D34" s="496"/>
    </row>
    <row r="35" spans="2:4" ht="12.75" hidden="1">
      <c r="B35" s="194"/>
      <c r="C35" s="195" t="s">
        <v>214</v>
      </c>
      <c r="D35" s="160">
        <f>CPYG!D26+CPYG!D28+CPYG!D70+CPYG!D64+CPYG!D63+CPYG!D95+CPYG!D74+CPYG!D90</f>
        <v>0</v>
      </c>
    </row>
    <row r="36" spans="2:4" ht="13.5" hidden="1" thickBot="1">
      <c r="B36" s="202"/>
      <c r="C36" s="499"/>
      <c r="D36" s="497"/>
    </row>
    <row r="37" spans="2:4" ht="12.75" hidden="1">
      <c r="B37" s="161"/>
      <c r="C37" s="162"/>
      <c r="D37" s="493"/>
    </row>
    <row r="38" spans="2:4" ht="12.75" hidden="1">
      <c r="B38" s="1194" t="s">
        <v>20</v>
      </c>
      <c r="C38" s="1195"/>
      <c r="D38" s="494">
        <f>D32+D35</f>
        <v>5188000</v>
      </c>
    </row>
    <row r="39" spans="2:4" ht="13.5" hidden="1" thickBot="1">
      <c r="B39" s="164"/>
      <c r="C39" s="197"/>
      <c r="D39" s="495"/>
    </row>
    <row r="40" ht="12.75" hidden="1"/>
    <row r="41" ht="13.5" hidden="1" thickBot="1"/>
    <row r="42" spans="2:4" ht="12.75" hidden="1">
      <c r="B42" s="869" t="s">
        <v>199</v>
      </c>
      <c r="C42" s="870"/>
      <c r="D42" s="1198"/>
    </row>
    <row r="43" spans="2:4" ht="13.5" customHeight="1" hidden="1" thickBot="1">
      <c r="B43" s="871"/>
      <c r="C43" s="872"/>
      <c r="D43" s="1199"/>
    </row>
    <row r="44" spans="2:4" ht="12.75" customHeight="1" hidden="1">
      <c r="B44" s="151"/>
      <c r="C44" s="152"/>
      <c r="D44" s="500"/>
    </row>
    <row r="45" spans="2:4" ht="12.75" hidden="1">
      <c r="B45" s="138" t="s">
        <v>201</v>
      </c>
      <c r="C45" s="167" t="s">
        <v>215</v>
      </c>
      <c r="D45" s="501">
        <f>-CPYG!D46+CPYG!D52+10000</f>
        <v>2102420</v>
      </c>
    </row>
    <row r="46" spans="2:4" ht="12.75" hidden="1">
      <c r="B46" s="138" t="s">
        <v>202</v>
      </c>
      <c r="C46" s="167" t="s">
        <v>216</v>
      </c>
      <c r="D46" s="502">
        <f>-CPYG!D29+CPYG!D33-CPYG!D55-CPYG!D56-CPYG!D107-CPYG!D58</f>
        <v>1601659.8199999998</v>
      </c>
    </row>
    <row r="47" spans="2:4" ht="12.75" hidden="1">
      <c r="B47" s="138" t="s">
        <v>203</v>
      </c>
      <c r="C47" s="167" t="s">
        <v>505</v>
      </c>
      <c r="D47" s="502">
        <f>-CPYG!D92-CPYG!D93-CPYG!D104</f>
        <v>403880</v>
      </c>
    </row>
    <row r="48" spans="2:4" ht="12.75" hidden="1">
      <c r="B48" s="138" t="s">
        <v>204</v>
      </c>
      <c r="C48" s="167" t="s">
        <v>217</v>
      </c>
      <c r="D48" s="502">
        <f>CPYG!D75</f>
        <v>0</v>
      </c>
    </row>
    <row r="49" spans="2:4" ht="12.75" hidden="1">
      <c r="B49" s="151"/>
      <c r="C49" s="152"/>
      <c r="D49" s="502"/>
    </row>
    <row r="50" spans="2:4" ht="12.75" hidden="1">
      <c r="B50" s="144" t="s">
        <v>218</v>
      </c>
      <c r="C50" s="145"/>
      <c r="D50" s="503">
        <f>SUM(D45:D48)</f>
        <v>4107959.82</v>
      </c>
    </row>
    <row r="51" spans="2:4" ht="12.75" hidden="1">
      <c r="B51" s="147"/>
      <c r="C51" s="148"/>
      <c r="D51" s="504"/>
    </row>
    <row r="52" spans="2:4" ht="12.75" hidden="1">
      <c r="B52" s="151"/>
      <c r="C52" s="152"/>
      <c r="D52" s="500"/>
    </row>
    <row r="53" spans="2:4" ht="12.75" hidden="1">
      <c r="B53" s="138" t="s">
        <v>207</v>
      </c>
      <c r="C53" s="167" t="s">
        <v>220</v>
      </c>
      <c r="D53" s="502"/>
    </row>
    <row r="54" spans="2:4" ht="12.75" hidden="1">
      <c r="B54" s="138" t="s">
        <v>208</v>
      </c>
      <c r="C54" s="167" t="s">
        <v>221</v>
      </c>
      <c r="D54" s="502"/>
    </row>
    <row r="55" spans="2:4" ht="12.75" hidden="1">
      <c r="B55" s="151"/>
      <c r="C55" s="152"/>
      <c r="D55" s="500"/>
    </row>
    <row r="56" spans="2:4" ht="12.75" hidden="1">
      <c r="B56" s="144" t="s">
        <v>222</v>
      </c>
      <c r="C56" s="145"/>
      <c r="D56" s="503">
        <f>+D54+D53</f>
        <v>0</v>
      </c>
    </row>
    <row r="57" spans="2:4" ht="12.75" hidden="1">
      <c r="B57" s="147"/>
      <c r="C57" s="148"/>
      <c r="D57" s="504"/>
    </row>
    <row r="58" spans="2:4" ht="12.75" hidden="1">
      <c r="B58" s="151"/>
      <c r="C58" s="152"/>
      <c r="D58" s="500"/>
    </row>
    <row r="59" spans="2:4" ht="12.75" hidden="1">
      <c r="B59" s="138" t="s">
        <v>210</v>
      </c>
      <c r="C59" s="167" t="s">
        <v>224</v>
      </c>
      <c r="D59" s="502"/>
    </row>
    <row r="60" spans="2:4" ht="12.75" hidden="1">
      <c r="B60" s="138" t="s">
        <v>211</v>
      </c>
      <c r="C60" s="167" t="s">
        <v>225</v>
      </c>
      <c r="D60" s="502"/>
    </row>
    <row r="61" spans="2:4" ht="12.75" hidden="1">
      <c r="B61" s="151"/>
      <c r="C61" s="152"/>
      <c r="D61" s="500"/>
    </row>
    <row r="62" spans="2:4" ht="13.5" hidden="1" thickBot="1">
      <c r="B62" s="203" t="s">
        <v>226</v>
      </c>
      <c r="C62" s="492"/>
      <c r="D62" s="491">
        <f>+D60+D59</f>
        <v>0</v>
      </c>
    </row>
    <row r="63" spans="2:4" ht="14.25" customHeight="1" hidden="1" thickBot="1">
      <c r="B63" s="151"/>
      <c r="C63" s="159"/>
      <c r="D63" s="160"/>
    </row>
    <row r="64" spans="2:4" ht="14.25" customHeight="1" hidden="1">
      <c r="B64" s="161"/>
      <c r="C64" s="162"/>
      <c r="D64" s="493"/>
    </row>
    <row r="65" spans="2:4" ht="12.75" hidden="1">
      <c r="B65" s="154"/>
      <c r="C65" s="156" t="s">
        <v>229</v>
      </c>
      <c r="D65" s="494">
        <f>+D62+D56+D50</f>
        <v>4107959.82</v>
      </c>
    </row>
    <row r="66" spans="2:4" ht="13.5" hidden="1" thickBot="1">
      <c r="B66" s="164"/>
      <c r="C66" s="197"/>
      <c r="D66" s="495"/>
    </row>
    <row r="67" spans="2:4" ht="12.75" hidden="1">
      <c r="B67" s="201"/>
      <c r="C67" s="509"/>
      <c r="D67" s="505"/>
    </row>
    <row r="68" spans="2:4" ht="12.75" hidden="1">
      <c r="B68" s="194"/>
      <c r="C68" s="195" t="s">
        <v>228</v>
      </c>
      <c r="D68" s="506">
        <f>-CPYG!D27-CPYG!D33-CPYG!D66-CPYG!D52-CPYG!D59-CPYG!D57-CPYG!D94-CPYG!D98-CPYG!D99</f>
        <v>565470.1799999999</v>
      </c>
    </row>
    <row r="69" spans="2:4" ht="14.25" customHeight="1" hidden="1" thickBot="1">
      <c r="B69" s="202"/>
      <c r="C69" s="499"/>
      <c r="D69" s="507"/>
    </row>
    <row r="70" spans="2:4" ht="14.25" customHeight="1" hidden="1">
      <c r="B70" s="154"/>
      <c r="C70" s="510"/>
      <c r="D70" s="508"/>
    </row>
    <row r="71" spans="2:4" ht="12.75" hidden="1">
      <c r="B71" s="1194" t="s">
        <v>21</v>
      </c>
      <c r="C71" s="1195"/>
      <c r="D71" s="494">
        <f>D65+D68</f>
        <v>4673430</v>
      </c>
    </row>
    <row r="72" spans="2:4" ht="13.5" hidden="1" thickBot="1">
      <c r="B72" s="164"/>
      <c r="C72" s="197"/>
      <c r="D72" s="495"/>
    </row>
    <row r="73" spans="2:3" ht="12.75" hidden="1">
      <c r="B73" s="158"/>
      <c r="C73" s="158"/>
    </row>
    <row r="74" spans="3:4" ht="12.75" hidden="1">
      <c r="C74" s="185" t="s">
        <v>451</v>
      </c>
      <c r="D74" s="186">
        <f>D38-D71</f>
        <v>514570</v>
      </c>
    </row>
    <row r="75" ht="12.75" hidden="1"/>
    <row r="76" ht="12.75" hidden="1">
      <c r="D76" s="169"/>
    </row>
    <row r="77" ht="12.75" hidden="1">
      <c r="D77" s="169"/>
    </row>
    <row r="78" spans="2:4" ht="12.75" hidden="1">
      <c r="B78" s="175"/>
      <c r="C78" s="176" t="s">
        <v>324</v>
      </c>
      <c r="D78" s="177"/>
    </row>
    <row r="79" spans="3:4" ht="12.75" hidden="1">
      <c r="C79" s="178"/>
      <c r="D79" s="179"/>
    </row>
    <row r="80" spans="3:4" ht="12.75" hidden="1">
      <c r="C80" s="178"/>
      <c r="D80" s="179"/>
    </row>
    <row r="81" spans="3:4" ht="26.25" hidden="1">
      <c r="C81" s="180" t="s">
        <v>238</v>
      </c>
      <c r="D81" s="133"/>
    </row>
    <row r="82" spans="3:4" ht="12.75" hidden="1">
      <c r="C82" s="181" t="s">
        <v>452</v>
      </c>
      <c r="D82" s="133"/>
    </row>
    <row r="83" spans="3:4" ht="18" customHeight="1" hidden="1">
      <c r="C83" s="181" t="s">
        <v>453</v>
      </c>
      <c r="D83" s="133"/>
    </row>
    <row r="84" spans="3:4" ht="18" customHeight="1" hidden="1">
      <c r="C84" s="181" t="s">
        <v>446</v>
      </c>
      <c r="D84" s="133"/>
    </row>
    <row r="85" spans="3:4" ht="18" customHeight="1" hidden="1">
      <c r="C85" s="181" t="s">
        <v>454</v>
      </c>
      <c r="D85" s="133"/>
    </row>
    <row r="86" spans="3:4" ht="18" customHeight="1" hidden="1">
      <c r="C86" s="181" t="s">
        <v>447</v>
      </c>
      <c r="D86" s="133"/>
    </row>
    <row r="87" spans="3:4" ht="18" customHeight="1" hidden="1">
      <c r="C87" s="132" t="s">
        <v>448</v>
      </c>
      <c r="D87" s="133"/>
    </row>
    <row r="88" spans="3:4" ht="21" customHeight="1" hidden="1">
      <c r="C88" s="182"/>
      <c r="D88" s="133"/>
    </row>
    <row r="89" ht="12.75" hidden="1">
      <c r="D89" s="133"/>
    </row>
    <row r="90" ht="12.75" hidden="1">
      <c r="D90" s="133"/>
    </row>
    <row r="91" spans="3:4" ht="12.75" hidden="1">
      <c r="C91" s="656" t="s">
        <v>190</v>
      </c>
      <c r="D91" s="187">
        <f>SUM(D92:D93)</f>
        <v>-10000</v>
      </c>
    </row>
    <row r="92" spans="3:4" ht="12.75" hidden="1">
      <c r="C92" s="657" t="s">
        <v>180</v>
      </c>
      <c r="D92" s="187">
        <f>CPYG!D80</f>
        <v>-20000</v>
      </c>
    </row>
    <row r="93" spans="3:4" ht="12.75" customHeight="1" hidden="1">
      <c r="C93" s="657" t="s">
        <v>181</v>
      </c>
      <c r="D93" s="187">
        <f>CPYG!$D$81</f>
        <v>10000</v>
      </c>
    </row>
  </sheetData>
  <sheetProtection password="CF7A" sheet="1" objects="1" scenarios="1" selectLockedCells="1" selectUnlockedCells="1"/>
  <mergeCells count="9">
    <mergeCell ref="B2:D2"/>
    <mergeCell ref="B4:D4"/>
    <mergeCell ref="B6:D6"/>
    <mergeCell ref="B71:C71"/>
    <mergeCell ref="D8:D9"/>
    <mergeCell ref="D42:D43"/>
    <mergeCell ref="B8:C9"/>
    <mergeCell ref="B42:C43"/>
    <mergeCell ref="B38:C38"/>
  </mergeCells>
  <printOptions horizontalCentered="1" verticalCentered="1"/>
  <pageMargins left="0.7480314960629921" right="0.2362204724409449" top="0.984251968503937" bottom="0.984251968503937" header="0" footer="0"/>
  <pageSetup horizontalDpi="600" verticalDpi="600" orientation="portrait" paperSize="9" scale="65" r:id="rId1"/>
  <headerFooter alignWithMargins="0">
    <oddFooter>&amp;L&amp;7Plaza de España, 1
38003 Santa Cruz de Tenerife
Teléfono: 901 501 901
www.tenerife.es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51"/>
  <sheetViews>
    <sheetView zoomScale="40" zoomScaleNormal="40" zoomScalePageLayoutView="0" workbookViewId="0" topLeftCell="A1">
      <selection activeCell="J30" sqref="J30"/>
    </sheetView>
  </sheetViews>
  <sheetFormatPr defaultColWidth="11.421875" defaultRowHeight="12.75"/>
  <cols>
    <col min="1" max="1" width="51.8515625" style="732" customWidth="1"/>
    <col min="2" max="2" width="18.28125" style="732" customWidth="1"/>
    <col min="3" max="3" width="19.57421875" style="732" customWidth="1"/>
    <col min="4" max="4" width="19.421875" style="732" customWidth="1"/>
    <col min="5" max="5" width="18.421875" style="732" customWidth="1"/>
    <col min="6" max="16384" width="11.57421875" style="732" customWidth="1"/>
  </cols>
  <sheetData>
    <row r="1" spans="1:5" ht="12.75">
      <c r="A1" s="767"/>
      <c r="B1" s="770" t="s">
        <v>43</v>
      </c>
      <c r="C1" s="767"/>
      <c r="D1" s="767"/>
      <c r="E1" s="767"/>
    </row>
    <row r="2" spans="1:5" ht="12.75">
      <c r="A2" s="767"/>
      <c r="B2" s="771" t="s">
        <v>44</v>
      </c>
      <c r="C2" s="767"/>
      <c r="D2" s="767"/>
      <c r="E2" s="767"/>
    </row>
    <row r="3" spans="1:5" ht="12.75">
      <c r="A3" s="767"/>
      <c r="B3" s="767"/>
      <c r="C3" s="767"/>
      <c r="D3" s="767"/>
      <c r="E3" s="767"/>
    </row>
    <row r="4" spans="1:4" ht="12.75">
      <c r="A4" s="767" t="s">
        <v>650</v>
      </c>
      <c r="B4" s="767"/>
      <c r="C4" s="772">
        <v>42339</v>
      </c>
      <c r="D4" s="767"/>
    </row>
    <row r="5" spans="1:4" ht="12.75">
      <c r="A5" s="767" t="s">
        <v>42</v>
      </c>
      <c r="B5" s="767"/>
      <c r="C5" s="773" t="s">
        <v>45</v>
      </c>
      <c r="D5" s="767"/>
    </row>
    <row r="6" ht="13.5" thickBot="1"/>
    <row r="7" spans="1:5" ht="24.75" customHeight="1">
      <c r="A7" s="857" t="str">
        <f>'ORGANOS DE GOBIERNO'!A9:H9</f>
        <v>EMPRESA PÚBLICA: CASINO TAORO S.A.</v>
      </c>
      <c r="B7" s="858"/>
      <c r="C7" s="858"/>
      <c r="D7" s="858"/>
      <c r="E7" s="859"/>
    </row>
    <row r="8" spans="1:5" ht="24.75" customHeight="1">
      <c r="A8" s="733"/>
      <c r="B8" s="734"/>
      <c r="C8" s="734"/>
      <c r="D8" s="734"/>
      <c r="E8" s="735"/>
    </row>
    <row r="9" spans="1:5" ht="15" customHeight="1">
      <c r="A9" s="736" t="s">
        <v>132</v>
      </c>
      <c r="B9" s="734"/>
      <c r="C9" s="734"/>
      <c r="D9" s="734"/>
      <c r="E9" s="735"/>
    </row>
    <row r="10" spans="1:5" ht="15" customHeight="1">
      <c r="A10" s="737"/>
      <c r="B10" s="738"/>
      <c r="C10" s="734"/>
      <c r="D10" s="734"/>
      <c r="E10" s="735"/>
    </row>
    <row r="11" spans="1:5" ht="28.5" customHeight="1">
      <c r="A11" s="739" t="s">
        <v>133</v>
      </c>
      <c r="B11" s="740" t="s">
        <v>134</v>
      </c>
      <c r="C11" s="741" t="s">
        <v>135</v>
      </c>
      <c r="D11" s="741" t="s">
        <v>136</v>
      </c>
      <c r="E11" s="742" t="s">
        <v>137</v>
      </c>
    </row>
    <row r="12" spans="1:5" ht="15" customHeight="1">
      <c r="A12" s="737" t="s">
        <v>299</v>
      </c>
      <c r="B12" s="743">
        <v>100</v>
      </c>
      <c r="C12" s="744">
        <v>15500</v>
      </c>
      <c r="D12" s="745">
        <v>193.88</v>
      </c>
      <c r="E12" s="746">
        <f>PASIVO!D11/ACCIONISTAS!C12</f>
        <v>-204.37798387096768</v>
      </c>
    </row>
    <row r="13" spans="1:5" ht="15" customHeight="1">
      <c r="A13" s="737"/>
      <c r="B13" s="743"/>
      <c r="C13" s="747"/>
      <c r="D13" s="748"/>
      <c r="E13" s="749"/>
    </row>
    <row r="14" spans="1:5" ht="15" customHeight="1">
      <c r="A14" s="737"/>
      <c r="B14" s="743"/>
      <c r="C14" s="747"/>
      <c r="D14" s="748"/>
      <c r="E14" s="749"/>
    </row>
    <row r="15" spans="1:5" ht="15" customHeight="1">
      <c r="A15" s="737"/>
      <c r="B15" s="734"/>
      <c r="C15" s="747"/>
      <c r="D15" s="748"/>
      <c r="E15" s="749"/>
    </row>
    <row r="16" spans="1:5" ht="15" customHeight="1">
      <c r="A16" s="737"/>
      <c r="B16" s="738"/>
      <c r="C16" s="747"/>
      <c r="D16" s="748"/>
      <c r="E16" s="749"/>
    </row>
    <row r="17" spans="1:5" ht="15" customHeight="1">
      <c r="A17" s="750"/>
      <c r="B17" s="734"/>
      <c r="C17" s="747"/>
      <c r="D17" s="748"/>
      <c r="E17" s="749"/>
    </row>
    <row r="18" spans="1:5" ht="15" customHeight="1">
      <c r="A18" s="736" t="s">
        <v>138</v>
      </c>
      <c r="B18" s="734"/>
      <c r="C18" s="734"/>
      <c r="D18" s="748"/>
      <c r="E18" s="749"/>
    </row>
    <row r="19" spans="1:5" ht="15" customHeight="1">
      <c r="A19" s="750"/>
      <c r="B19" s="734"/>
      <c r="C19" s="734"/>
      <c r="D19" s="734"/>
      <c r="E19" s="735"/>
    </row>
    <row r="20" spans="1:5" ht="28.5" customHeight="1">
      <c r="A20" s="739" t="s">
        <v>139</v>
      </c>
      <c r="B20" s="740" t="s">
        <v>134</v>
      </c>
      <c r="C20" s="740" t="s">
        <v>135</v>
      </c>
      <c r="D20" s="740" t="s">
        <v>136</v>
      </c>
      <c r="E20" s="742" t="s">
        <v>140</v>
      </c>
    </row>
    <row r="21" spans="1:5" ht="15" customHeight="1">
      <c r="A21" s="750"/>
      <c r="B21" s="743" t="s">
        <v>363</v>
      </c>
      <c r="C21" s="734" t="s">
        <v>363</v>
      </c>
      <c r="D21" s="734" t="s">
        <v>363</v>
      </c>
      <c r="E21" s="735"/>
    </row>
    <row r="22" spans="1:5" ht="15" customHeight="1">
      <c r="A22" s="737"/>
      <c r="B22" s="743"/>
      <c r="C22" s="734"/>
      <c r="D22" s="734"/>
      <c r="E22" s="735"/>
    </row>
    <row r="23" spans="1:5" ht="15" customHeight="1">
      <c r="A23" s="737"/>
      <c r="B23" s="743"/>
      <c r="C23" s="734"/>
      <c r="D23" s="734"/>
      <c r="E23" s="735"/>
    </row>
    <row r="24" spans="1:5" ht="15" customHeight="1">
      <c r="A24" s="737"/>
      <c r="B24" s="743"/>
      <c r="C24" s="734"/>
      <c r="D24" s="734"/>
      <c r="E24" s="735"/>
    </row>
    <row r="25" spans="1:5" ht="15" customHeight="1">
      <c r="A25" s="737"/>
      <c r="B25" s="738"/>
      <c r="C25" s="734"/>
      <c r="D25" s="734"/>
      <c r="E25" s="735"/>
    </row>
    <row r="26" spans="1:5" ht="15" customHeight="1">
      <c r="A26" s="737"/>
      <c r="B26" s="738"/>
      <c r="C26" s="734"/>
      <c r="D26" s="734"/>
      <c r="E26" s="735"/>
    </row>
    <row r="27" spans="1:5" ht="15" customHeight="1">
      <c r="A27" s="750"/>
      <c r="B27" s="734"/>
      <c r="C27" s="734"/>
      <c r="D27" s="734"/>
      <c r="E27" s="735"/>
    </row>
    <row r="28" spans="1:5" ht="15" customHeight="1">
      <c r="A28" s="737"/>
      <c r="B28" s="738"/>
      <c r="C28" s="734"/>
      <c r="D28" s="734"/>
      <c r="E28" s="735"/>
    </row>
    <row r="29" spans="1:5" ht="15" customHeight="1">
      <c r="A29" s="737"/>
      <c r="B29" s="738"/>
      <c r="C29" s="734"/>
      <c r="D29" s="734"/>
      <c r="E29" s="735"/>
    </row>
    <row r="30" spans="1:5" ht="15" customHeight="1">
      <c r="A30" s="736" t="s">
        <v>141</v>
      </c>
      <c r="B30" s="734"/>
      <c r="C30" s="734"/>
      <c r="D30" s="734"/>
      <c r="E30" s="735"/>
    </row>
    <row r="31" spans="1:5" ht="15" customHeight="1">
      <c r="A31" s="736"/>
      <c r="B31" s="734"/>
      <c r="C31" s="734"/>
      <c r="D31" s="734"/>
      <c r="E31" s="735"/>
    </row>
    <row r="32" spans="1:5" ht="29.25" customHeight="1">
      <c r="A32" s="751" t="s">
        <v>142</v>
      </c>
      <c r="B32" s="752" t="s">
        <v>143</v>
      </c>
      <c r="C32" s="753" t="s">
        <v>144</v>
      </c>
      <c r="D32" s="734"/>
      <c r="E32" s="735"/>
    </row>
    <row r="33" spans="1:5" ht="16.5" customHeight="1">
      <c r="A33" s="792" t="s">
        <v>301</v>
      </c>
      <c r="B33" s="793" t="s">
        <v>315</v>
      </c>
      <c r="C33" s="785">
        <v>42279</v>
      </c>
      <c r="D33" s="734"/>
      <c r="E33" s="735"/>
    </row>
    <row r="34" spans="1:5" ht="15" customHeight="1">
      <c r="A34" s="792" t="s">
        <v>302</v>
      </c>
      <c r="B34" s="793" t="s">
        <v>303</v>
      </c>
      <c r="C34" s="785">
        <v>42279</v>
      </c>
      <c r="D34" s="734"/>
      <c r="E34" s="735"/>
    </row>
    <row r="35" spans="1:5" ht="15" customHeight="1">
      <c r="A35" s="792" t="s">
        <v>304</v>
      </c>
      <c r="B35" s="793" t="s">
        <v>145</v>
      </c>
      <c r="C35" s="785">
        <v>42279</v>
      </c>
      <c r="D35" s="734"/>
      <c r="E35" s="735"/>
    </row>
    <row r="36" spans="1:5" ht="15" customHeight="1">
      <c r="A36" s="792" t="s">
        <v>305</v>
      </c>
      <c r="B36" s="793" t="s">
        <v>306</v>
      </c>
      <c r="C36" s="785">
        <v>42279</v>
      </c>
      <c r="D36" s="734"/>
      <c r="E36" s="735"/>
    </row>
    <row r="37" spans="1:5" ht="15" customHeight="1">
      <c r="A37" s="792" t="s">
        <v>307</v>
      </c>
      <c r="B37" s="793" t="s">
        <v>308</v>
      </c>
      <c r="C37" s="785">
        <v>42279</v>
      </c>
      <c r="D37" s="734"/>
      <c r="E37" s="735"/>
    </row>
    <row r="38" spans="1:5" ht="15" customHeight="1">
      <c r="A38" s="792" t="s">
        <v>309</v>
      </c>
      <c r="B38" s="793" t="s">
        <v>308</v>
      </c>
      <c r="C38" s="785">
        <v>42279</v>
      </c>
      <c r="D38" s="734"/>
      <c r="E38" s="735"/>
    </row>
    <row r="39" spans="1:5" ht="15" customHeight="1">
      <c r="A39" s="792" t="s">
        <v>310</v>
      </c>
      <c r="B39" s="793" t="s">
        <v>308</v>
      </c>
      <c r="C39" s="785">
        <v>42279</v>
      </c>
      <c r="D39" s="734"/>
      <c r="E39" s="735"/>
    </row>
    <row r="40" spans="1:5" ht="15" customHeight="1">
      <c r="A40" s="792" t="s">
        <v>311</v>
      </c>
      <c r="B40" s="793" t="s">
        <v>306</v>
      </c>
      <c r="C40" s="785">
        <v>42279</v>
      </c>
      <c r="D40" s="734"/>
      <c r="E40" s="735"/>
    </row>
    <row r="41" spans="1:5" ht="15" customHeight="1">
      <c r="A41" s="792" t="s">
        <v>312</v>
      </c>
      <c r="B41" s="793" t="s">
        <v>308</v>
      </c>
      <c r="C41" s="785">
        <v>42279</v>
      </c>
      <c r="D41" s="734"/>
      <c r="E41" s="735"/>
    </row>
    <row r="42" spans="1:5" ht="15" customHeight="1">
      <c r="A42" s="792" t="s">
        <v>313</v>
      </c>
      <c r="B42" s="793" t="s">
        <v>306</v>
      </c>
      <c r="C42" s="785">
        <v>42279</v>
      </c>
      <c r="D42" s="734"/>
      <c r="E42" s="735"/>
    </row>
    <row r="43" spans="1:5" ht="15" customHeight="1">
      <c r="A43" s="792" t="s">
        <v>314</v>
      </c>
      <c r="B43" s="793" t="s">
        <v>308</v>
      </c>
      <c r="C43" s="785">
        <v>42279</v>
      </c>
      <c r="D43" s="734"/>
      <c r="E43" s="735"/>
    </row>
    <row r="44" spans="1:5" ht="15" customHeight="1">
      <c r="A44" s="792" t="s">
        <v>316</v>
      </c>
      <c r="B44" s="793" t="s">
        <v>146</v>
      </c>
      <c r="C44" s="785">
        <v>36672</v>
      </c>
      <c r="D44" s="734"/>
      <c r="E44" s="735"/>
    </row>
    <row r="45" spans="1:5" ht="15" customHeight="1">
      <c r="A45" s="792"/>
      <c r="B45" s="793"/>
      <c r="C45" s="734"/>
      <c r="D45" s="734"/>
      <c r="E45" s="735"/>
    </row>
    <row r="46" spans="1:5" ht="15" customHeight="1">
      <c r="A46" s="755" t="s">
        <v>147</v>
      </c>
      <c r="B46" s="756"/>
      <c r="C46" s="756"/>
      <c r="D46" s="734"/>
      <c r="E46" s="735"/>
    </row>
    <row r="47" spans="1:5" ht="15" customHeight="1">
      <c r="A47" s="750"/>
      <c r="B47" s="734"/>
      <c r="C47" s="734"/>
      <c r="D47" s="734"/>
      <c r="E47" s="735"/>
    </row>
    <row r="48" spans="1:5" ht="15" customHeight="1">
      <c r="A48" s="751" t="s">
        <v>142</v>
      </c>
      <c r="B48" s="754"/>
      <c r="C48" s="734"/>
      <c r="D48" s="734"/>
      <c r="E48" s="735"/>
    </row>
    <row r="49" spans="1:5" ht="15" customHeight="1">
      <c r="A49" s="750"/>
      <c r="B49" s="734"/>
      <c r="C49" s="734"/>
      <c r="D49" s="734"/>
      <c r="E49" s="735"/>
    </row>
    <row r="50" spans="1:5" ht="13.5" customHeight="1">
      <c r="A50" s="792" t="s">
        <v>300</v>
      </c>
      <c r="B50" s="734"/>
      <c r="C50" s="734"/>
      <c r="D50" s="734"/>
      <c r="E50" s="735"/>
    </row>
    <row r="51" spans="1:5" ht="13.5" customHeight="1" thickBot="1">
      <c r="A51" s="757"/>
      <c r="B51" s="758"/>
      <c r="C51" s="758"/>
      <c r="D51" s="758"/>
      <c r="E51" s="759"/>
    </row>
    <row r="52" ht="13.5" customHeight="1"/>
    <row r="53" ht="13.5" customHeight="1"/>
    <row r="54" ht="13.5" customHeight="1"/>
  </sheetData>
  <sheetProtection/>
  <mergeCells count="1">
    <mergeCell ref="A7:E7"/>
  </mergeCells>
  <printOptions horizontalCentered="1" verticalCentered="1"/>
  <pageMargins left="0.7480314960629921" right="0.2362204724409449" top="0.984251968503937" bottom="0.984251968503937" header="0" footer="0"/>
  <pageSetup horizontalDpi="600" verticalDpi="600" orientation="portrait" paperSize="9" scale="65" r:id="rId2"/>
  <headerFooter alignWithMargins="0">
    <oddFooter>&amp;L&amp;7Plaza de España, 1
38003 Santa Cruz de Tenerife
Teléfono: 901 501 901
www.tenerife.es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J95"/>
  <sheetViews>
    <sheetView zoomScalePageLayoutView="0" workbookViewId="0" topLeftCell="A1">
      <selection activeCell="E13" sqref="E13"/>
    </sheetView>
  </sheetViews>
  <sheetFormatPr defaultColWidth="11.421875" defaultRowHeight="12.75"/>
  <cols>
    <col min="1" max="1" width="2.140625" style="133" customWidth="1"/>
    <col min="2" max="2" width="8.421875" style="133" customWidth="1"/>
    <col min="3" max="3" width="44.57421875" style="133" customWidth="1"/>
    <col min="4" max="4" width="16.7109375" style="134" customWidth="1"/>
    <col min="5" max="5" width="13.7109375" style="133" customWidth="1"/>
    <col min="6" max="16384" width="11.57421875" style="133" customWidth="1"/>
  </cols>
  <sheetData>
    <row r="1" ht="12.75">
      <c r="C1" s="770" t="s">
        <v>43</v>
      </c>
    </row>
    <row r="2" ht="12.75">
      <c r="C2" s="771" t="s">
        <v>44</v>
      </c>
    </row>
    <row r="4" spans="2:4" ht="12.75">
      <c r="B4" s="767" t="s">
        <v>650</v>
      </c>
      <c r="D4" s="772">
        <v>42339</v>
      </c>
    </row>
    <row r="5" spans="2:4" ht="12.75">
      <c r="B5" s="767" t="s">
        <v>42</v>
      </c>
      <c r="D5" s="773" t="s">
        <v>45</v>
      </c>
    </row>
    <row r="7" spans="2:4" ht="12.75">
      <c r="B7" s="864" t="s">
        <v>148</v>
      </c>
      <c r="C7" s="864"/>
      <c r="D7" s="864"/>
    </row>
    <row r="8" spans="2:4" ht="13.5" thickBot="1">
      <c r="B8" s="183"/>
      <c r="C8" s="183"/>
      <c r="D8" s="183"/>
    </row>
    <row r="9" spans="2:4" ht="15" thickBot="1">
      <c r="B9" s="865" t="str">
        <f>CPYG!A8</f>
        <v>EMPRESA PÚBLICA: CASINO TAORO S.A.</v>
      </c>
      <c r="C9" s="866"/>
      <c r="D9" s="867"/>
    </row>
    <row r="10" spans="2:3" ht="13.5" thickBot="1">
      <c r="B10" s="184"/>
      <c r="C10" s="184"/>
    </row>
    <row r="11" spans="2:4" ht="15" thickBot="1">
      <c r="B11" s="868" t="s">
        <v>19</v>
      </c>
      <c r="C11" s="866"/>
      <c r="D11" s="867"/>
    </row>
    <row r="12" spans="2:3" ht="13.5" thickBot="1">
      <c r="B12" s="184"/>
      <c r="C12" s="184"/>
    </row>
    <row r="13" spans="2:4" ht="13.5" customHeight="1">
      <c r="B13" s="869" t="s">
        <v>199</v>
      </c>
      <c r="C13" s="870"/>
      <c r="D13" s="860"/>
    </row>
    <row r="14" spans="2:4" ht="12.75" customHeight="1" thickBot="1">
      <c r="B14" s="871"/>
      <c r="C14" s="872"/>
      <c r="D14" s="861"/>
    </row>
    <row r="15" spans="2:4" ht="12.75">
      <c r="B15" s="151"/>
      <c r="C15" s="152"/>
      <c r="D15" s="196"/>
    </row>
    <row r="16" spans="2:4" ht="12.75">
      <c r="B16" s="138" t="s">
        <v>201</v>
      </c>
      <c r="C16" s="139" t="s">
        <v>325</v>
      </c>
      <c r="D16" s="140">
        <v>0</v>
      </c>
    </row>
    <row r="17" spans="2:4" ht="12.75">
      <c r="B17" s="138" t="s">
        <v>202</v>
      </c>
      <c r="C17" s="139" t="s">
        <v>326</v>
      </c>
      <c r="D17" s="140">
        <v>0</v>
      </c>
    </row>
    <row r="18" spans="2:4" ht="12.75">
      <c r="B18" s="138" t="s">
        <v>203</v>
      </c>
      <c r="C18" s="139" t="s">
        <v>327</v>
      </c>
      <c r="D18" s="140">
        <f>3!D13</f>
        <v>5177800</v>
      </c>
    </row>
    <row r="19" spans="2:4" ht="12.75">
      <c r="B19" s="138" t="s">
        <v>204</v>
      </c>
      <c r="C19" s="139" t="s">
        <v>328</v>
      </c>
      <c r="D19" s="140">
        <f>3!D14+'Transf. y subv.'!E48</f>
        <v>0</v>
      </c>
    </row>
    <row r="20" spans="2:4" ht="12.75">
      <c r="B20" s="138" t="s">
        <v>205</v>
      </c>
      <c r="C20" s="139" t="s">
        <v>329</v>
      </c>
      <c r="D20" s="140">
        <f>3!D15</f>
        <v>10200</v>
      </c>
    </row>
    <row r="21" spans="2:4" ht="12.75">
      <c r="B21" s="141"/>
      <c r="C21" s="142"/>
      <c r="D21" s="143"/>
    </row>
    <row r="22" spans="2:4" ht="12.75">
      <c r="B22" s="841" t="s">
        <v>206</v>
      </c>
      <c r="C22" s="842"/>
      <c r="D22" s="843">
        <f>SUM(D16:D20)</f>
        <v>5188000</v>
      </c>
    </row>
    <row r="23" spans="2:4" ht="12.75">
      <c r="B23" s="147"/>
      <c r="C23" s="148"/>
      <c r="D23" s="149"/>
    </row>
    <row r="24" spans="2:4" ht="12.75">
      <c r="B24" s="141"/>
      <c r="C24" s="142"/>
      <c r="D24" s="143"/>
    </row>
    <row r="25" spans="2:4" ht="12.75">
      <c r="B25" s="138" t="s">
        <v>207</v>
      </c>
      <c r="C25" s="139" t="s">
        <v>330</v>
      </c>
      <c r="D25" s="143">
        <f>-'Inv. NO FIN'!H27</f>
        <v>0</v>
      </c>
    </row>
    <row r="26" spans="2:4" ht="12.75">
      <c r="B26" s="138" t="s">
        <v>208</v>
      </c>
      <c r="C26" s="139" t="s">
        <v>331</v>
      </c>
      <c r="D26" s="143">
        <f>'Transf. y subv.'!E20</f>
        <v>0</v>
      </c>
    </row>
    <row r="27" spans="2:4" ht="12.75">
      <c r="B27" s="141"/>
      <c r="C27" s="142"/>
      <c r="D27" s="143"/>
    </row>
    <row r="28" spans="2:4" ht="12.75">
      <c r="B28" s="841" t="s">
        <v>209</v>
      </c>
      <c r="C28" s="842"/>
      <c r="D28" s="843">
        <f>SUM(D25:D26)</f>
        <v>0</v>
      </c>
    </row>
    <row r="29" spans="2:4" ht="12.75">
      <c r="B29" s="147"/>
      <c r="C29" s="148"/>
      <c r="D29" s="149"/>
    </row>
    <row r="30" spans="2:4" ht="12.75">
      <c r="B30" s="141"/>
      <c r="C30" s="142"/>
      <c r="D30" s="143"/>
    </row>
    <row r="31" spans="2:4" ht="12.75">
      <c r="B31" s="138" t="s">
        <v>210</v>
      </c>
      <c r="C31" s="139" t="s">
        <v>332</v>
      </c>
      <c r="D31" s="140">
        <f>-'Inv. FIN'!G19-'Inv. FIN'!G26-'Inv. FIN'!G38-'Inv. FIN'!G45</f>
        <v>170895.72</v>
      </c>
    </row>
    <row r="32" spans="2:4" ht="12.75">
      <c r="B32" s="138" t="s">
        <v>211</v>
      </c>
      <c r="C32" s="139" t="s">
        <v>333</v>
      </c>
      <c r="D32" s="140">
        <f>'Deuda L.P.'!K29</f>
        <v>0</v>
      </c>
    </row>
    <row r="33" spans="2:4" ht="12.75">
      <c r="B33" s="141"/>
      <c r="C33" s="142"/>
      <c r="D33" s="143"/>
    </row>
    <row r="34" spans="2:4" ht="12.75">
      <c r="B34" s="841" t="s">
        <v>212</v>
      </c>
      <c r="C34" s="842"/>
      <c r="D34" s="844">
        <f>SUM(D31:D32)</f>
        <v>170895.72</v>
      </c>
    </row>
    <row r="35" spans="2:4" ht="13.5" thickBot="1">
      <c r="B35" s="151"/>
      <c r="C35" s="152"/>
      <c r="D35" s="153"/>
    </row>
    <row r="36" spans="2:4" ht="12.75">
      <c r="B36" s="161"/>
      <c r="C36" s="162"/>
      <c r="D36" s="163"/>
    </row>
    <row r="37" spans="2:7" ht="12.75">
      <c r="B37" s="154"/>
      <c r="C37" s="156" t="s">
        <v>213</v>
      </c>
      <c r="D37" s="157">
        <f>D22+D28+D34</f>
        <v>5358895.72</v>
      </c>
      <c r="G37" s="661"/>
    </row>
    <row r="38" spans="2:4" ht="13.5" thickBot="1">
      <c r="B38" s="164"/>
      <c r="C38" s="197"/>
      <c r="D38" s="166"/>
    </row>
    <row r="39" spans="2:4" ht="24" customHeight="1" thickBot="1">
      <c r="B39" s="194"/>
      <c r="C39" s="195" t="s">
        <v>584</v>
      </c>
      <c r="D39" s="196">
        <f>3!D35</f>
        <v>0</v>
      </c>
    </row>
    <row r="40" spans="2:4" ht="12.75">
      <c r="B40" s="161"/>
      <c r="C40" s="162"/>
      <c r="D40" s="163"/>
    </row>
    <row r="41" spans="2:4" ht="12.75">
      <c r="B41" s="154"/>
      <c r="C41" s="156" t="s">
        <v>213</v>
      </c>
      <c r="D41" s="157">
        <f>D37+D39</f>
        <v>5358895.72</v>
      </c>
    </row>
    <row r="42" spans="2:4" ht="13.5" thickBot="1">
      <c r="B42" s="164"/>
      <c r="C42" s="197"/>
      <c r="D42" s="166"/>
    </row>
    <row r="43" ht="13.5" thickBot="1"/>
    <row r="44" spans="2:4" ht="13.5" customHeight="1">
      <c r="B44" s="869" t="s">
        <v>199</v>
      </c>
      <c r="C44" s="870"/>
      <c r="D44" s="862"/>
    </row>
    <row r="45" spans="2:4" ht="12.75" customHeight="1" thickBot="1">
      <c r="B45" s="871"/>
      <c r="C45" s="872"/>
      <c r="D45" s="863"/>
    </row>
    <row r="46" spans="2:4" ht="12.75">
      <c r="B46" s="151"/>
      <c r="C46" s="152"/>
      <c r="D46" s="153"/>
    </row>
    <row r="47" spans="2:4" ht="12.75">
      <c r="B47" s="138" t="s">
        <v>201</v>
      </c>
      <c r="C47" s="167" t="s">
        <v>215</v>
      </c>
      <c r="D47" s="168">
        <f>3!D45</f>
        <v>2102420</v>
      </c>
    </row>
    <row r="48" spans="2:4" ht="12.75">
      <c r="B48" s="138" t="s">
        <v>202</v>
      </c>
      <c r="C48" s="167" t="s">
        <v>216</v>
      </c>
      <c r="D48" s="168">
        <f>3!D46</f>
        <v>1601659.8199999998</v>
      </c>
    </row>
    <row r="49" spans="2:4" ht="12.75">
      <c r="B49" s="138" t="s">
        <v>203</v>
      </c>
      <c r="C49" s="167" t="s">
        <v>505</v>
      </c>
      <c r="D49" s="168">
        <f>3!D47</f>
        <v>403880</v>
      </c>
    </row>
    <row r="50" spans="2:4" ht="12.75">
      <c r="B50" s="138" t="s">
        <v>204</v>
      </c>
      <c r="C50" s="167" t="s">
        <v>217</v>
      </c>
      <c r="D50" s="168">
        <v>0</v>
      </c>
    </row>
    <row r="51" spans="2:4" ht="12.75">
      <c r="B51" s="151"/>
      <c r="C51" s="152"/>
      <c r="D51" s="168"/>
    </row>
    <row r="52" spans="2:4" ht="12.75">
      <c r="B52" s="841" t="s">
        <v>218</v>
      </c>
      <c r="C52" s="842"/>
      <c r="D52" s="844">
        <f>SUM(D47:D50)</f>
        <v>4107959.82</v>
      </c>
    </row>
    <row r="53" spans="2:4" ht="12.75">
      <c r="B53" s="147"/>
      <c r="C53" s="148"/>
      <c r="D53" s="170"/>
    </row>
    <row r="54" spans="2:4" ht="12.75">
      <c r="B54" s="151"/>
      <c r="C54" s="152"/>
      <c r="D54" s="153"/>
    </row>
    <row r="55" spans="2:4" ht="12.75">
      <c r="B55" s="138" t="s">
        <v>207</v>
      </c>
      <c r="C55" s="167" t="s">
        <v>220</v>
      </c>
      <c r="D55" s="168">
        <f>'Inv. NO FIN'!C27+'Inv. NO FIN'!E27</f>
        <v>40000</v>
      </c>
    </row>
    <row r="56" spans="2:4" ht="12.75">
      <c r="B56" s="138" t="s">
        <v>208</v>
      </c>
      <c r="C56" s="167" t="s">
        <v>221</v>
      </c>
      <c r="D56" s="168">
        <v>0</v>
      </c>
    </row>
    <row r="57" spans="2:4" ht="12.75">
      <c r="B57" s="151"/>
      <c r="C57" s="152"/>
      <c r="D57" s="153"/>
    </row>
    <row r="58" spans="2:4" ht="12.75">
      <c r="B58" s="841" t="s">
        <v>222</v>
      </c>
      <c r="C58" s="842"/>
      <c r="D58" s="844">
        <f>SUM(D55:D56)</f>
        <v>40000</v>
      </c>
    </row>
    <row r="59" spans="2:4" ht="12.75">
      <c r="B59" s="147"/>
      <c r="C59" s="148"/>
      <c r="D59" s="170"/>
    </row>
    <row r="60" spans="2:4" ht="12.75">
      <c r="B60" s="151"/>
      <c r="C60" s="152"/>
      <c r="D60" s="153"/>
    </row>
    <row r="61" spans="2:4" ht="12.75">
      <c r="B61" s="138" t="s">
        <v>210</v>
      </c>
      <c r="C61" s="167" t="s">
        <v>224</v>
      </c>
      <c r="D61" s="168">
        <f>'Inv. FIN'!E19+'Inv. FIN'!E26+'Inv. FIN'!E38+'Inv. FIN'!E45</f>
        <v>10806.81</v>
      </c>
    </row>
    <row r="62" spans="2:6" ht="12.75">
      <c r="B62" s="138" t="s">
        <v>211</v>
      </c>
      <c r="C62" s="167" t="s">
        <v>225</v>
      </c>
      <c r="D62" s="168">
        <f>-'Deuda L.P.'!L29</f>
        <v>1587186.16</v>
      </c>
      <c r="F62" s="169"/>
    </row>
    <row r="63" spans="2:4" ht="12.75">
      <c r="B63" s="151"/>
      <c r="C63" s="152"/>
      <c r="D63" s="153"/>
    </row>
    <row r="64" spans="2:4" ht="12.75">
      <c r="B64" s="841" t="s">
        <v>226</v>
      </c>
      <c r="C64" s="842"/>
      <c r="D64" s="844">
        <f>SUM(D61:D62)</f>
        <v>1597992.97</v>
      </c>
    </row>
    <row r="65" spans="2:4" ht="13.5" thickBot="1">
      <c r="B65" s="171"/>
      <c r="C65" s="172"/>
      <c r="D65" s="173"/>
    </row>
    <row r="66" spans="2:4" ht="13.5" thickTop="1">
      <c r="B66" s="161"/>
      <c r="C66" s="162"/>
      <c r="D66" s="163"/>
    </row>
    <row r="67" spans="2:7" ht="12.75">
      <c r="B67" s="154"/>
      <c r="C67" s="156" t="s">
        <v>560</v>
      </c>
      <c r="D67" s="157">
        <f>D52+D58+D64</f>
        <v>5745952.79</v>
      </c>
      <c r="G67" s="661"/>
    </row>
    <row r="68" spans="2:4" ht="13.5" thickBot="1">
      <c r="B68" s="189"/>
      <c r="C68" s="190"/>
      <c r="D68" s="155"/>
    </row>
    <row r="69" spans="2:4" ht="22.5" customHeight="1" thickBot="1">
      <c r="B69" s="191"/>
      <c r="C69" s="192" t="s">
        <v>585</v>
      </c>
      <c r="D69" s="193">
        <f>3!D68</f>
        <v>565470.1799999999</v>
      </c>
    </row>
    <row r="70" spans="2:4" ht="12.75">
      <c r="B70" s="161"/>
      <c r="C70" s="162"/>
      <c r="D70" s="163"/>
    </row>
    <row r="71" spans="2:4" ht="12.75">
      <c r="B71" s="154"/>
      <c r="C71" s="156" t="s">
        <v>560</v>
      </c>
      <c r="D71" s="157">
        <f>D67+D69</f>
        <v>6311422.97</v>
      </c>
    </row>
    <row r="72" spans="2:4" ht="13.5" thickBot="1">
      <c r="B72" s="164"/>
      <c r="C72" s="165"/>
      <c r="D72" s="166"/>
    </row>
    <row r="74" spans="2:10" ht="12.75" hidden="1">
      <c r="B74" s="794"/>
      <c r="C74" s="794"/>
      <c r="D74" s="795"/>
      <c r="E74" s="794"/>
      <c r="F74" s="794"/>
      <c r="G74" s="794"/>
      <c r="H74" s="794"/>
      <c r="I74" s="794"/>
      <c r="J74" s="794"/>
    </row>
    <row r="75" spans="2:10" ht="17.25" customHeight="1" hidden="1">
      <c r="B75" s="794" t="s">
        <v>588</v>
      </c>
      <c r="C75" s="796" t="s">
        <v>451</v>
      </c>
      <c r="D75" s="797">
        <f>D41-D71</f>
        <v>-952527.25</v>
      </c>
      <c r="E75" s="794" t="s">
        <v>592</v>
      </c>
      <c r="F75" s="794"/>
      <c r="G75" s="794"/>
      <c r="H75" s="794"/>
      <c r="I75" s="794"/>
      <c r="J75" s="794"/>
    </row>
    <row r="76" spans="2:10" ht="12.75" hidden="1">
      <c r="B76" s="794"/>
      <c r="C76" s="794"/>
      <c r="D76" s="795"/>
      <c r="E76" s="794"/>
      <c r="F76" s="794"/>
      <c r="G76" s="794"/>
      <c r="H76" s="794"/>
      <c r="I76" s="794"/>
      <c r="J76" s="794"/>
    </row>
    <row r="77" spans="2:10" ht="17.25" customHeight="1" hidden="1">
      <c r="B77" s="794" t="s">
        <v>589</v>
      </c>
      <c r="C77" s="794" t="s">
        <v>587</v>
      </c>
      <c r="D77" s="795">
        <f>D79+D84+D85+D86+D87</f>
        <v>952527.2500000002</v>
      </c>
      <c r="E77" s="794" t="s">
        <v>35</v>
      </c>
      <c r="F77" s="794"/>
      <c r="G77" s="794"/>
      <c r="H77" s="794"/>
      <c r="I77" s="794"/>
      <c r="J77" s="794"/>
    </row>
    <row r="78" spans="2:10" ht="12.75" hidden="1">
      <c r="B78" s="794"/>
      <c r="C78" s="794"/>
      <c r="D78" s="795"/>
      <c r="E78" s="794"/>
      <c r="F78" s="794"/>
      <c r="G78" s="794"/>
      <c r="H78" s="794"/>
      <c r="I78" s="794"/>
      <c r="J78" s="794"/>
    </row>
    <row r="79" spans="2:10" ht="19.5" customHeight="1" hidden="1">
      <c r="B79" s="794"/>
      <c r="C79" s="794" t="s">
        <v>586</v>
      </c>
      <c r="D79" s="795">
        <f>SUM(D80:D83)</f>
        <v>562470.1799999999</v>
      </c>
      <c r="E79" s="794"/>
      <c r="F79" s="794"/>
      <c r="G79" s="794"/>
      <c r="H79" s="794"/>
      <c r="I79" s="794"/>
      <c r="J79" s="794"/>
    </row>
    <row r="80" spans="2:10" ht="21.75" customHeight="1" hidden="1">
      <c r="B80" s="794"/>
      <c r="C80" s="798" t="s">
        <v>37</v>
      </c>
      <c r="D80" s="799">
        <f>-'Inv. NO FIN'!D27</f>
        <v>0</v>
      </c>
      <c r="E80" s="794"/>
      <c r="F80" s="794"/>
      <c r="G80" s="794"/>
      <c r="H80" s="794"/>
      <c r="I80" s="794"/>
      <c r="J80" s="794"/>
    </row>
    <row r="81" spans="2:10" ht="18.75" customHeight="1" hidden="1">
      <c r="B81" s="794"/>
      <c r="C81" s="798" t="s">
        <v>188</v>
      </c>
      <c r="D81" s="799">
        <f>-'Inv. NO FIN'!F27</f>
        <v>562470.1799999999</v>
      </c>
      <c r="E81" s="794"/>
      <c r="F81" s="794"/>
      <c r="G81" s="794"/>
      <c r="H81" s="794"/>
      <c r="I81" s="794"/>
      <c r="J81" s="794"/>
    </row>
    <row r="82" spans="2:10" ht="21" customHeight="1" hidden="1">
      <c r="B82" s="794"/>
      <c r="C82" s="798" t="s">
        <v>9</v>
      </c>
      <c r="D82" s="799">
        <f>-'Inv. NO FIN'!G27</f>
        <v>0</v>
      </c>
      <c r="E82" s="794"/>
      <c r="F82" s="794"/>
      <c r="G82" s="794"/>
      <c r="H82" s="794"/>
      <c r="I82" s="794"/>
      <c r="J82" s="794"/>
    </row>
    <row r="83" spans="2:10" ht="26.25" hidden="1">
      <c r="B83" s="794"/>
      <c r="C83" s="798" t="s">
        <v>11</v>
      </c>
      <c r="D83" s="799">
        <f>-'Inv. NO FIN'!I27</f>
        <v>0</v>
      </c>
      <c r="E83" s="794"/>
      <c r="F83" s="794"/>
      <c r="G83" s="794"/>
      <c r="H83" s="794"/>
      <c r="I83" s="794"/>
      <c r="J83" s="794"/>
    </row>
    <row r="84" spans="2:10" ht="19.5" customHeight="1" hidden="1">
      <c r="B84" s="794"/>
      <c r="C84" s="800" t="s">
        <v>590</v>
      </c>
      <c r="D84" s="799">
        <f>-'Inv. FIN'!H19-'Inv. FIN'!H26-'Inv. FIN'!H38-'Inv. FIN'!H45</f>
        <v>0</v>
      </c>
      <c r="E84" s="794"/>
      <c r="F84" s="794"/>
      <c r="G84" s="794"/>
      <c r="H84" s="794"/>
      <c r="I84" s="794"/>
      <c r="J84" s="794"/>
    </row>
    <row r="85" spans="2:10" ht="30" customHeight="1" hidden="1">
      <c r="B85" s="794"/>
      <c r="C85" s="801" t="s">
        <v>591</v>
      </c>
      <c r="D85" s="799">
        <f>-(ACTIVO!D28-ACTIVO!C28)+ACTIVO!D42-ACTIVO!C42+ACTIVO!D43-ACTIVO!C43</f>
        <v>552490.6200000001</v>
      </c>
      <c r="E85" s="794"/>
      <c r="F85" s="794"/>
      <c r="G85" s="794"/>
      <c r="H85" s="794"/>
      <c r="I85" s="794"/>
      <c r="J85" s="794"/>
    </row>
    <row r="86" spans="2:10" ht="19.5" customHeight="1" hidden="1">
      <c r="B86" s="794"/>
      <c r="C86" s="794" t="s">
        <v>36</v>
      </c>
      <c r="D86" s="795"/>
      <c r="E86" s="802" t="s">
        <v>594</v>
      </c>
      <c r="F86" s="794"/>
      <c r="G86" s="794"/>
      <c r="H86" s="794"/>
      <c r="I86" s="794"/>
      <c r="J86" s="794"/>
    </row>
    <row r="87" spans="2:10" ht="19.5" customHeight="1" hidden="1">
      <c r="B87" s="794"/>
      <c r="C87" s="803" t="s">
        <v>706</v>
      </c>
      <c r="D87" s="795">
        <f>PASIVO!$I$41</f>
        <v>-162433.5499999998</v>
      </c>
      <c r="E87" s="794"/>
      <c r="F87" s="794"/>
      <c r="G87" s="794"/>
      <c r="H87" s="794"/>
      <c r="I87" s="794"/>
      <c r="J87" s="794"/>
    </row>
    <row r="88" spans="2:10" ht="12.75" hidden="1">
      <c r="B88" s="794"/>
      <c r="C88" s="794"/>
      <c r="D88" s="795"/>
      <c r="E88" s="794"/>
      <c r="F88" s="794"/>
      <c r="G88" s="794"/>
      <c r="H88" s="794"/>
      <c r="I88" s="794"/>
      <c r="J88" s="794"/>
    </row>
    <row r="89" spans="2:10" ht="12.75" hidden="1">
      <c r="B89" s="794"/>
      <c r="C89" s="794" t="s">
        <v>593</v>
      </c>
      <c r="D89" s="795">
        <f>D75+D77</f>
        <v>0</v>
      </c>
      <c r="E89" s="794"/>
      <c r="F89" s="794"/>
      <c r="G89" s="794"/>
      <c r="H89" s="794"/>
      <c r="I89" s="794"/>
      <c r="J89" s="794"/>
    </row>
    <row r="90" spans="2:10" ht="12.75" hidden="1">
      <c r="B90" s="794"/>
      <c r="C90" s="794"/>
      <c r="D90" s="795"/>
      <c r="E90" s="794"/>
      <c r="F90" s="794"/>
      <c r="G90" s="794"/>
      <c r="H90" s="794"/>
      <c r="I90" s="794"/>
      <c r="J90" s="794"/>
    </row>
    <row r="91" spans="2:10" ht="12.75" hidden="1">
      <c r="B91" s="794"/>
      <c r="C91" s="794"/>
      <c r="D91" s="795"/>
      <c r="E91" s="794"/>
      <c r="F91" s="794"/>
      <c r="G91" s="794"/>
      <c r="H91" s="794"/>
      <c r="I91" s="794"/>
      <c r="J91" s="794"/>
    </row>
    <row r="92" spans="2:10" ht="12.75" hidden="1">
      <c r="B92" s="794"/>
      <c r="C92" s="794"/>
      <c r="D92" s="795"/>
      <c r="E92" s="794"/>
      <c r="F92" s="794"/>
      <c r="G92" s="794"/>
      <c r="H92" s="794"/>
      <c r="I92" s="794"/>
      <c r="J92" s="794"/>
    </row>
    <row r="93" spans="2:10" ht="12.75" hidden="1">
      <c r="B93" s="794"/>
      <c r="C93" s="794"/>
      <c r="D93" s="795"/>
      <c r="E93" s="794"/>
      <c r="F93" s="794"/>
      <c r="G93" s="794"/>
      <c r="H93" s="794"/>
      <c r="I93" s="794"/>
      <c r="J93" s="794"/>
    </row>
    <row r="94" spans="2:10" ht="12.75" hidden="1">
      <c r="B94" s="794"/>
      <c r="C94" s="794"/>
      <c r="D94" s="795"/>
      <c r="E94" s="794"/>
      <c r="F94" s="794"/>
      <c r="G94" s="794"/>
      <c r="H94" s="794"/>
      <c r="I94" s="794"/>
      <c r="J94" s="794"/>
    </row>
    <row r="95" spans="2:10" ht="12.75" hidden="1">
      <c r="B95" s="794"/>
      <c r="C95" s="794"/>
      <c r="D95" s="795"/>
      <c r="E95" s="794"/>
      <c r="F95" s="794"/>
      <c r="G95" s="794"/>
      <c r="H95" s="794"/>
      <c r="I95" s="794"/>
      <c r="J95" s="794"/>
    </row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</sheetData>
  <sheetProtection formatCells="0" formatColumns="0" formatRows="0" insertColumns="0" insertRows="0" insertHyperlinks="0" deleteColumns="0" deleteRows="0" sort="0" autoFilter="0" pivotTables="0"/>
  <mergeCells count="7">
    <mergeCell ref="D13:D14"/>
    <mergeCell ref="D44:D45"/>
    <mergeCell ref="B7:D7"/>
    <mergeCell ref="B9:D9"/>
    <mergeCell ref="B11:D11"/>
    <mergeCell ref="B44:C45"/>
    <mergeCell ref="B13:C14"/>
  </mergeCells>
  <printOptions horizontalCentered="1" verticalCentered="1"/>
  <pageMargins left="0.7480314960629921" right="0.2362204724409449" top="0.984251968503937" bottom="0.984251968503937" header="0" footer="0"/>
  <pageSetup horizontalDpi="600" verticalDpi="600" orientation="portrait" paperSize="9" scale="60" r:id="rId2"/>
  <headerFooter alignWithMargins="0">
    <oddFooter>&amp;L&amp;7Plaza de España, 1
38003 Santa Cruz de Tenerife
Teléfono: 901 501 901
www.tenerife.es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"/>
  <dimension ref="A1:H272"/>
  <sheetViews>
    <sheetView zoomScale="40" zoomScaleNormal="40" zoomScalePageLayoutView="0" workbookViewId="0" topLeftCell="A1">
      <selection activeCell="L18" sqref="L18"/>
    </sheetView>
  </sheetViews>
  <sheetFormatPr defaultColWidth="11.421875" defaultRowHeight="12.75"/>
  <cols>
    <col min="1" max="1" width="73.57421875" style="385" customWidth="1"/>
    <col min="2" max="2" width="19.8515625" style="385" customWidth="1"/>
    <col min="3" max="3" width="19.28125" style="385" customWidth="1"/>
    <col min="4" max="4" width="20.7109375" style="385" customWidth="1"/>
    <col min="5" max="5" width="1.57421875" style="385" customWidth="1"/>
    <col min="6" max="6" width="14.57421875" style="384" hidden="1" customWidth="1"/>
    <col min="7" max="7" width="15.28125" style="384" hidden="1" customWidth="1"/>
    <col min="8" max="16384" width="11.57421875" style="385" customWidth="1"/>
  </cols>
  <sheetData>
    <row r="1" ht="12.75">
      <c r="B1" s="770" t="s">
        <v>43</v>
      </c>
    </row>
    <row r="2" ht="12.75">
      <c r="B2" s="771" t="s">
        <v>44</v>
      </c>
    </row>
    <row r="4" spans="1:2" ht="12.75">
      <c r="A4" s="767" t="s">
        <v>650</v>
      </c>
      <c r="B4" s="772">
        <v>42339</v>
      </c>
    </row>
    <row r="5" spans="1:2" ht="12.75">
      <c r="A5" s="767" t="s">
        <v>42</v>
      </c>
      <c r="B5" s="773" t="s">
        <v>45</v>
      </c>
    </row>
    <row r="6" ht="7.5" customHeight="1"/>
    <row r="7" spans="1:6" ht="36.75" customHeight="1">
      <c r="A7" s="878" t="s">
        <v>499</v>
      </c>
      <c r="B7" s="879"/>
      <c r="C7" s="880"/>
      <c r="D7" s="381">
        <v>2016</v>
      </c>
      <c r="E7" s="382"/>
      <c r="F7" s="383"/>
    </row>
    <row r="8" spans="1:6" ht="18" customHeight="1">
      <c r="A8" s="875" t="s">
        <v>286</v>
      </c>
      <c r="B8" s="876"/>
      <c r="C8" s="877"/>
      <c r="D8" s="386" t="s">
        <v>187</v>
      </c>
      <c r="E8" s="387"/>
      <c r="F8" s="388"/>
    </row>
    <row r="9" spans="1:6" ht="21.75" customHeight="1">
      <c r="A9" s="873" t="s">
        <v>47</v>
      </c>
      <c r="B9" s="874"/>
      <c r="C9" s="874"/>
      <c r="D9" s="874"/>
      <c r="E9" s="389"/>
      <c r="F9" s="390"/>
    </row>
    <row r="10" spans="1:7" ht="27.75" customHeight="1">
      <c r="A10" s="391" t="s">
        <v>510</v>
      </c>
      <c r="B10" s="392" t="s">
        <v>149</v>
      </c>
      <c r="C10" s="393" t="s">
        <v>151</v>
      </c>
      <c r="D10" s="393" t="s">
        <v>150</v>
      </c>
      <c r="E10" s="394"/>
      <c r="F10" s="395" t="s">
        <v>449</v>
      </c>
      <c r="G10" s="395" t="s">
        <v>450</v>
      </c>
    </row>
    <row r="11" spans="1:5" s="398" customFormat="1" ht="19.5" customHeight="1">
      <c r="A11" s="396" t="s">
        <v>546</v>
      </c>
      <c r="B11" s="564"/>
      <c r="C11" s="564"/>
      <c r="D11" s="564"/>
      <c r="E11" s="397"/>
    </row>
    <row r="12" spans="1:7" s="398" customFormat="1" ht="19.5" customHeight="1">
      <c r="A12" s="399" t="s">
        <v>361</v>
      </c>
      <c r="B12" s="520">
        <f>B13+B19</f>
        <v>5371157.54</v>
      </c>
      <c r="C12" s="520">
        <f>C13+C19</f>
        <v>5084790</v>
      </c>
      <c r="D12" s="520">
        <f>D13+D19</f>
        <v>5138800</v>
      </c>
      <c r="E12" s="400"/>
      <c r="F12" s="401">
        <f>+C12-B12</f>
        <v>-286367.54000000004</v>
      </c>
      <c r="G12" s="402">
        <f>+D12-C12</f>
        <v>54010</v>
      </c>
    </row>
    <row r="13" spans="1:7" s="398" customFormat="1" ht="19.5" customHeight="1">
      <c r="A13" s="403" t="s">
        <v>511</v>
      </c>
      <c r="B13" s="521">
        <f>B14+B18</f>
        <v>4442726.12</v>
      </c>
      <c r="C13" s="521">
        <f>C14+C18</f>
        <v>4275010</v>
      </c>
      <c r="D13" s="521">
        <f>D14+D18</f>
        <v>4325290</v>
      </c>
      <c r="E13" s="404"/>
      <c r="F13" s="405"/>
      <c r="G13" s="406"/>
    </row>
    <row r="14" spans="1:7" s="398" customFormat="1" ht="19.5" customHeight="1">
      <c r="A14" s="403" t="s">
        <v>547</v>
      </c>
      <c r="B14" s="521">
        <f>SUM(B15:B17)</f>
        <v>0</v>
      </c>
      <c r="C14" s="521">
        <f>SUM(C15:C17)</f>
        <v>0</v>
      </c>
      <c r="D14" s="521">
        <f>SUM(D15:D17)</f>
        <v>0</v>
      </c>
      <c r="E14" s="404"/>
      <c r="F14" s="405"/>
      <c r="G14" s="406"/>
    </row>
    <row r="15" spans="1:7" s="398" customFormat="1" ht="19.5" customHeight="1">
      <c r="A15" s="403" t="s">
        <v>362</v>
      </c>
      <c r="B15" s="518"/>
      <c r="C15" s="518"/>
      <c r="D15" s="518"/>
      <c r="E15" s="404"/>
      <c r="F15" s="405"/>
      <c r="G15" s="406"/>
    </row>
    <row r="16" spans="1:7" s="398" customFormat="1" ht="19.5" customHeight="1">
      <c r="A16" s="403" t="s">
        <v>364</v>
      </c>
      <c r="B16" s="518"/>
      <c r="C16" s="518"/>
      <c r="D16" s="518"/>
      <c r="E16" s="404"/>
      <c r="F16" s="405"/>
      <c r="G16" s="406"/>
    </row>
    <row r="17" spans="1:8" s="398" customFormat="1" ht="19.5" customHeight="1">
      <c r="A17" s="403" t="s">
        <v>365</v>
      </c>
      <c r="B17" s="518"/>
      <c r="C17" s="518"/>
      <c r="D17" s="518"/>
      <c r="E17" s="404"/>
      <c r="F17" s="405"/>
      <c r="G17" s="406"/>
      <c r="H17" s="398" t="s">
        <v>363</v>
      </c>
    </row>
    <row r="18" spans="1:7" s="398" customFormat="1" ht="19.5" customHeight="1">
      <c r="A18" s="403" t="s">
        <v>549</v>
      </c>
      <c r="B18" s="518">
        <v>4442726.12</v>
      </c>
      <c r="C18" s="518">
        <v>4275010</v>
      </c>
      <c r="D18" s="518">
        <v>4325290</v>
      </c>
      <c r="E18" s="404"/>
      <c r="F18" s="405"/>
      <c r="G18" s="406"/>
    </row>
    <row r="19" spans="1:7" s="398" customFormat="1" ht="19.5" customHeight="1">
      <c r="A19" s="403" t="s">
        <v>366</v>
      </c>
      <c r="B19" s="521">
        <f>B20+B24</f>
        <v>928431.42</v>
      </c>
      <c r="C19" s="521">
        <f>C20+C24</f>
        <v>809780</v>
      </c>
      <c r="D19" s="521">
        <f>D20+D24</f>
        <v>813510</v>
      </c>
      <c r="E19" s="404"/>
      <c r="F19" s="405">
        <f aca="true" t="shared" si="0" ref="F19:F24">+C19-B19</f>
        <v>-118651.42000000004</v>
      </c>
      <c r="G19" s="406">
        <f aca="true" t="shared" si="1" ref="G19:G24">-D19-C19</f>
        <v>-1623290</v>
      </c>
    </row>
    <row r="20" spans="1:7" s="398" customFormat="1" ht="19.5" customHeight="1">
      <c r="A20" s="403" t="s">
        <v>550</v>
      </c>
      <c r="B20" s="521">
        <f>SUM(B21:B23)</f>
        <v>0</v>
      </c>
      <c r="C20" s="521">
        <f>SUM(C21:C23)</f>
        <v>0</v>
      </c>
      <c r="D20" s="521">
        <f>SUM(D21:D23)</f>
        <v>0</v>
      </c>
      <c r="E20" s="407"/>
      <c r="F20" s="405">
        <f t="shared" si="0"/>
        <v>0</v>
      </c>
      <c r="G20" s="406">
        <f t="shared" si="1"/>
        <v>0</v>
      </c>
    </row>
    <row r="21" spans="1:7" s="398" customFormat="1" ht="19.5" customHeight="1">
      <c r="A21" s="403" t="s">
        <v>367</v>
      </c>
      <c r="B21" s="518"/>
      <c r="C21" s="518"/>
      <c r="D21" s="518"/>
      <c r="E21" s="407"/>
      <c r="F21" s="405">
        <f t="shared" si="0"/>
        <v>0</v>
      </c>
      <c r="G21" s="406">
        <f t="shared" si="1"/>
        <v>0</v>
      </c>
    </row>
    <row r="22" spans="1:7" s="398" customFormat="1" ht="19.5" customHeight="1">
      <c r="A22" s="403" t="s">
        <v>368</v>
      </c>
      <c r="B22" s="518"/>
      <c r="C22" s="518"/>
      <c r="D22" s="518"/>
      <c r="E22" s="407"/>
      <c r="F22" s="405">
        <f t="shared" si="0"/>
        <v>0</v>
      </c>
      <c r="G22" s="406">
        <f t="shared" si="1"/>
        <v>0</v>
      </c>
    </row>
    <row r="23" spans="1:7" s="398" customFormat="1" ht="19.5" customHeight="1">
      <c r="A23" s="403" t="s">
        <v>369</v>
      </c>
      <c r="B23" s="518"/>
      <c r="C23" s="518"/>
      <c r="D23" s="518"/>
      <c r="E23" s="407"/>
      <c r="F23" s="405">
        <f t="shared" si="0"/>
        <v>0</v>
      </c>
      <c r="G23" s="406">
        <f t="shared" si="1"/>
        <v>0</v>
      </c>
    </row>
    <row r="24" spans="1:7" s="398" customFormat="1" ht="19.5" customHeight="1">
      <c r="A24" s="403" t="s">
        <v>551</v>
      </c>
      <c r="B24" s="518">
        <v>928431.42</v>
      </c>
      <c r="C24" s="518">
        <v>809780</v>
      </c>
      <c r="D24" s="518">
        <v>813510</v>
      </c>
      <c r="E24" s="407"/>
      <c r="F24" s="405">
        <f t="shared" si="0"/>
        <v>-118651.42000000004</v>
      </c>
      <c r="G24" s="406">
        <f t="shared" si="1"/>
        <v>-1623290</v>
      </c>
    </row>
    <row r="25" spans="1:7" s="398" customFormat="1" ht="27.75" customHeight="1">
      <c r="A25" s="408" t="s">
        <v>744</v>
      </c>
      <c r="B25" s="520">
        <f>SUM(B26:B27)</f>
        <v>0</v>
      </c>
      <c r="C25" s="520">
        <f>SUM(C26:C27)</f>
        <v>0</v>
      </c>
      <c r="D25" s="520">
        <f>SUM(D26:D27)</f>
        <v>0</v>
      </c>
      <c r="E25" s="409"/>
      <c r="F25" s="410"/>
      <c r="G25" s="406"/>
    </row>
    <row r="26" spans="1:7" s="398" customFormat="1" ht="18" customHeight="1">
      <c r="A26" s="403" t="s">
        <v>182</v>
      </c>
      <c r="B26" s="518"/>
      <c r="C26" s="517"/>
      <c r="D26" s="517"/>
      <c r="E26" s="409"/>
      <c r="F26" s="410"/>
      <c r="G26" s="406"/>
    </row>
    <row r="27" spans="1:7" s="398" customFormat="1" ht="18" customHeight="1">
      <c r="A27" s="403" t="s">
        <v>183</v>
      </c>
      <c r="B27" s="518"/>
      <c r="C27" s="680"/>
      <c r="D27" s="681"/>
      <c r="E27" s="409"/>
      <c r="F27" s="410"/>
      <c r="G27" s="406"/>
    </row>
    <row r="28" spans="1:7" s="398" customFormat="1" ht="25.5" customHeight="1">
      <c r="A28" s="408" t="s">
        <v>370</v>
      </c>
      <c r="B28" s="517"/>
      <c r="C28" s="517"/>
      <c r="D28" s="517"/>
      <c r="E28" s="409"/>
      <c r="F28" s="410"/>
      <c r="G28" s="406"/>
    </row>
    <row r="29" spans="1:7" s="398" customFormat="1" ht="19.5" customHeight="1">
      <c r="A29" s="411" t="s">
        <v>371</v>
      </c>
      <c r="B29" s="520">
        <f>SUM(B30:B33)</f>
        <v>-39619.03</v>
      </c>
      <c r="C29" s="520">
        <f>SUM(C30:C33)</f>
        <v>-38820</v>
      </c>
      <c r="D29" s="520">
        <f>SUM(D30:D33)</f>
        <v>-29920</v>
      </c>
      <c r="E29" s="409"/>
      <c r="F29" s="401">
        <f>+C29-B29</f>
        <v>799.0299999999988</v>
      </c>
      <c r="G29" s="402">
        <f>+D29-C29</f>
        <v>8900</v>
      </c>
    </row>
    <row r="30" spans="1:7" s="398" customFormat="1" ht="19.5" customHeight="1">
      <c r="A30" s="403" t="s">
        <v>372</v>
      </c>
      <c r="B30" s="518"/>
      <c r="C30" s="518"/>
      <c r="D30" s="518"/>
      <c r="E30" s="407"/>
      <c r="F30" s="412"/>
      <c r="G30" s="406"/>
    </row>
    <row r="31" spans="1:7" s="398" customFormat="1" ht="19.5" customHeight="1">
      <c r="A31" s="403" t="s">
        <v>373</v>
      </c>
      <c r="B31" s="518">
        <v>-39619.03</v>
      </c>
      <c r="C31" s="518">
        <f>-1000-14840-22980</f>
        <v>-38820</v>
      </c>
      <c r="D31" s="518">
        <f>-1000-8920-20000</f>
        <v>-29920</v>
      </c>
      <c r="E31" s="407"/>
      <c r="F31" s="412"/>
      <c r="G31" s="406"/>
    </row>
    <row r="32" spans="1:7" s="398" customFormat="1" ht="19.5" customHeight="1">
      <c r="A32" s="403" t="s">
        <v>374</v>
      </c>
      <c r="B32" s="518"/>
      <c r="C32" s="518"/>
      <c r="D32" s="518"/>
      <c r="E32" s="407"/>
      <c r="F32" s="405">
        <f>+C32-B32</f>
        <v>0</v>
      </c>
      <c r="G32" s="406">
        <f>-D32-C32</f>
        <v>0</v>
      </c>
    </row>
    <row r="33" spans="1:7" s="398" customFormat="1" ht="19.5" customHeight="1">
      <c r="A33" s="403" t="s">
        <v>375</v>
      </c>
      <c r="B33" s="518"/>
      <c r="C33" s="517"/>
      <c r="D33" s="518"/>
      <c r="E33" s="407"/>
      <c r="F33" s="412"/>
      <c r="G33" s="406"/>
    </row>
    <row r="34" spans="1:7" s="398" customFormat="1" ht="19.5" customHeight="1">
      <c r="A34" s="408" t="s">
        <v>376</v>
      </c>
      <c r="B34" s="520">
        <f>B35+B39</f>
        <v>30599.44</v>
      </c>
      <c r="C34" s="520">
        <f>C35+C39</f>
        <v>68150</v>
      </c>
      <c r="D34" s="520">
        <f>D35+D39</f>
        <v>39000</v>
      </c>
      <c r="E34" s="400"/>
      <c r="F34" s="401">
        <f>+C34-B34</f>
        <v>37550.56</v>
      </c>
      <c r="G34" s="402">
        <f>+D34-C34</f>
        <v>-29150</v>
      </c>
    </row>
    <row r="35" spans="1:7" s="398" customFormat="1" ht="19.5" customHeight="1">
      <c r="A35" s="403" t="s">
        <v>377</v>
      </c>
      <c r="B35" s="521">
        <f>SUM(B36:B38)</f>
        <v>30599.44</v>
      </c>
      <c r="C35" s="521">
        <f>SUM(C36:C38)</f>
        <v>68150</v>
      </c>
      <c r="D35" s="521">
        <f>SUM(D36:D38)</f>
        <v>39000</v>
      </c>
      <c r="E35" s="404"/>
      <c r="F35" s="405"/>
      <c r="G35" s="406"/>
    </row>
    <row r="36" spans="1:7" s="398" customFormat="1" ht="19.5" customHeight="1">
      <c r="A36" s="403" t="s">
        <v>184</v>
      </c>
      <c r="B36" s="518"/>
      <c r="C36" s="518"/>
      <c r="D36" s="518"/>
      <c r="E36" s="404"/>
      <c r="F36" s="405"/>
      <c r="G36" s="406"/>
    </row>
    <row r="37" spans="1:7" s="398" customFormat="1" ht="19.5" customHeight="1">
      <c r="A37" s="403" t="s">
        <v>185</v>
      </c>
      <c r="B37" s="518"/>
      <c r="C37" s="518"/>
      <c r="D37" s="518"/>
      <c r="E37" s="404"/>
      <c r="F37" s="405"/>
      <c r="G37" s="406"/>
    </row>
    <row r="38" spans="1:7" s="398" customFormat="1" ht="19.5" customHeight="1">
      <c r="A38" s="403" t="s">
        <v>186</v>
      </c>
      <c r="B38" s="518">
        <v>30599.44</v>
      </c>
      <c r="C38" s="518">
        <f>24000+53200-9050</f>
        <v>68150</v>
      </c>
      <c r="D38" s="518">
        <f>15000+24000</f>
        <v>39000</v>
      </c>
      <c r="E38" s="404"/>
      <c r="F38" s="405"/>
      <c r="G38" s="406"/>
    </row>
    <row r="39" spans="1:7" s="398" customFormat="1" ht="19.5" customHeight="1">
      <c r="A39" s="403" t="s">
        <v>378</v>
      </c>
      <c r="B39" s="521">
        <f>SUM(B40:B45)</f>
        <v>0</v>
      </c>
      <c r="C39" s="521">
        <f>SUM(C40:C45)</f>
        <v>0</v>
      </c>
      <c r="D39" s="521">
        <f>SUM(D40:D45)</f>
        <v>0</v>
      </c>
      <c r="E39" s="404"/>
      <c r="F39" s="405">
        <f>+C39-B39</f>
        <v>0</v>
      </c>
      <c r="G39" s="406">
        <f>-D39-C39</f>
        <v>0</v>
      </c>
    </row>
    <row r="40" spans="1:7" s="398" customFormat="1" ht="19.5" customHeight="1">
      <c r="A40" s="403" t="s">
        <v>379</v>
      </c>
      <c r="B40" s="518"/>
      <c r="C40" s="517"/>
      <c r="D40" s="518"/>
      <c r="E40" s="404"/>
      <c r="F40" s="405"/>
      <c r="G40" s="406"/>
    </row>
    <row r="41" spans="1:7" s="398" customFormat="1" ht="19.5" customHeight="1">
      <c r="A41" s="403" t="s">
        <v>745</v>
      </c>
      <c r="B41" s="518"/>
      <c r="C41" s="518"/>
      <c r="D41" s="518"/>
      <c r="E41" s="407"/>
      <c r="F41" s="405">
        <f>+C41-B41</f>
        <v>0</v>
      </c>
      <c r="G41" s="406">
        <f>-D41-C41</f>
        <v>0</v>
      </c>
    </row>
    <row r="42" spans="1:7" s="398" customFormat="1" ht="19.5" customHeight="1">
      <c r="A42" s="403" t="s">
        <v>746</v>
      </c>
      <c r="B42" s="518"/>
      <c r="C42" s="518"/>
      <c r="D42" s="518"/>
      <c r="E42" s="407"/>
      <c r="F42" s="412"/>
      <c r="G42" s="406"/>
    </row>
    <row r="43" spans="1:7" s="398" customFormat="1" ht="19.5" customHeight="1">
      <c r="A43" s="403" t="s">
        <v>380</v>
      </c>
      <c r="B43" s="518"/>
      <c r="C43" s="518"/>
      <c r="D43" s="518"/>
      <c r="E43" s="407"/>
      <c r="F43" s="412"/>
      <c r="G43" s="406"/>
    </row>
    <row r="44" spans="1:7" s="398" customFormat="1" ht="19.5" customHeight="1">
      <c r="A44" s="403" t="s">
        <v>381</v>
      </c>
      <c r="B44" s="518"/>
      <c r="C44" s="518"/>
      <c r="D44" s="518"/>
      <c r="E44" s="407"/>
      <c r="F44" s="405">
        <f>+C44-B44</f>
        <v>0</v>
      </c>
      <c r="G44" s="406">
        <f>-D44-C44</f>
        <v>0</v>
      </c>
    </row>
    <row r="45" spans="1:7" s="398" customFormat="1" ht="19.5" customHeight="1">
      <c r="A45" s="403" t="s">
        <v>382</v>
      </c>
      <c r="B45" s="518"/>
      <c r="C45" s="517"/>
      <c r="D45" s="518"/>
      <c r="E45" s="407"/>
      <c r="F45" s="412"/>
      <c r="G45" s="406"/>
    </row>
    <row r="46" spans="1:7" s="398" customFormat="1" ht="19.5" customHeight="1">
      <c r="A46" s="408" t="s">
        <v>383</v>
      </c>
      <c r="B46" s="520">
        <f>SUM(B47:B52)</f>
        <v>-2304458.83</v>
      </c>
      <c r="C46" s="520">
        <f>SUM(C47:C52)</f>
        <v>-2163610</v>
      </c>
      <c r="D46" s="520">
        <f>SUM(D47:D52)</f>
        <v>-2092420</v>
      </c>
      <c r="E46" s="409"/>
      <c r="F46" s="401">
        <f>+C46-B46</f>
        <v>140848.83000000007</v>
      </c>
      <c r="G46" s="402">
        <f>+D46-C46</f>
        <v>71190</v>
      </c>
    </row>
    <row r="47" spans="1:7" s="398" customFormat="1" ht="19.5" customHeight="1">
      <c r="A47" s="403" t="s">
        <v>384</v>
      </c>
      <c r="B47" s="518">
        <v>-1676411.05</v>
      </c>
      <c r="C47" s="518">
        <v>-1632930</v>
      </c>
      <c r="D47" s="518">
        <v>-1569920</v>
      </c>
      <c r="E47" s="407"/>
      <c r="F47" s="405">
        <f>+C47-B47</f>
        <v>43481.05000000005</v>
      </c>
      <c r="G47" s="406">
        <f>-D47-C47</f>
        <v>3202850</v>
      </c>
    </row>
    <row r="48" spans="1:7" s="398" customFormat="1" ht="19.5" customHeight="1">
      <c r="A48" s="403" t="s">
        <v>747</v>
      </c>
      <c r="B48" s="518">
        <v>-72259.2</v>
      </c>
      <c r="C48" s="518"/>
      <c r="D48" s="518"/>
      <c r="E48" s="407"/>
      <c r="F48" s="405">
        <f>+C48-B48</f>
        <v>72259.2</v>
      </c>
      <c r="G48" s="406">
        <f>-D48-C48</f>
        <v>0</v>
      </c>
    </row>
    <row r="49" spans="1:7" s="398" customFormat="1" ht="19.5" customHeight="1">
      <c r="A49" s="403" t="s">
        <v>748</v>
      </c>
      <c r="B49" s="518">
        <v>-450040.7</v>
      </c>
      <c r="C49" s="518">
        <v>-442820</v>
      </c>
      <c r="D49" s="518">
        <v>-435570</v>
      </c>
      <c r="E49" s="407"/>
      <c r="F49" s="405">
        <f>+C49-B49</f>
        <v>7220.700000000012</v>
      </c>
      <c r="G49" s="406">
        <f>-D49-C49</f>
        <v>878390</v>
      </c>
    </row>
    <row r="50" spans="1:7" s="398" customFormat="1" ht="19.5" customHeight="1">
      <c r="A50" s="403" t="s">
        <v>749</v>
      </c>
      <c r="B50" s="518">
        <v>-13159.92</v>
      </c>
      <c r="C50" s="518">
        <v>-13159.92</v>
      </c>
      <c r="D50" s="518">
        <v>-13160</v>
      </c>
      <c r="E50" s="407"/>
      <c r="F50" s="405">
        <f>+C50-B50</f>
        <v>0</v>
      </c>
      <c r="G50" s="406">
        <f>-D50-C50</f>
        <v>26319.92</v>
      </c>
    </row>
    <row r="51" spans="1:7" s="398" customFormat="1" ht="19.5" customHeight="1">
      <c r="A51" s="403" t="s">
        <v>750</v>
      </c>
      <c r="B51" s="518">
        <v>-92587.96</v>
      </c>
      <c r="C51" s="518">
        <v>-74700.08</v>
      </c>
      <c r="D51" s="518">
        <v>-73770</v>
      </c>
      <c r="E51" s="407"/>
      <c r="F51" s="412">
        <f>+C51-B51</f>
        <v>17887.880000000005</v>
      </c>
      <c r="G51" s="406"/>
    </row>
    <row r="52" spans="1:7" s="398" customFormat="1" ht="19.5" customHeight="1">
      <c r="A52" s="403" t="s">
        <v>751</v>
      </c>
      <c r="B52" s="518"/>
      <c r="C52" s="517"/>
      <c r="D52" s="518"/>
      <c r="E52" s="407"/>
      <c r="F52" s="412"/>
      <c r="G52" s="413"/>
    </row>
    <row r="53" spans="1:7" s="398" customFormat="1" ht="19.5" customHeight="1" hidden="1">
      <c r="A53" s="403" t="s">
        <v>679</v>
      </c>
      <c r="B53" s="518"/>
      <c r="C53" s="517"/>
      <c r="D53" s="518"/>
      <c r="E53" s="407"/>
      <c r="F53" s="412"/>
      <c r="G53" s="413"/>
    </row>
    <row r="54" spans="1:7" s="398" customFormat="1" ht="19.5" customHeight="1">
      <c r="A54" s="399" t="s">
        <v>385</v>
      </c>
      <c r="B54" s="520">
        <f>+B55+B56+B57+B58</f>
        <v>-1539365.97</v>
      </c>
      <c r="C54" s="520">
        <f>+C55+C56+C57+C58</f>
        <v>-1618590.71</v>
      </c>
      <c r="D54" s="520">
        <f>+D55+D56+D57+D58</f>
        <v>-1574739.8199999998</v>
      </c>
      <c r="E54" s="409"/>
      <c r="F54" s="401">
        <f>+C54-B54</f>
        <v>-79224.73999999999</v>
      </c>
      <c r="G54" s="402">
        <f>+D54-C54</f>
        <v>43850.89000000013</v>
      </c>
    </row>
    <row r="55" spans="1:7" s="398" customFormat="1" ht="19.5" customHeight="1">
      <c r="A55" s="403" t="s">
        <v>752</v>
      </c>
      <c r="B55" s="518">
        <v>-870146.03</v>
      </c>
      <c r="C55" s="518">
        <f>-67100-53760-162870-55640-112280-16220-175470-102670-183340-20.71</f>
        <v>-929370.71</v>
      </c>
      <c r="D55" s="518">
        <f>-67970-25000-165200-53400-104950-16220-177690-90140-183010+0.18</f>
        <v>-883579.82</v>
      </c>
      <c r="E55" s="407"/>
      <c r="F55" s="405">
        <f>+C55-B55</f>
        <v>-59224.679999999935</v>
      </c>
      <c r="G55" s="406">
        <f>-D55-C55</f>
        <v>1812950.5299999998</v>
      </c>
    </row>
    <row r="56" spans="1:7" s="398" customFormat="1" ht="19.5" customHeight="1">
      <c r="A56" s="403" t="s">
        <v>753</v>
      </c>
      <c r="B56" s="518">
        <v>-672219.94</v>
      </c>
      <c r="C56" s="518">
        <v>-686220</v>
      </c>
      <c r="D56" s="518">
        <v>-688160</v>
      </c>
      <c r="E56" s="407"/>
      <c r="F56" s="405">
        <f>+C56-B56</f>
        <v>-14000.060000000056</v>
      </c>
      <c r="G56" s="406">
        <f>-D56-C56</f>
        <v>1374380</v>
      </c>
    </row>
    <row r="57" spans="1:7" s="398" customFormat="1" ht="19.5" customHeight="1">
      <c r="A57" s="403" t="s">
        <v>386</v>
      </c>
      <c r="B57" s="518">
        <v>3000</v>
      </c>
      <c r="C57" s="518">
        <v>-3000</v>
      </c>
      <c r="D57" s="518">
        <v>-3000</v>
      </c>
      <c r="E57" s="404"/>
      <c r="F57" s="405">
        <f>+C57-B57</f>
        <v>-6000</v>
      </c>
      <c r="G57" s="406">
        <f>-D57-C57</f>
        <v>6000</v>
      </c>
    </row>
    <row r="58" spans="1:7" s="398" customFormat="1" ht="19.5" customHeight="1">
      <c r="A58" s="403" t="s">
        <v>387</v>
      </c>
      <c r="B58" s="517"/>
      <c r="C58" s="517"/>
      <c r="D58" s="517"/>
      <c r="E58" s="414"/>
      <c r="F58" s="415"/>
      <c r="G58" s="406"/>
    </row>
    <row r="59" spans="1:7" s="398" customFormat="1" ht="19.5" customHeight="1">
      <c r="A59" s="399" t="s">
        <v>388</v>
      </c>
      <c r="B59" s="520">
        <f>SUM(B60:B62)</f>
        <v>-664027.2799999999</v>
      </c>
      <c r="C59" s="520">
        <f>SUM(C60:C62)</f>
        <v>-614839.29</v>
      </c>
      <c r="D59" s="520">
        <f>SUM(D60:D62)</f>
        <v>-562470.1799999999</v>
      </c>
      <c r="E59" s="409"/>
      <c r="F59" s="401">
        <f>+C59-B59</f>
        <v>49187.989999999874</v>
      </c>
      <c r="G59" s="402">
        <f>+D59-C59</f>
        <v>52369.1100000001</v>
      </c>
    </row>
    <row r="60" spans="1:7" s="398" customFormat="1" ht="19.5" customHeight="1">
      <c r="A60" s="403" t="s">
        <v>100</v>
      </c>
      <c r="B60" s="518">
        <v>-26545.45</v>
      </c>
      <c r="C60" s="518">
        <v>-22092.26</v>
      </c>
      <c r="D60" s="518">
        <v>-16873.99</v>
      </c>
      <c r="E60" s="409"/>
      <c r="F60" s="401"/>
      <c r="G60" s="402"/>
    </row>
    <row r="61" spans="1:7" s="398" customFormat="1" ht="19.5" customHeight="1">
      <c r="A61" s="403" t="s">
        <v>101</v>
      </c>
      <c r="B61" s="518">
        <v>-637481.83</v>
      </c>
      <c r="C61" s="518">
        <v>-592747.03</v>
      </c>
      <c r="D61" s="518">
        <v>-545596.19</v>
      </c>
      <c r="E61" s="409"/>
      <c r="F61" s="401"/>
      <c r="G61" s="402"/>
    </row>
    <row r="62" spans="1:7" s="398" customFormat="1" ht="19.5" customHeight="1">
      <c r="A62" s="403" t="s">
        <v>102</v>
      </c>
      <c r="B62" s="517"/>
      <c r="C62" s="517"/>
      <c r="D62" s="517"/>
      <c r="E62" s="409"/>
      <c r="F62" s="401"/>
      <c r="G62" s="402"/>
    </row>
    <row r="63" spans="1:7" s="398" customFormat="1" ht="25.5" customHeight="1">
      <c r="A63" s="408" t="s">
        <v>389</v>
      </c>
      <c r="B63" s="517"/>
      <c r="C63" s="517"/>
      <c r="D63" s="517"/>
      <c r="E63" s="409"/>
      <c r="F63" s="401">
        <f>+C63-B63</f>
        <v>0</v>
      </c>
      <c r="G63" s="402">
        <f>+D63-C63</f>
        <v>0</v>
      </c>
    </row>
    <row r="64" spans="1:7" s="398" customFormat="1" ht="24.75" customHeight="1">
      <c r="A64" s="408" t="s">
        <v>390</v>
      </c>
      <c r="B64" s="517"/>
      <c r="C64" s="517"/>
      <c r="D64" s="517"/>
      <c r="E64" s="400"/>
      <c r="F64" s="401"/>
      <c r="G64" s="406"/>
    </row>
    <row r="65" spans="1:7" s="398" customFormat="1" ht="23.25" customHeight="1">
      <c r="A65" s="408" t="s">
        <v>391</v>
      </c>
      <c r="B65" s="520">
        <f>B66+B70</f>
        <v>0</v>
      </c>
      <c r="C65" s="520">
        <f>C66+C70</f>
        <v>0</v>
      </c>
      <c r="D65" s="520">
        <f>D66+D70</f>
        <v>0</v>
      </c>
      <c r="E65" s="409"/>
      <c r="F65" s="401">
        <f>+C65-B65</f>
        <v>0</v>
      </c>
      <c r="G65" s="402">
        <f>+D65-C65</f>
        <v>0</v>
      </c>
    </row>
    <row r="66" spans="1:7" s="398" customFormat="1" ht="19.5" customHeight="1">
      <c r="A66" s="403" t="s">
        <v>495</v>
      </c>
      <c r="B66" s="521">
        <f>SUM(B67:B69)</f>
        <v>0</v>
      </c>
      <c r="C66" s="521">
        <f>SUM(C67:C69)</f>
        <v>0</v>
      </c>
      <c r="D66" s="521">
        <f>SUM(D67:D69)</f>
        <v>0</v>
      </c>
      <c r="E66" s="404"/>
      <c r="F66" s="405"/>
      <c r="G66" s="406"/>
    </row>
    <row r="67" spans="1:7" s="398" customFormat="1" ht="19.5" customHeight="1">
      <c r="A67" s="403" t="s">
        <v>103</v>
      </c>
      <c r="B67" s="518"/>
      <c r="C67" s="517"/>
      <c r="D67" s="518"/>
      <c r="E67" s="404"/>
      <c r="F67" s="405"/>
      <c r="G67" s="406"/>
    </row>
    <row r="68" spans="1:7" s="398" customFormat="1" ht="19.5" customHeight="1">
      <c r="A68" s="403" t="s">
        <v>104</v>
      </c>
      <c r="B68" s="518"/>
      <c r="C68" s="517"/>
      <c r="D68" s="518"/>
      <c r="E68" s="404"/>
      <c r="F68" s="405"/>
      <c r="G68" s="406"/>
    </row>
    <row r="69" spans="1:7" s="398" customFormat="1" ht="19.5" customHeight="1">
      <c r="A69" s="403" t="s">
        <v>105</v>
      </c>
      <c r="B69" s="518"/>
      <c r="C69" s="517"/>
      <c r="D69" s="518"/>
      <c r="E69" s="404"/>
      <c r="F69" s="405"/>
      <c r="G69" s="406"/>
    </row>
    <row r="70" spans="1:7" s="398" customFormat="1" ht="19.5" customHeight="1">
      <c r="A70" s="403" t="s">
        <v>754</v>
      </c>
      <c r="B70" s="521">
        <f>SUM(B71:B73)</f>
        <v>0</v>
      </c>
      <c r="C70" s="521">
        <f>SUM(C71:C73)</f>
        <v>0</v>
      </c>
      <c r="D70" s="521">
        <f>SUM(D71:D73)</f>
        <v>0</v>
      </c>
      <c r="E70" s="407"/>
      <c r="F70" s="405">
        <f>+C70-B70</f>
        <v>0</v>
      </c>
      <c r="G70" s="406">
        <f>-D70-C70</f>
        <v>0</v>
      </c>
    </row>
    <row r="71" spans="1:7" s="398" customFormat="1" ht="19.5" customHeight="1">
      <c r="A71" s="403" t="s">
        <v>103</v>
      </c>
      <c r="B71" s="518"/>
      <c r="C71" s="518"/>
      <c r="D71" s="518"/>
      <c r="E71" s="407"/>
      <c r="F71" s="405"/>
      <c r="G71" s="406"/>
    </row>
    <row r="72" spans="1:7" s="398" customFormat="1" ht="19.5" customHeight="1">
      <c r="A72" s="403" t="s">
        <v>104</v>
      </c>
      <c r="B72" s="518"/>
      <c r="C72" s="518"/>
      <c r="D72" s="518"/>
      <c r="E72" s="407"/>
      <c r="F72" s="405"/>
      <c r="G72" s="406"/>
    </row>
    <row r="73" spans="1:7" s="398" customFormat="1" ht="19.5" customHeight="1">
      <c r="A73" s="403" t="s">
        <v>105</v>
      </c>
      <c r="B73" s="518"/>
      <c r="C73" s="518"/>
      <c r="D73" s="518"/>
      <c r="E73" s="407"/>
      <c r="F73" s="405"/>
      <c r="G73" s="406"/>
    </row>
    <row r="74" spans="1:7" s="398" customFormat="1" ht="27" customHeight="1">
      <c r="A74" s="408" t="s">
        <v>680</v>
      </c>
      <c r="B74" s="518"/>
      <c r="C74" s="518"/>
      <c r="D74" s="518"/>
      <c r="E74" s="407"/>
      <c r="F74" s="405"/>
      <c r="G74" s="406"/>
    </row>
    <row r="75" spans="1:7" s="398" customFormat="1" ht="27" customHeight="1">
      <c r="A75" s="408" t="s">
        <v>596</v>
      </c>
      <c r="B75" s="520">
        <f>SUM(B76:B78)</f>
        <v>0</v>
      </c>
      <c r="C75" s="520">
        <f>SUM(C76:C78)</f>
        <v>0</v>
      </c>
      <c r="D75" s="520">
        <f>SUM(D76:D78)</f>
        <v>0</v>
      </c>
      <c r="E75" s="407"/>
      <c r="F75" s="405"/>
      <c r="G75" s="406"/>
    </row>
    <row r="76" spans="1:7" s="398" customFormat="1" ht="19.5" customHeight="1">
      <c r="A76" s="403" t="s">
        <v>597</v>
      </c>
      <c r="B76" s="518"/>
      <c r="C76" s="518"/>
      <c r="D76" s="518"/>
      <c r="E76" s="407"/>
      <c r="F76" s="405"/>
      <c r="G76" s="406"/>
    </row>
    <row r="77" spans="1:7" s="398" customFormat="1" ht="19.5" customHeight="1">
      <c r="A77" s="403" t="s">
        <v>598</v>
      </c>
      <c r="B77" s="518"/>
      <c r="C77" s="518"/>
      <c r="D77" s="518"/>
      <c r="E77" s="407"/>
      <c r="F77" s="405"/>
      <c r="G77" s="406"/>
    </row>
    <row r="78" spans="1:7" s="398" customFormat="1" ht="19.5" customHeight="1">
      <c r="A78" s="403" t="s">
        <v>599</v>
      </c>
      <c r="B78" s="518"/>
      <c r="C78" s="518"/>
      <c r="D78" s="518"/>
      <c r="E78" s="407"/>
      <c r="F78" s="405"/>
      <c r="G78" s="406"/>
    </row>
    <row r="79" spans="1:7" s="398" customFormat="1" ht="20.25" customHeight="1">
      <c r="A79" s="408" t="s">
        <v>595</v>
      </c>
      <c r="B79" s="520">
        <f>SUM(B80:B81)</f>
        <v>154167.75</v>
      </c>
      <c r="C79" s="520">
        <f>SUM(C80:C81)</f>
        <v>-10950</v>
      </c>
      <c r="D79" s="520">
        <f>SUM(D80:D81)</f>
        <v>-10000</v>
      </c>
      <c r="E79" s="407"/>
      <c r="F79" s="405">
        <f>+C79-B79</f>
        <v>-165117.75</v>
      </c>
      <c r="G79" s="406">
        <f>-D79-C79</f>
        <v>20950</v>
      </c>
    </row>
    <row r="80" spans="1:7" s="398" customFormat="1" ht="21.75" customHeight="1">
      <c r="A80" s="403" t="s">
        <v>180</v>
      </c>
      <c r="B80" s="517"/>
      <c r="C80" s="518">
        <v>-20000</v>
      </c>
      <c r="D80" s="518">
        <v>-20000</v>
      </c>
      <c r="E80" s="407"/>
      <c r="F80" s="405"/>
      <c r="G80" s="406"/>
    </row>
    <row r="81" spans="1:7" s="398" customFormat="1" ht="21" customHeight="1">
      <c r="A81" s="403" t="s">
        <v>181</v>
      </c>
      <c r="B81" s="518">
        <v>154167.75</v>
      </c>
      <c r="C81" s="518">
        <v>9050</v>
      </c>
      <c r="D81" s="518">
        <v>10000</v>
      </c>
      <c r="E81" s="407"/>
      <c r="F81" s="405"/>
      <c r="G81" s="406"/>
    </row>
    <row r="82" spans="1:7" s="398" customFormat="1" ht="33" customHeight="1">
      <c r="A82" s="408" t="s">
        <v>600</v>
      </c>
      <c r="B82" s="520">
        <f>B12+B25+B28+B29+B34+B46+B54+B59+B63+B64+B65+B79+B74+B75</f>
        <v>1008453.6200000002</v>
      </c>
      <c r="C82" s="520">
        <f>C12+C25+C28+C29+C34+C46+C54+C59+C63+C64+C65+C79+C74+C75</f>
        <v>706130</v>
      </c>
      <c r="D82" s="520">
        <f>D12+D25+D28+D29+D34+D46+D54+D59+D63+D64+D65+D79+D74+D75</f>
        <v>908250.0000000002</v>
      </c>
      <c r="E82" s="400"/>
      <c r="F82" s="401">
        <f>+C82-B82</f>
        <v>-302323.6200000002</v>
      </c>
      <c r="G82" s="402">
        <f>+D82-C82</f>
        <v>202120.00000000023</v>
      </c>
    </row>
    <row r="83" spans="1:7" s="398" customFormat="1" ht="27.75" customHeight="1">
      <c r="A83" s="408" t="s">
        <v>601</v>
      </c>
      <c r="B83" s="520">
        <f>SUM(B84+B87+B90)</f>
        <v>26695.46</v>
      </c>
      <c r="C83" s="520">
        <f>SUM(C84+C87+C90)</f>
        <v>9740</v>
      </c>
      <c r="D83" s="520">
        <f>SUM(D84+D87+D90)</f>
        <v>10200</v>
      </c>
      <c r="E83" s="400"/>
      <c r="F83" s="401">
        <f>+C83-B83</f>
        <v>-16955.46</v>
      </c>
      <c r="G83" s="402">
        <f>+D83-C83</f>
        <v>460</v>
      </c>
    </row>
    <row r="84" spans="1:7" s="398" customFormat="1" ht="19.5" customHeight="1">
      <c r="A84" s="403" t="s">
        <v>392</v>
      </c>
      <c r="B84" s="521">
        <f>SUM(B85:B86)</f>
        <v>0</v>
      </c>
      <c r="C84" s="521">
        <f>SUM(C85:C86)</f>
        <v>0</v>
      </c>
      <c r="D84" s="521">
        <f>SUM(D85:D86)</f>
        <v>0</v>
      </c>
      <c r="E84" s="407"/>
      <c r="F84" s="412"/>
      <c r="G84" s="406"/>
    </row>
    <row r="85" spans="1:7" s="398" customFormat="1" ht="19.5" customHeight="1">
      <c r="A85" s="403" t="s">
        <v>393</v>
      </c>
      <c r="B85" s="518"/>
      <c r="C85" s="517"/>
      <c r="D85" s="518"/>
      <c r="E85" s="407"/>
      <c r="F85" s="412"/>
      <c r="G85" s="406"/>
    </row>
    <row r="86" spans="1:7" s="398" customFormat="1" ht="19.5" customHeight="1">
      <c r="A86" s="403" t="s">
        <v>394</v>
      </c>
      <c r="B86" s="518"/>
      <c r="C86" s="517"/>
      <c r="D86" s="518"/>
      <c r="E86" s="407"/>
      <c r="F86" s="412"/>
      <c r="G86" s="406"/>
    </row>
    <row r="87" spans="1:7" s="398" customFormat="1" ht="19.5" customHeight="1">
      <c r="A87" s="403" t="s">
        <v>0</v>
      </c>
      <c r="B87" s="521">
        <f>SUM(B88:B89)</f>
        <v>26695.46</v>
      </c>
      <c r="C87" s="521">
        <f>SUM(C88:C89)</f>
        <v>9740</v>
      </c>
      <c r="D87" s="521">
        <f>SUM(D88:D89)</f>
        <v>10200</v>
      </c>
      <c r="E87" s="407"/>
      <c r="F87" s="405">
        <f>+C87-B87</f>
        <v>-16955.46</v>
      </c>
      <c r="G87" s="406">
        <f>-D87-C87</f>
        <v>-19940</v>
      </c>
    </row>
    <row r="88" spans="1:7" s="398" customFormat="1" ht="19.5" customHeight="1">
      <c r="A88" s="403" t="s">
        <v>395</v>
      </c>
      <c r="B88" s="518"/>
      <c r="C88" s="518"/>
      <c r="D88" s="518"/>
      <c r="E88" s="407"/>
      <c r="F88" s="412"/>
      <c r="G88" s="406"/>
    </row>
    <row r="89" spans="1:7" s="398" customFormat="1" ht="19.5" customHeight="1">
      <c r="A89" s="403" t="s">
        <v>396</v>
      </c>
      <c r="B89" s="518">
        <v>26695.46</v>
      </c>
      <c r="C89" s="518">
        <v>9740</v>
      </c>
      <c r="D89" s="518">
        <v>10200</v>
      </c>
      <c r="E89" s="416"/>
      <c r="F89" s="405">
        <f>+C89-B89</f>
        <v>-16955.46</v>
      </c>
      <c r="G89" s="406">
        <f>-D89-C89</f>
        <v>-19940</v>
      </c>
    </row>
    <row r="90" spans="1:7" s="398" customFormat="1" ht="19.5" customHeight="1">
      <c r="A90" s="403" t="s">
        <v>681</v>
      </c>
      <c r="B90" s="518"/>
      <c r="C90" s="518"/>
      <c r="D90" s="518"/>
      <c r="E90" s="416"/>
      <c r="F90" s="405"/>
      <c r="G90" s="406"/>
    </row>
    <row r="91" spans="1:7" s="398" customFormat="1" ht="19.5" customHeight="1">
      <c r="A91" s="408" t="s">
        <v>602</v>
      </c>
      <c r="B91" s="520">
        <f>SUM(B92:B94)</f>
        <v>-502843.84</v>
      </c>
      <c r="C91" s="520">
        <f>SUM(C92:C94)</f>
        <v>-508040</v>
      </c>
      <c r="D91" s="520">
        <f>D92+D93+D94</f>
        <v>-403880</v>
      </c>
      <c r="E91" s="409"/>
      <c r="F91" s="401">
        <f>+C91-B91</f>
        <v>-5196.159999999974</v>
      </c>
      <c r="G91" s="402">
        <f>+D91-C91</f>
        <v>104160</v>
      </c>
    </row>
    <row r="92" spans="1:7" s="398" customFormat="1" ht="19.5" customHeight="1">
      <c r="A92" s="403" t="s">
        <v>397</v>
      </c>
      <c r="B92" s="518"/>
      <c r="C92" s="517"/>
      <c r="D92" s="518"/>
      <c r="E92" s="407"/>
      <c r="F92" s="412"/>
      <c r="G92" s="406"/>
    </row>
    <row r="93" spans="1:7" s="398" customFormat="1" ht="19.5" customHeight="1">
      <c r="A93" s="403" t="s">
        <v>1</v>
      </c>
      <c r="B93" s="518">
        <v>-502843.84</v>
      </c>
      <c r="C93" s="518">
        <v>-508040</v>
      </c>
      <c r="D93" s="518">
        <v>-403880</v>
      </c>
      <c r="E93" s="416"/>
      <c r="F93" s="417"/>
      <c r="G93" s="406"/>
    </row>
    <row r="94" spans="1:7" s="398" customFormat="1" ht="19.5" customHeight="1">
      <c r="A94" s="403" t="s">
        <v>2</v>
      </c>
      <c r="B94" s="517"/>
      <c r="C94" s="517"/>
      <c r="D94" s="517"/>
      <c r="E94" s="418"/>
      <c r="F94" s="419"/>
      <c r="G94" s="406"/>
    </row>
    <row r="95" spans="1:7" s="398" customFormat="1" ht="24.75" customHeight="1">
      <c r="A95" s="408" t="s">
        <v>603</v>
      </c>
      <c r="B95" s="520">
        <f>B96+B97</f>
        <v>0</v>
      </c>
      <c r="C95" s="520">
        <f>C96+C97</f>
        <v>0</v>
      </c>
      <c r="D95" s="520">
        <f>D96+D97</f>
        <v>0</v>
      </c>
      <c r="E95" s="409"/>
      <c r="F95" s="401">
        <f>+C95-B95</f>
        <v>0</v>
      </c>
      <c r="G95" s="402">
        <f>+D95-C95</f>
        <v>0</v>
      </c>
    </row>
    <row r="96" spans="1:7" s="398" customFormat="1" ht="19.5" customHeight="1">
      <c r="A96" s="403" t="s">
        <v>398</v>
      </c>
      <c r="B96" s="517"/>
      <c r="C96" s="517"/>
      <c r="D96" s="517"/>
      <c r="E96" s="418"/>
      <c r="F96" s="419"/>
      <c r="G96" s="406"/>
    </row>
    <row r="97" spans="1:7" s="398" customFormat="1" ht="28.5" customHeight="1">
      <c r="A97" s="420" t="s">
        <v>3</v>
      </c>
      <c r="B97" s="517"/>
      <c r="C97" s="517"/>
      <c r="D97" s="517"/>
      <c r="E97" s="418"/>
      <c r="F97" s="419"/>
      <c r="G97" s="406"/>
    </row>
    <row r="98" spans="1:7" s="398" customFormat="1" ht="21.75" customHeight="1">
      <c r="A98" s="408" t="s">
        <v>604</v>
      </c>
      <c r="B98" s="517">
        <v>-47.43</v>
      </c>
      <c r="C98" s="517"/>
      <c r="D98" s="517"/>
      <c r="E98" s="409"/>
      <c r="F98" s="410"/>
      <c r="G98" s="406"/>
    </row>
    <row r="99" spans="1:7" s="398" customFormat="1" ht="28.5" customHeight="1">
      <c r="A99" s="408" t="s">
        <v>605</v>
      </c>
      <c r="B99" s="520">
        <f>SUM(B100:B101)</f>
        <v>0</v>
      </c>
      <c r="C99" s="520">
        <f>SUM(C100:C101)</f>
        <v>0</v>
      </c>
      <c r="D99" s="520">
        <f>SUM(D100:D101)</f>
        <v>0</v>
      </c>
      <c r="E99" s="400"/>
      <c r="F99" s="401"/>
      <c r="G99" s="406"/>
    </row>
    <row r="100" spans="1:7" s="398" customFormat="1" ht="20.25" customHeight="1">
      <c r="A100" s="403" t="s">
        <v>399</v>
      </c>
      <c r="B100" s="517"/>
      <c r="C100" s="517"/>
      <c r="D100" s="517"/>
      <c r="E100" s="414"/>
      <c r="F100" s="415"/>
      <c r="G100" s="406"/>
    </row>
    <row r="101" spans="1:7" s="398" customFormat="1" ht="17.25" customHeight="1">
      <c r="A101" s="420" t="s">
        <v>400</v>
      </c>
      <c r="B101" s="517"/>
      <c r="C101" s="517"/>
      <c r="D101" s="517"/>
      <c r="E101" s="414"/>
      <c r="F101" s="415"/>
      <c r="G101" s="406"/>
    </row>
    <row r="102" spans="1:7" s="398" customFormat="1" ht="17.25" customHeight="1">
      <c r="A102" s="408" t="s">
        <v>608</v>
      </c>
      <c r="B102" s="520">
        <f>SUM(B103:B104)</f>
        <v>0</v>
      </c>
      <c r="C102" s="520">
        <f>SUM(C103:C104)</f>
        <v>0</v>
      </c>
      <c r="D102" s="520">
        <f>SUM(D103:D104)</f>
        <v>0</v>
      </c>
      <c r="E102" s="414"/>
      <c r="F102" s="415"/>
      <c r="G102" s="406"/>
    </row>
    <row r="103" spans="1:7" s="398" customFormat="1" ht="17.25" customHeight="1">
      <c r="A103" s="408" t="s">
        <v>682</v>
      </c>
      <c r="B103" s="517"/>
      <c r="C103" s="517"/>
      <c r="D103" s="517"/>
      <c r="E103" s="414"/>
      <c r="F103" s="415"/>
      <c r="G103" s="406"/>
    </row>
    <row r="104" spans="1:7" s="398" customFormat="1" ht="17.25" customHeight="1">
      <c r="A104" s="408" t="s">
        <v>683</v>
      </c>
      <c r="B104" s="517"/>
      <c r="C104" s="517"/>
      <c r="D104" s="517"/>
      <c r="E104" s="414"/>
      <c r="F104" s="415"/>
      <c r="G104" s="406"/>
    </row>
    <row r="105" spans="1:7" s="398" customFormat="1" ht="19.5" customHeight="1">
      <c r="A105" s="421" t="s">
        <v>717</v>
      </c>
      <c r="B105" s="520">
        <f>B83+B91+B95+B98+B99+B102</f>
        <v>-476195.81</v>
      </c>
      <c r="C105" s="520">
        <f>C83+C91+C95+C98+C99+C102</f>
        <v>-498300</v>
      </c>
      <c r="D105" s="520">
        <f>D83+D91+D95+D98+D99+D102</f>
        <v>-393680</v>
      </c>
      <c r="E105" s="400"/>
      <c r="F105" s="401">
        <f aca="true" t="shared" si="2" ref="F105:G111">+C105-B105</f>
        <v>-22104.190000000002</v>
      </c>
      <c r="G105" s="402">
        <f t="shared" si="2"/>
        <v>104620</v>
      </c>
    </row>
    <row r="106" spans="1:7" s="398" customFormat="1" ht="19.5" customHeight="1">
      <c r="A106" s="421" t="s">
        <v>4</v>
      </c>
      <c r="B106" s="520">
        <f>B105+B82</f>
        <v>532257.8100000003</v>
      </c>
      <c r="C106" s="522">
        <f>C105+C82</f>
        <v>207830</v>
      </c>
      <c r="D106" s="522">
        <f>D105+D82</f>
        <v>514570.00000000023</v>
      </c>
      <c r="E106" s="422"/>
      <c r="F106" s="401">
        <f t="shared" si="2"/>
        <v>-324427.8100000003</v>
      </c>
      <c r="G106" s="402">
        <f t="shared" si="2"/>
        <v>306740.00000000023</v>
      </c>
    </row>
    <row r="107" spans="1:7" s="398" customFormat="1" ht="21.75" customHeight="1">
      <c r="A107" s="408" t="s">
        <v>606</v>
      </c>
      <c r="B107" s="519"/>
      <c r="C107" s="519"/>
      <c r="D107" s="519"/>
      <c r="E107" s="423"/>
      <c r="F107" s="401">
        <f t="shared" si="2"/>
        <v>0</v>
      </c>
      <c r="G107" s="402">
        <f t="shared" si="2"/>
        <v>0</v>
      </c>
    </row>
    <row r="108" spans="1:7" s="398" customFormat="1" ht="31.5" customHeight="1">
      <c r="A108" s="424" t="s">
        <v>401</v>
      </c>
      <c r="B108" s="520">
        <f>B106+B107</f>
        <v>532257.8100000003</v>
      </c>
      <c r="C108" s="520">
        <f>C106+C107</f>
        <v>207830</v>
      </c>
      <c r="D108" s="520">
        <f>D106+D107</f>
        <v>514570.00000000023</v>
      </c>
      <c r="E108" s="400"/>
      <c r="F108" s="401">
        <f t="shared" si="2"/>
        <v>-324427.8100000003</v>
      </c>
      <c r="G108" s="402">
        <f t="shared" si="2"/>
        <v>306740.00000000023</v>
      </c>
    </row>
    <row r="109" spans="1:7" s="398" customFormat="1" ht="19.5" customHeight="1">
      <c r="A109" s="421" t="s">
        <v>5</v>
      </c>
      <c r="B109" s="517"/>
      <c r="C109" s="517"/>
      <c r="D109" s="517"/>
      <c r="E109" s="414"/>
      <c r="F109" s="401">
        <f t="shared" si="2"/>
        <v>0</v>
      </c>
      <c r="G109" s="402">
        <f t="shared" si="2"/>
        <v>0</v>
      </c>
    </row>
    <row r="110" spans="1:7" s="398" customFormat="1" ht="29.25" customHeight="1">
      <c r="A110" s="408" t="s">
        <v>607</v>
      </c>
      <c r="B110" s="517"/>
      <c r="C110" s="517"/>
      <c r="D110" s="517"/>
      <c r="E110" s="414"/>
      <c r="F110" s="401">
        <f t="shared" si="2"/>
        <v>0</v>
      </c>
      <c r="G110" s="402">
        <f t="shared" si="2"/>
        <v>0</v>
      </c>
    </row>
    <row r="111" spans="1:7" s="398" customFormat="1" ht="18.75" customHeight="1">
      <c r="A111" s="425" t="s">
        <v>402</v>
      </c>
      <c r="B111" s="520">
        <f>B108+B110</f>
        <v>532257.8100000003</v>
      </c>
      <c r="C111" s="520">
        <f>C108+C110</f>
        <v>207830</v>
      </c>
      <c r="D111" s="520">
        <f>D108+D109+D110</f>
        <v>514570.00000000023</v>
      </c>
      <c r="E111" s="418"/>
      <c r="F111" s="401">
        <f t="shared" si="2"/>
        <v>-324427.8100000003</v>
      </c>
      <c r="G111" s="402">
        <f t="shared" si="2"/>
        <v>306740.00000000023</v>
      </c>
    </row>
    <row r="112" spans="2:7" ht="19.5" customHeight="1">
      <c r="B112" s="426"/>
      <c r="C112" s="426"/>
      <c r="D112" s="426"/>
      <c r="E112" s="426"/>
      <c r="F112" s="427"/>
      <c r="G112" s="428"/>
    </row>
    <row r="113" spans="1:6" ht="19.5" customHeight="1" hidden="1">
      <c r="A113" s="429" t="s">
        <v>74</v>
      </c>
      <c r="B113" s="430"/>
      <c r="C113" s="430"/>
      <c r="D113" s="430"/>
      <c r="E113" s="430"/>
      <c r="F113" s="431"/>
    </row>
    <row r="114" spans="1:6" ht="19.5" customHeight="1" hidden="1">
      <c r="A114" s="385" t="s">
        <v>403</v>
      </c>
      <c r="B114" s="426"/>
      <c r="C114" s="426"/>
      <c r="D114" s="426"/>
      <c r="E114" s="426"/>
      <c r="F114" s="427"/>
    </row>
    <row r="115" spans="2:6" ht="19.5" customHeight="1" hidden="1">
      <c r="B115" s="426"/>
      <c r="C115" s="426"/>
      <c r="D115" s="426"/>
      <c r="E115" s="426"/>
      <c r="F115" s="427"/>
    </row>
    <row r="116" spans="2:6" ht="19.5" customHeight="1" hidden="1">
      <c r="B116" s="426"/>
      <c r="C116" s="426"/>
      <c r="D116" s="426"/>
      <c r="E116" s="426"/>
      <c r="F116" s="427"/>
    </row>
    <row r="117" spans="2:6" ht="19.5" customHeight="1" hidden="1">
      <c r="B117" s="426"/>
      <c r="C117" s="426"/>
      <c r="D117" s="426"/>
      <c r="E117" s="426"/>
      <c r="F117" s="427"/>
    </row>
    <row r="118" spans="2:6" ht="19.5" customHeight="1" hidden="1">
      <c r="B118" s="426"/>
      <c r="C118" s="426"/>
      <c r="D118" s="426"/>
      <c r="E118" s="426"/>
      <c r="F118" s="427"/>
    </row>
    <row r="119" spans="2:6" ht="19.5" customHeight="1" hidden="1">
      <c r="B119" s="432">
        <f>+PASIVO!B25</f>
        <v>532257.8100000003</v>
      </c>
      <c r="C119" s="432">
        <f>+PASIVO!C25</f>
        <v>207830</v>
      </c>
      <c r="D119" s="432">
        <f>+PASIVO!D25</f>
        <v>514570.00000000023</v>
      </c>
      <c r="E119" s="432"/>
      <c r="F119" s="433"/>
    </row>
    <row r="120" spans="2:6" ht="19.5" customHeight="1" hidden="1">
      <c r="B120" s="434">
        <f>B111-B119</f>
        <v>0</v>
      </c>
      <c r="C120" s="434">
        <f>C111-C119</f>
        <v>0</v>
      </c>
      <c r="D120" s="434">
        <f>D111-D119</f>
        <v>0</v>
      </c>
      <c r="E120" s="434"/>
      <c r="F120" s="435"/>
    </row>
    <row r="121" spans="2:7" s="436" customFormat="1" ht="19.5" customHeight="1" hidden="1">
      <c r="B121" s="437"/>
      <c r="C121" s="437"/>
      <c r="D121" s="437"/>
      <c r="E121" s="437"/>
      <c r="F121" s="438"/>
      <c r="G121" s="439"/>
    </row>
    <row r="122" spans="1:6" ht="19.5" customHeight="1" hidden="1">
      <c r="A122" s="385" t="s">
        <v>429</v>
      </c>
      <c r="B122" s="434">
        <f>+PASIVO!B24</f>
        <v>0</v>
      </c>
      <c r="C122" s="434">
        <f>+PASIVO!C24-PASIVO!B24</f>
        <v>0</v>
      </c>
      <c r="D122" s="434">
        <f>+PASIVO!D24-PASIVO!C24</f>
        <v>0</v>
      </c>
      <c r="E122" s="434"/>
      <c r="F122" s="435"/>
    </row>
    <row r="123" spans="1:6" ht="19.5" customHeight="1" hidden="1">
      <c r="A123" s="385" t="s">
        <v>430</v>
      </c>
      <c r="B123" s="434">
        <f>+B111</f>
        <v>532257.8100000003</v>
      </c>
      <c r="C123" s="434">
        <f>+C111</f>
        <v>207830</v>
      </c>
      <c r="D123" s="434">
        <f>+D111</f>
        <v>514570.00000000023</v>
      </c>
      <c r="E123" s="434"/>
      <c r="F123" s="435"/>
    </row>
    <row r="124" spans="1:6" ht="19.5" customHeight="1" hidden="1">
      <c r="A124" s="385" t="s">
        <v>431</v>
      </c>
      <c r="B124" s="432">
        <f>SUM(B122:B123)</f>
        <v>532257.8100000003</v>
      </c>
      <c r="C124" s="432">
        <f>SUM(C122:C123)</f>
        <v>207830</v>
      </c>
      <c r="D124" s="432">
        <f>SUM(D122:D123)</f>
        <v>514570.00000000023</v>
      </c>
      <c r="E124" s="432"/>
      <c r="F124" s="433"/>
    </row>
    <row r="125" spans="1:6" ht="19.5" customHeight="1" hidden="1">
      <c r="A125" s="440" t="s">
        <v>461</v>
      </c>
      <c r="B125" s="434">
        <f>+PASIVO!B24+B111</f>
        <v>532257.8100000003</v>
      </c>
      <c r="C125" s="434">
        <f>+PASIVO!C24+C111-PASIVO!B24</f>
        <v>207830</v>
      </c>
      <c r="D125" s="434">
        <f>+PASIVO!D24+D111-PASIVO!C24</f>
        <v>514570.00000000023</v>
      </c>
      <c r="E125" s="434"/>
      <c r="F125" s="435"/>
    </row>
    <row r="126" spans="1:6" ht="19.5" customHeight="1" hidden="1">
      <c r="A126" s="385" t="s">
        <v>462</v>
      </c>
      <c r="B126" s="426">
        <v>29502.85</v>
      </c>
      <c r="C126" s="426">
        <v>0</v>
      </c>
      <c r="D126" s="426">
        <v>0</v>
      </c>
      <c r="E126" s="426"/>
      <c r="F126" s="427"/>
    </row>
    <row r="127" spans="1:6" ht="19.5" customHeight="1" hidden="1">
      <c r="A127" s="385" t="s">
        <v>456</v>
      </c>
      <c r="B127" s="441">
        <f>+B125-B126</f>
        <v>502754.9600000003</v>
      </c>
      <c r="C127" s="434">
        <f>+C125-C126</f>
        <v>207830</v>
      </c>
      <c r="D127" s="441">
        <f>+D125-D126</f>
        <v>514570.00000000023</v>
      </c>
      <c r="E127" s="441"/>
      <c r="F127" s="442"/>
    </row>
    <row r="128" spans="2:6" ht="19.5" customHeight="1" hidden="1">
      <c r="B128" s="426"/>
      <c r="C128" s="426"/>
      <c r="D128" s="426"/>
      <c r="E128" s="426"/>
      <c r="F128" s="427"/>
    </row>
    <row r="129" spans="2:6" ht="19.5" customHeight="1" hidden="1">
      <c r="B129" s="426"/>
      <c r="C129" s="426"/>
      <c r="D129" s="426"/>
      <c r="E129" s="426"/>
      <c r="F129" s="427"/>
    </row>
    <row r="130" spans="2:6" ht="19.5" customHeight="1" hidden="1">
      <c r="B130" s="426"/>
      <c r="C130" s="426"/>
      <c r="D130" s="426"/>
      <c r="E130" s="426"/>
      <c r="F130" s="427"/>
    </row>
    <row r="131" spans="2:6" ht="19.5" customHeight="1" hidden="1">
      <c r="B131" s="426"/>
      <c r="C131" s="426"/>
      <c r="D131" s="426"/>
      <c r="E131" s="426"/>
      <c r="F131" s="427"/>
    </row>
    <row r="132" spans="2:6" ht="19.5" customHeight="1" hidden="1">
      <c r="B132" s="426"/>
      <c r="C132" s="426"/>
      <c r="D132" s="426"/>
      <c r="E132" s="426"/>
      <c r="F132" s="427"/>
    </row>
    <row r="133" spans="2:6" ht="19.5" customHeight="1" hidden="1">
      <c r="B133" s="426"/>
      <c r="C133" s="426"/>
      <c r="D133" s="426"/>
      <c r="E133" s="426"/>
      <c r="F133" s="427"/>
    </row>
    <row r="134" spans="2:6" ht="19.5" customHeight="1">
      <c r="B134" s="426"/>
      <c r="C134" s="426"/>
      <c r="D134" s="426"/>
      <c r="E134" s="426"/>
      <c r="F134" s="427"/>
    </row>
    <row r="135" spans="2:6" ht="19.5" customHeight="1">
      <c r="B135" s="426"/>
      <c r="C135" s="426"/>
      <c r="D135" s="426"/>
      <c r="E135" s="426"/>
      <c r="F135" s="427"/>
    </row>
    <row r="136" spans="2:6" ht="19.5" customHeight="1">
      <c r="B136" s="426"/>
      <c r="C136" s="426"/>
      <c r="D136" s="426"/>
      <c r="E136" s="426"/>
      <c r="F136" s="427"/>
    </row>
    <row r="137" spans="2:6" ht="19.5" customHeight="1">
      <c r="B137" s="426"/>
      <c r="C137" s="426"/>
      <c r="D137" s="426"/>
      <c r="E137" s="426"/>
      <c r="F137" s="427"/>
    </row>
    <row r="138" spans="2:6" ht="19.5" customHeight="1">
      <c r="B138" s="426"/>
      <c r="C138" s="426"/>
      <c r="D138" s="426"/>
      <c r="E138" s="426"/>
      <c r="F138" s="427"/>
    </row>
    <row r="139" spans="2:6" ht="19.5" customHeight="1">
      <c r="B139" s="426"/>
      <c r="C139" s="426"/>
      <c r="D139" s="426"/>
      <c r="E139" s="426"/>
      <c r="F139" s="427"/>
    </row>
    <row r="140" spans="2:6" ht="19.5" customHeight="1">
      <c r="B140" s="426"/>
      <c r="C140" s="426"/>
      <c r="D140" s="426"/>
      <c r="E140" s="426"/>
      <c r="F140" s="427"/>
    </row>
    <row r="141" spans="2:6" ht="19.5" customHeight="1">
      <c r="B141" s="426"/>
      <c r="C141" s="426"/>
      <c r="D141" s="426"/>
      <c r="E141" s="426"/>
      <c r="F141" s="427"/>
    </row>
    <row r="142" spans="2:6" ht="19.5" customHeight="1">
      <c r="B142" s="426"/>
      <c r="C142" s="426"/>
      <c r="D142" s="426"/>
      <c r="E142" s="426"/>
      <c r="F142" s="427"/>
    </row>
    <row r="143" spans="2:6" ht="19.5" customHeight="1">
      <c r="B143" s="426"/>
      <c r="C143" s="426"/>
      <c r="D143" s="426"/>
      <c r="E143" s="426"/>
      <c r="F143" s="427"/>
    </row>
    <row r="144" spans="2:6" ht="19.5" customHeight="1">
      <c r="B144" s="426"/>
      <c r="C144" s="426"/>
      <c r="D144" s="426"/>
      <c r="E144" s="426"/>
      <c r="F144" s="427"/>
    </row>
    <row r="145" spans="2:6" ht="19.5" customHeight="1">
      <c r="B145" s="426"/>
      <c r="C145" s="426"/>
      <c r="D145" s="426"/>
      <c r="E145" s="426"/>
      <c r="F145" s="427"/>
    </row>
    <row r="146" spans="2:6" ht="19.5" customHeight="1">
      <c r="B146" s="426"/>
      <c r="C146" s="426"/>
      <c r="D146" s="426"/>
      <c r="E146" s="426"/>
      <c r="F146" s="427"/>
    </row>
    <row r="147" spans="2:6" ht="19.5" customHeight="1">
      <c r="B147" s="426"/>
      <c r="C147" s="426"/>
      <c r="D147" s="426"/>
      <c r="E147" s="426"/>
      <c r="F147" s="427"/>
    </row>
    <row r="148" spans="2:6" ht="19.5" customHeight="1">
      <c r="B148" s="426"/>
      <c r="C148" s="426"/>
      <c r="D148" s="426"/>
      <c r="E148" s="426"/>
      <c r="F148" s="427"/>
    </row>
    <row r="149" spans="2:6" ht="19.5" customHeight="1">
      <c r="B149" s="426"/>
      <c r="C149" s="426"/>
      <c r="D149" s="426"/>
      <c r="E149" s="426"/>
      <c r="F149" s="427"/>
    </row>
    <row r="150" spans="2:6" ht="19.5" customHeight="1">
      <c r="B150" s="426"/>
      <c r="C150" s="426"/>
      <c r="D150" s="426"/>
      <c r="E150" s="426"/>
      <c r="F150" s="427"/>
    </row>
    <row r="151" spans="2:6" ht="19.5" customHeight="1">
      <c r="B151" s="426"/>
      <c r="C151" s="426"/>
      <c r="D151" s="426"/>
      <c r="E151" s="426"/>
      <c r="F151" s="427"/>
    </row>
    <row r="152" spans="2:6" ht="19.5" customHeight="1">
      <c r="B152" s="426"/>
      <c r="C152" s="426"/>
      <c r="D152" s="426"/>
      <c r="E152" s="426"/>
      <c r="F152" s="427"/>
    </row>
    <row r="153" spans="2:6" ht="19.5" customHeight="1">
      <c r="B153" s="426"/>
      <c r="C153" s="426"/>
      <c r="D153" s="426"/>
      <c r="E153" s="426"/>
      <c r="F153" s="427"/>
    </row>
    <row r="154" spans="2:6" ht="19.5" customHeight="1">
      <c r="B154" s="426"/>
      <c r="C154" s="426"/>
      <c r="D154" s="426"/>
      <c r="E154" s="426"/>
      <c r="F154" s="427"/>
    </row>
    <row r="155" spans="2:6" ht="19.5" customHeight="1">
      <c r="B155" s="426"/>
      <c r="C155" s="426"/>
      <c r="D155" s="426"/>
      <c r="E155" s="426"/>
      <c r="F155" s="427"/>
    </row>
    <row r="156" spans="2:6" ht="19.5" customHeight="1">
      <c r="B156" s="426"/>
      <c r="C156" s="426"/>
      <c r="D156" s="426"/>
      <c r="E156" s="426"/>
      <c r="F156" s="427"/>
    </row>
    <row r="157" spans="2:6" ht="19.5" customHeight="1">
      <c r="B157" s="426"/>
      <c r="C157" s="426"/>
      <c r="D157" s="426"/>
      <c r="E157" s="426"/>
      <c r="F157" s="427"/>
    </row>
    <row r="158" spans="2:6" ht="19.5" customHeight="1">
      <c r="B158" s="426"/>
      <c r="C158" s="426"/>
      <c r="D158" s="426"/>
      <c r="E158" s="426"/>
      <c r="F158" s="427"/>
    </row>
    <row r="159" spans="2:6" ht="19.5" customHeight="1">
      <c r="B159" s="426"/>
      <c r="C159" s="426"/>
      <c r="D159" s="426"/>
      <c r="E159" s="426"/>
      <c r="F159" s="427"/>
    </row>
    <row r="160" spans="2:6" ht="19.5" customHeight="1">
      <c r="B160" s="426"/>
      <c r="C160" s="426"/>
      <c r="D160" s="426"/>
      <c r="E160" s="426"/>
      <c r="F160" s="427"/>
    </row>
    <row r="161" spans="2:6" ht="19.5" customHeight="1">
      <c r="B161" s="426"/>
      <c r="C161" s="426"/>
      <c r="D161" s="426"/>
      <c r="E161" s="426"/>
      <c r="F161" s="427"/>
    </row>
    <row r="162" spans="2:6" ht="19.5" customHeight="1">
      <c r="B162" s="426"/>
      <c r="C162" s="426"/>
      <c r="D162" s="426"/>
      <c r="E162" s="426"/>
      <c r="F162" s="427"/>
    </row>
    <row r="163" spans="2:6" ht="19.5" customHeight="1">
      <c r="B163" s="426"/>
      <c r="C163" s="426"/>
      <c r="D163" s="426"/>
      <c r="E163" s="426"/>
      <c r="F163" s="427"/>
    </row>
    <row r="164" spans="2:6" ht="19.5" customHeight="1">
      <c r="B164" s="426"/>
      <c r="C164" s="426"/>
      <c r="D164" s="426"/>
      <c r="E164" s="426"/>
      <c r="F164" s="427"/>
    </row>
    <row r="165" spans="2:6" ht="19.5" customHeight="1">
      <c r="B165" s="426"/>
      <c r="C165" s="426"/>
      <c r="D165" s="426"/>
      <c r="E165" s="426"/>
      <c r="F165" s="427"/>
    </row>
    <row r="166" spans="2:6" ht="19.5" customHeight="1">
      <c r="B166" s="426"/>
      <c r="C166" s="426"/>
      <c r="D166" s="426"/>
      <c r="E166" s="426"/>
      <c r="F166" s="427"/>
    </row>
    <row r="167" spans="2:6" ht="19.5" customHeight="1">
      <c r="B167" s="426"/>
      <c r="C167" s="426"/>
      <c r="D167" s="426"/>
      <c r="E167" s="426"/>
      <c r="F167" s="427"/>
    </row>
    <row r="168" spans="2:6" ht="19.5" customHeight="1">
      <c r="B168" s="426"/>
      <c r="C168" s="426"/>
      <c r="D168" s="426"/>
      <c r="E168" s="426"/>
      <c r="F168" s="427"/>
    </row>
    <row r="169" spans="2:6" ht="19.5" customHeight="1">
      <c r="B169" s="426"/>
      <c r="C169" s="426"/>
      <c r="D169" s="426"/>
      <c r="E169" s="426"/>
      <c r="F169" s="427"/>
    </row>
    <row r="170" spans="2:6" ht="19.5" customHeight="1">
      <c r="B170" s="426"/>
      <c r="C170" s="426"/>
      <c r="D170" s="426"/>
      <c r="E170" s="426"/>
      <c r="F170" s="427"/>
    </row>
    <row r="171" spans="2:6" ht="19.5" customHeight="1">
      <c r="B171" s="426"/>
      <c r="C171" s="426"/>
      <c r="D171" s="426"/>
      <c r="E171" s="426"/>
      <c r="F171" s="427"/>
    </row>
    <row r="172" spans="2:6" ht="19.5" customHeight="1">
      <c r="B172" s="426"/>
      <c r="C172" s="426"/>
      <c r="D172" s="426"/>
      <c r="E172" s="426"/>
      <c r="F172" s="427"/>
    </row>
    <row r="173" spans="2:6" ht="19.5" customHeight="1">
      <c r="B173" s="426"/>
      <c r="C173" s="426"/>
      <c r="D173" s="426"/>
      <c r="E173" s="426"/>
      <c r="F173" s="427"/>
    </row>
    <row r="174" spans="2:6" ht="19.5" customHeight="1">
      <c r="B174" s="426"/>
      <c r="C174" s="426"/>
      <c r="D174" s="426"/>
      <c r="E174" s="426"/>
      <c r="F174" s="427"/>
    </row>
    <row r="175" spans="2:6" ht="19.5" customHeight="1">
      <c r="B175" s="426"/>
      <c r="C175" s="426"/>
      <c r="D175" s="426"/>
      <c r="E175" s="426"/>
      <c r="F175" s="427"/>
    </row>
    <row r="176" spans="2:6" ht="19.5" customHeight="1">
      <c r="B176" s="426"/>
      <c r="C176" s="426"/>
      <c r="D176" s="426"/>
      <c r="E176" s="426"/>
      <c r="F176" s="427"/>
    </row>
    <row r="177" spans="2:6" ht="19.5" customHeight="1">
      <c r="B177" s="426"/>
      <c r="C177" s="426"/>
      <c r="D177" s="426"/>
      <c r="E177" s="426"/>
      <c r="F177" s="427"/>
    </row>
    <row r="178" spans="2:6" ht="19.5" customHeight="1">
      <c r="B178" s="426"/>
      <c r="C178" s="426"/>
      <c r="D178" s="426"/>
      <c r="E178" s="426"/>
      <c r="F178" s="427"/>
    </row>
    <row r="179" spans="2:6" ht="19.5" customHeight="1">
      <c r="B179" s="426"/>
      <c r="C179" s="426"/>
      <c r="D179" s="426"/>
      <c r="E179" s="426"/>
      <c r="F179" s="427"/>
    </row>
    <row r="180" spans="2:6" ht="19.5" customHeight="1">
      <c r="B180" s="426"/>
      <c r="C180" s="426"/>
      <c r="D180" s="426"/>
      <c r="E180" s="426"/>
      <c r="F180" s="427"/>
    </row>
    <row r="181" spans="2:6" ht="19.5" customHeight="1">
      <c r="B181" s="426"/>
      <c r="C181" s="426"/>
      <c r="D181" s="426"/>
      <c r="E181" s="426"/>
      <c r="F181" s="427"/>
    </row>
    <row r="182" spans="2:6" ht="19.5" customHeight="1">
      <c r="B182" s="426"/>
      <c r="C182" s="426"/>
      <c r="D182" s="426"/>
      <c r="E182" s="426"/>
      <c r="F182" s="427"/>
    </row>
    <row r="183" spans="2:6" ht="19.5" customHeight="1">
      <c r="B183" s="426"/>
      <c r="C183" s="426"/>
      <c r="D183" s="426"/>
      <c r="E183" s="426"/>
      <c r="F183" s="427"/>
    </row>
    <row r="184" spans="2:6" ht="19.5" customHeight="1">
      <c r="B184" s="426"/>
      <c r="C184" s="426"/>
      <c r="D184" s="426"/>
      <c r="E184" s="426"/>
      <c r="F184" s="427"/>
    </row>
    <row r="185" spans="2:6" ht="19.5" customHeight="1">
      <c r="B185" s="426"/>
      <c r="C185" s="426"/>
      <c r="D185" s="426"/>
      <c r="E185" s="426"/>
      <c r="F185" s="427"/>
    </row>
    <row r="186" spans="2:6" ht="19.5" customHeight="1">
      <c r="B186" s="426"/>
      <c r="C186" s="426"/>
      <c r="D186" s="426"/>
      <c r="E186" s="426"/>
      <c r="F186" s="427"/>
    </row>
    <row r="187" spans="2:6" ht="19.5" customHeight="1">
      <c r="B187" s="426"/>
      <c r="C187" s="426"/>
      <c r="D187" s="426"/>
      <c r="E187" s="426"/>
      <c r="F187" s="427"/>
    </row>
    <row r="188" spans="2:6" ht="19.5" customHeight="1">
      <c r="B188" s="426"/>
      <c r="C188" s="426"/>
      <c r="D188" s="426"/>
      <c r="E188" s="426"/>
      <c r="F188" s="427"/>
    </row>
    <row r="189" spans="2:6" ht="19.5" customHeight="1">
      <c r="B189" s="426"/>
      <c r="C189" s="426"/>
      <c r="D189" s="426"/>
      <c r="E189" s="426"/>
      <c r="F189" s="427"/>
    </row>
    <row r="190" spans="2:6" ht="19.5" customHeight="1">
      <c r="B190" s="426"/>
      <c r="C190" s="426"/>
      <c r="D190" s="426"/>
      <c r="E190" s="426"/>
      <c r="F190" s="427"/>
    </row>
    <row r="191" spans="2:6" ht="19.5" customHeight="1">
      <c r="B191" s="426"/>
      <c r="C191" s="426"/>
      <c r="D191" s="426"/>
      <c r="E191" s="426"/>
      <c r="F191" s="427"/>
    </row>
    <row r="192" spans="2:6" ht="19.5" customHeight="1">
      <c r="B192" s="426"/>
      <c r="C192" s="426"/>
      <c r="D192" s="426"/>
      <c r="E192" s="426"/>
      <c r="F192" s="427"/>
    </row>
    <row r="193" spans="2:6" ht="19.5" customHeight="1">
      <c r="B193" s="426"/>
      <c r="C193" s="426"/>
      <c r="D193" s="426"/>
      <c r="E193" s="426"/>
      <c r="F193" s="427"/>
    </row>
    <row r="194" spans="2:6" ht="19.5" customHeight="1">
      <c r="B194" s="426"/>
      <c r="C194" s="426"/>
      <c r="D194" s="426"/>
      <c r="E194" s="426"/>
      <c r="F194" s="427"/>
    </row>
    <row r="195" spans="2:6" ht="19.5" customHeight="1">
      <c r="B195" s="426"/>
      <c r="C195" s="426"/>
      <c r="D195" s="426"/>
      <c r="E195" s="426"/>
      <c r="F195" s="427"/>
    </row>
    <row r="196" spans="2:6" ht="19.5" customHeight="1">
      <c r="B196" s="426"/>
      <c r="C196" s="426"/>
      <c r="D196" s="426"/>
      <c r="E196" s="426"/>
      <c r="F196" s="427"/>
    </row>
    <row r="197" spans="2:6" ht="19.5" customHeight="1">
      <c r="B197" s="426"/>
      <c r="C197" s="426"/>
      <c r="D197" s="426"/>
      <c r="E197" s="426"/>
      <c r="F197" s="427"/>
    </row>
    <row r="198" spans="2:6" ht="19.5" customHeight="1">
      <c r="B198" s="426"/>
      <c r="C198" s="426"/>
      <c r="D198" s="426"/>
      <c r="E198" s="426"/>
      <c r="F198" s="427"/>
    </row>
    <row r="199" spans="2:6" ht="19.5" customHeight="1">
      <c r="B199" s="426"/>
      <c r="C199" s="426"/>
      <c r="D199" s="426"/>
      <c r="E199" s="426"/>
      <c r="F199" s="427"/>
    </row>
    <row r="200" spans="2:6" ht="19.5" customHeight="1">
      <c r="B200" s="426"/>
      <c r="C200" s="426"/>
      <c r="D200" s="426"/>
      <c r="E200" s="426"/>
      <c r="F200" s="427"/>
    </row>
    <row r="201" spans="2:6" ht="19.5" customHeight="1">
      <c r="B201" s="426"/>
      <c r="C201" s="426"/>
      <c r="D201" s="426"/>
      <c r="E201" s="426"/>
      <c r="F201" s="427"/>
    </row>
    <row r="202" spans="2:6" ht="19.5" customHeight="1">
      <c r="B202" s="426"/>
      <c r="C202" s="426"/>
      <c r="D202" s="426"/>
      <c r="E202" s="426"/>
      <c r="F202" s="427"/>
    </row>
    <row r="203" spans="2:6" ht="19.5" customHeight="1">
      <c r="B203" s="426"/>
      <c r="C203" s="426"/>
      <c r="D203" s="426"/>
      <c r="E203" s="426"/>
      <c r="F203" s="427"/>
    </row>
    <row r="204" spans="2:6" ht="19.5" customHeight="1">
      <c r="B204" s="426"/>
      <c r="C204" s="426"/>
      <c r="D204" s="426"/>
      <c r="E204" s="426"/>
      <c r="F204" s="427"/>
    </row>
    <row r="205" spans="2:6" ht="19.5" customHeight="1">
      <c r="B205" s="426"/>
      <c r="C205" s="426"/>
      <c r="D205" s="426"/>
      <c r="E205" s="426"/>
      <c r="F205" s="427"/>
    </row>
    <row r="206" spans="2:6" ht="19.5" customHeight="1">
      <c r="B206" s="426"/>
      <c r="C206" s="426"/>
      <c r="D206" s="426"/>
      <c r="E206" s="426"/>
      <c r="F206" s="427"/>
    </row>
    <row r="207" spans="2:6" ht="19.5" customHeight="1">
      <c r="B207" s="426"/>
      <c r="C207" s="426"/>
      <c r="D207" s="426"/>
      <c r="E207" s="426"/>
      <c r="F207" s="427"/>
    </row>
    <row r="208" spans="2:6" ht="19.5" customHeight="1">
      <c r="B208" s="426"/>
      <c r="C208" s="426"/>
      <c r="D208" s="426"/>
      <c r="E208" s="426"/>
      <c r="F208" s="427"/>
    </row>
    <row r="209" spans="2:6" ht="19.5" customHeight="1">
      <c r="B209" s="426"/>
      <c r="C209" s="426"/>
      <c r="D209" s="426"/>
      <c r="E209" s="426"/>
      <c r="F209" s="427"/>
    </row>
    <row r="210" spans="2:6" ht="19.5" customHeight="1">
      <c r="B210" s="426"/>
      <c r="C210" s="426"/>
      <c r="D210" s="426"/>
      <c r="E210" s="426"/>
      <c r="F210" s="427"/>
    </row>
    <row r="211" spans="2:6" ht="19.5" customHeight="1">
      <c r="B211" s="426"/>
      <c r="C211" s="426"/>
      <c r="D211" s="426"/>
      <c r="E211" s="426"/>
      <c r="F211" s="427"/>
    </row>
    <row r="212" spans="2:6" ht="19.5" customHeight="1">
      <c r="B212" s="426"/>
      <c r="C212" s="426"/>
      <c r="D212" s="426"/>
      <c r="E212" s="426"/>
      <c r="F212" s="427"/>
    </row>
    <row r="213" spans="2:6" ht="19.5" customHeight="1">
      <c r="B213" s="426"/>
      <c r="C213" s="426"/>
      <c r="D213" s="426"/>
      <c r="E213" s="426"/>
      <c r="F213" s="427"/>
    </row>
    <row r="214" spans="2:6" ht="19.5" customHeight="1">
      <c r="B214" s="426"/>
      <c r="C214" s="426"/>
      <c r="D214" s="426"/>
      <c r="E214" s="426"/>
      <c r="F214" s="427"/>
    </row>
    <row r="215" spans="2:6" ht="19.5" customHeight="1">
      <c r="B215" s="426"/>
      <c r="C215" s="426"/>
      <c r="D215" s="426"/>
      <c r="E215" s="426"/>
      <c r="F215" s="427"/>
    </row>
    <row r="216" spans="2:6" ht="19.5" customHeight="1">
      <c r="B216" s="426"/>
      <c r="C216" s="426"/>
      <c r="D216" s="426"/>
      <c r="E216" s="426"/>
      <c r="F216" s="427"/>
    </row>
    <row r="217" spans="2:6" ht="19.5" customHeight="1">
      <c r="B217" s="426"/>
      <c r="C217" s="426"/>
      <c r="D217" s="426"/>
      <c r="E217" s="426"/>
      <c r="F217" s="427"/>
    </row>
    <row r="218" spans="2:6" ht="19.5" customHeight="1">
      <c r="B218" s="426"/>
      <c r="C218" s="426"/>
      <c r="D218" s="426"/>
      <c r="E218" s="426"/>
      <c r="F218" s="427"/>
    </row>
    <row r="219" spans="2:6" ht="19.5" customHeight="1">
      <c r="B219" s="426"/>
      <c r="C219" s="426"/>
      <c r="D219" s="426"/>
      <c r="E219" s="426"/>
      <c r="F219" s="427"/>
    </row>
    <row r="220" spans="2:6" ht="19.5" customHeight="1">
      <c r="B220" s="426"/>
      <c r="C220" s="426"/>
      <c r="D220" s="426"/>
      <c r="E220" s="426"/>
      <c r="F220" s="427"/>
    </row>
    <row r="221" spans="2:6" ht="19.5" customHeight="1">
      <c r="B221" s="426"/>
      <c r="C221" s="426"/>
      <c r="D221" s="426"/>
      <c r="E221" s="426"/>
      <c r="F221" s="427"/>
    </row>
    <row r="222" spans="2:6" ht="19.5" customHeight="1">
      <c r="B222" s="426"/>
      <c r="C222" s="426"/>
      <c r="D222" s="426"/>
      <c r="E222" s="426"/>
      <c r="F222" s="427"/>
    </row>
    <row r="223" spans="2:6" ht="19.5" customHeight="1">
      <c r="B223" s="426"/>
      <c r="C223" s="426"/>
      <c r="D223" s="426"/>
      <c r="E223" s="426"/>
      <c r="F223" s="427"/>
    </row>
    <row r="224" spans="2:6" ht="19.5" customHeight="1">
      <c r="B224" s="426"/>
      <c r="C224" s="426"/>
      <c r="D224" s="426"/>
      <c r="E224" s="426"/>
      <c r="F224" s="427"/>
    </row>
    <row r="225" spans="2:6" ht="19.5" customHeight="1">
      <c r="B225" s="426"/>
      <c r="C225" s="426"/>
      <c r="D225" s="426"/>
      <c r="E225" s="426"/>
      <c r="F225" s="427"/>
    </row>
    <row r="226" spans="2:6" ht="19.5" customHeight="1">
      <c r="B226" s="426"/>
      <c r="C226" s="426"/>
      <c r="D226" s="426"/>
      <c r="E226" s="426"/>
      <c r="F226" s="427"/>
    </row>
    <row r="227" spans="2:6" ht="19.5" customHeight="1">
      <c r="B227" s="426"/>
      <c r="C227" s="426"/>
      <c r="D227" s="426"/>
      <c r="E227" s="426"/>
      <c r="F227" s="427"/>
    </row>
    <row r="228" spans="2:6" ht="19.5" customHeight="1">
      <c r="B228" s="426"/>
      <c r="C228" s="426"/>
      <c r="D228" s="426"/>
      <c r="E228" s="426"/>
      <c r="F228" s="427"/>
    </row>
    <row r="229" spans="2:6" ht="19.5" customHeight="1">
      <c r="B229" s="426"/>
      <c r="C229" s="426"/>
      <c r="D229" s="426"/>
      <c r="E229" s="426"/>
      <c r="F229" s="427"/>
    </row>
    <row r="230" spans="2:6" ht="19.5" customHeight="1">
      <c r="B230" s="426"/>
      <c r="C230" s="426"/>
      <c r="D230" s="426"/>
      <c r="E230" s="426"/>
      <c r="F230" s="427"/>
    </row>
    <row r="231" spans="2:6" ht="19.5" customHeight="1">
      <c r="B231" s="426"/>
      <c r="C231" s="426"/>
      <c r="D231" s="426"/>
      <c r="E231" s="426"/>
      <c r="F231" s="427"/>
    </row>
    <row r="232" spans="2:6" ht="19.5" customHeight="1">
      <c r="B232" s="426"/>
      <c r="C232" s="426"/>
      <c r="D232" s="426"/>
      <c r="E232" s="426"/>
      <c r="F232" s="427"/>
    </row>
    <row r="233" spans="2:6" ht="19.5" customHeight="1">
      <c r="B233" s="426"/>
      <c r="C233" s="426"/>
      <c r="D233" s="426"/>
      <c r="E233" s="426"/>
      <c r="F233" s="427"/>
    </row>
    <row r="234" spans="2:6" ht="19.5" customHeight="1">
      <c r="B234" s="426"/>
      <c r="C234" s="426"/>
      <c r="D234" s="426"/>
      <c r="E234" s="426"/>
      <c r="F234" s="427"/>
    </row>
    <row r="235" spans="2:6" ht="19.5" customHeight="1">
      <c r="B235" s="426"/>
      <c r="C235" s="426"/>
      <c r="D235" s="426"/>
      <c r="E235" s="426"/>
      <c r="F235" s="427"/>
    </row>
    <row r="236" spans="2:6" ht="19.5" customHeight="1">
      <c r="B236" s="426"/>
      <c r="C236" s="426"/>
      <c r="D236" s="426"/>
      <c r="E236" s="426"/>
      <c r="F236" s="427"/>
    </row>
    <row r="237" spans="2:6" ht="19.5" customHeight="1">
      <c r="B237" s="426"/>
      <c r="C237" s="426"/>
      <c r="D237" s="426"/>
      <c r="E237" s="426"/>
      <c r="F237" s="427"/>
    </row>
    <row r="238" spans="2:6" ht="19.5" customHeight="1">
      <c r="B238" s="426"/>
      <c r="C238" s="426"/>
      <c r="D238" s="426"/>
      <c r="E238" s="426"/>
      <c r="F238" s="427"/>
    </row>
    <row r="239" spans="2:6" ht="19.5" customHeight="1">
      <c r="B239" s="426"/>
      <c r="C239" s="426"/>
      <c r="D239" s="426"/>
      <c r="E239" s="426"/>
      <c r="F239" s="427"/>
    </row>
    <row r="240" spans="2:6" ht="19.5" customHeight="1">
      <c r="B240" s="426"/>
      <c r="C240" s="426"/>
      <c r="D240" s="426"/>
      <c r="E240" s="426"/>
      <c r="F240" s="427"/>
    </row>
    <row r="241" spans="2:6" ht="19.5" customHeight="1">
      <c r="B241" s="426"/>
      <c r="C241" s="426"/>
      <c r="D241" s="426"/>
      <c r="E241" s="426"/>
      <c r="F241" s="427"/>
    </row>
    <row r="242" spans="2:6" ht="19.5" customHeight="1">
      <c r="B242" s="426"/>
      <c r="C242" s="426"/>
      <c r="D242" s="426"/>
      <c r="E242" s="426"/>
      <c r="F242" s="427"/>
    </row>
    <row r="243" spans="2:6" ht="19.5" customHeight="1">
      <c r="B243" s="426"/>
      <c r="C243" s="426"/>
      <c r="D243" s="426"/>
      <c r="E243" s="426"/>
      <c r="F243" s="427"/>
    </row>
    <row r="244" spans="2:6" ht="19.5" customHeight="1">
      <c r="B244" s="426"/>
      <c r="C244" s="426"/>
      <c r="D244" s="426"/>
      <c r="E244" s="426"/>
      <c r="F244" s="427"/>
    </row>
    <row r="245" spans="2:6" ht="19.5" customHeight="1">
      <c r="B245" s="426"/>
      <c r="C245" s="426"/>
      <c r="D245" s="426"/>
      <c r="E245" s="426"/>
      <c r="F245" s="427"/>
    </row>
    <row r="246" spans="2:6" ht="19.5" customHeight="1">
      <c r="B246" s="426"/>
      <c r="C246" s="426"/>
      <c r="D246" s="426"/>
      <c r="E246" s="426"/>
      <c r="F246" s="427"/>
    </row>
    <row r="247" spans="2:6" ht="19.5" customHeight="1">
      <c r="B247" s="426"/>
      <c r="C247" s="426"/>
      <c r="D247" s="426"/>
      <c r="E247" s="426"/>
      <c r="F247" s="427"/>
    </row>
    <row r="248" spans="2:6" ht="19.5" customHeight="1">
      <c r="B248" s="426"/>
      <c r="C248" s="426"/>
      <c r="D248" s="426"/>
      <c r="E248" s="426"/>
      <c r="F248" s="427"/>
    </row>
    <row r="249" spans="2:6" ht="19.5" customHeight="1">
      <c r="B249" s="426"/>
      <c r="C249" s="426"/>
      <c r="D249" s="426"/>
      <c r="E249" s="426"/>
      <c r="F249" s="427"/>
    </row>
    <row r="250" spans="2:6" ht="19.5" customHeight="1">
      <c r="B250" s="426"/>
      <c r="C250" s="426"/>
      <c r="D250" s="426"/>
      <c r="E250" s="426"/>
      <c r="F250" s="427"/>
    </row>
    <row r="251" spans="2:6" ht="19.5" customHeight="1">
      <c r="B251" s="426"/>
      <c r="C251" s="426"/>
      <c r="D251" s="426"/>
      <c r="E251" s="426"/>
      <c r="F251" s="427"/>
    </row>
    <row r="252" spans="2:6" ht="19.5" customHeight="1">
      <c r="B252" s="426"/>
      <c r="C252" s="426"/>
      <c r="D252" s="426"/>
      <c r="E252" s="426"/>
      <c r="F252" s="427"/>
    </row>
    <row r="253" spans="2:6" ht="19.5" customHeight="1">
      <c r="B253" s="426"/>
      <c r="C253" s="426"/>
      <c r="D253" s="426"/>
      <c r="E253" s="426"/>
      <c r="F253" s="427"/>
    </row>
    <row r="254" spans="2:6" ht="19.5" customHeight="1">
      <c r="B254" s="426"/>
      <c r="C254" s="426"/>
      <c r="D254" s="426"/>
      <c r="E254" s="426"/>
      <c r="F254" s="427"/>
    </row>
    <row r="255" spans="2:6" ht="19.5" customHeight="1">
      <c r="B255" s="426"/>
      <c r="C255" s="426"/>
      <c r="D255" s="426"/>
      <c r="E255" s="426"/>
      <c r="F255" s="427"/>
    </row>
    <row r="256" spans="2:6" ht="19.5" customHeight="1">
      <c r="B256" s="426"/>
      <c r="C256" s="426"/>
      <c r="D256" s="426"/>
      <c r="E256" s="426"/>
      <c r="F256" s="427"/>
    </row>
    <row r="257" spans="2:6" ht="19.5" customHeight="1">
      <c r="B257" s="426"/>
      <c r="C257" s="426"/>
      <c r="D257" s="426"/>
      <c r="E257" s="426"/>
      <c r="F257" s="427"/>
    </row>
    <row r="258" spans="2:6" ht="19.5" customHeight="1">
      <c r="B258" s="426"/>
      <c r="C258" s="426"/>
      <c r="D258" s="426"/>
      <c r="E258" s="426"/>
      <c r="F258" s="427"/>
    </row>
    <row r="259" spans="2:6" ht="19.5" customHeight="1">
      <c r="B259" s="426"/>
      <c r="C259" s="426"/>
      <c r="D259" s="426"/>
      <c r="E259" s="426"/>
      <c r="F259" s="427"/>
    </row>
    <row r="260" spans="2:6" ht="19.5" customHeight="1">
      <c r="B260" s="426"/>
      <c r="C260" s="426"/>
      <c r="D260" s="426"/>
      <c r="E260" s="426"/>
      <c r="F260" s="427"/>
    </row>
    <row r="261" spans="2:6" ht="19.5" customHeight="1">
      <c r="B261" s="426"/>
      <c r="C261" s="426"/>
      <c r="D261" s="426"/>
      <c r="E261" s="426"/>
      <c r="F261" s="427"/>
    </row>
    <row r="262" spans="2:6" ht="19.5" customHeight="1">
      <c r="B262" s="426"/>
      <c r="C262" s="426"/>
      <c r="D262" s="426"/>
      <c r="E262" s="426"/>
      <c r="F262" s="427"/>
    </row>
    <row r="263" spans="2:6" ht="19.5" customHeight="1">
      <c r="B263" s="426"/>
      <c r="C263" s="426"/>
      <c r="D263" s="426"/>
      <c r="E263" s="426"/>
      <c r="F263" s="427"/>
    </row>
    <row r="264" spans="2:6" ht="19.5" customHeight="1">
      <c r="B264" s="426"/>
      <c r="C264" s="426"/>
      <c r="D264" s="426"/>
      <c r="E264" s="426"/>
      <c r="F264" s="427"/>
    </row>
    <row r="265" spans="2:6" ht="19.5" customHeight="1">
      <c r="B265" s="426"/>
      <c r="C265" s="426"/>
      <c r="D265" s="426"/>
      <c r="E265" s="426"/>
      <c r="F265" s="427"/>
    </row>
    <row r="266" spans="2:6" ht="19.5" customHeight="1">
      <c r="B266" s="426"/>
      <c r="C266" s="426"/>
      <c r="D266" s="426"/>
      <c r="E266" s="426"/>
      <c r="F266" s="427"/>
    </row>
    <row r="267" spans="2:6" ht="19.5" customHeight="1">
      <c r="B267" s="426"/>
      <c r="C267" s="426"/>
      <c r="D267" s="426"/>
      <c r="E267" s="426"/>
      <c r="F267" s="427"/>
    </row>
    <row r="268" spans="2:6" ht="19.5" customHeight="1">
      <c r="B268" s="426"/>
      <c r="C268" s="426"/>
      <c r="D268" s="426"/>
      <c r="E268" s="426"/>
      <c r="F268" s="427"/>
    </row>
    <row r="269" spans="2:6" ht="19.5" customHeight="1">
      <c r="B269" s="426"/>
      <c r="C269" s="426"/>
      <c r="D269" s="426"/>
      <c r="E269" s="426"/>
      <c r="F269" s="427"/>
    </row>
    <row r="270" spans="2:6" ht="19.5" customHeight="1">
      <c r="B270" s="426"/>
      <c r="C270" s="426"/>
      <c r="D270" s="426"/>
      <c r="E270" s="426"/>
      <c r="F270" s="427"/>
    </row>
    <row r="271" spans="2:6" ht="19.5" customHeight="1">
      <c r="B271" s="426"/>
      <c r="C271" s="426"/>
      <c r="D271" s="426"/>
      <c r="E271" s="426"/>
      <c r="F271" s="427"/>
    </row>
    <row r="272" spans="2:6" ht="19.5" customHeight="1">
      <c r="B272" s="426"/>
      <c r="C272" s="426"/>
      <c r="D272" s="426"/>
      <c r="E272" s="426"/>
      <c r="F272" s="427"/>
    </row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9:D9"/>
    <mergeCell ref="A8:C8"/>
    <mergeCell ref="A7:C7"/>
  </mergeCells>
  <conditionalFormatting sqref="B46:E46">
    <cfRule type="cellIs" priority="1" dxfId="0" operator="notEqual" stopIfTrue="1">
      <formula>-#REF!</formula>
    </cfRule>
  </conditionalFormatting>
  <dataValidations count="3">
    <dataValidation allowBlank="1" showInputMessage="1" showErrorMessage="1" error="LOS DATOS DEBEN COINCIDIR CON LA CIFRA DE AMORTIZACIONES FICHA EP-4 INV" sqref="B59:E62"/>
    <dataValidation allowBlank="1" showInputMessage="1" showErrorMessage="1" promptTitle="FICHA EP-9" prompt="ESTE DATO DEBE COINCIDIR CON LA FICHA EP-9" sqref="B46:E46"/>
    <dataValidation allowBlank="1" showInputMessage="1" showErrorMessage="1" promptTitle="DIVIDENDOS" prompt="COMPROBAR QUE LOS INGRESOS POR REPARTO POR DIVIDENDOS COINCIDEN CON LA HOJA EP-4 INV ACT NO FIN" sqref="B35:F38"/>
  </dataValidations>
  <printOptions horizontalCentered="1" verticalCentered="1"/>
  <pageMargins left="0.7480314960629921" right="0.2362204724409449" top="0.3937007874015748" bottom="0.1968503937007874" header="0" footer="0"/>
  <pageSetup horizontalDpi="600" verticalDpi="600" orientation="portrait" paperSize="9" scale="36" r:id="rId2"/>
  <headerFooter alignWithMargins="0">
    <oddFooter>&amp;L&amp;7Plaza de España, 1
38003 Santa Cruz de Tenerife
Teléfono: 901 501 901
www.tenerife.es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A1:Q552"/>
  <sheetViews>
    <sheetView showGridLines="0" zoomScalePageLayoutView="0" workbookViewId="0" topLeftCell="A1">
      <selection activeCell="M7" sqref="M7"/>
    </sheetView>
  </sheetViews>
  <sheetFormatPr defaultColWidth="10.7109375" defaultRowHeight="12.75"/>
  <cols>
    <col min="1" max="1" width="53.140625" style="472" bestFit="1" customWidth="1"/>
    <col min="2" max="2" width="17.421875" style="472" customWidth="1"/>
    <col min="3" max="3" width="19.8515625" style="472" customWidth="1"/>
    <col min="4" max="4" width="17.8515625" style="473" customWidth="1"/>
    <col min="5" max="5" width="1.7109375" style="474" customWidth="1"/>
    <col min="6" max="12" width="0" style="472" hidden="1" customWidth="1"/>
    <col min="13" max="13" width="10.7109375" style="786" bestFit="1" customWidth="1"/>
    <col min="14" max="14" width="10.7109375" style="472" customWidth="1"/>
    <col min="15" max="15" width="10.7109375" style="472" bestFit="1" customWidth="1"/>
    <col min="16" max="16" width="10.7109375" style="472" customWidth="1"/>
    <col min="17" max="17" width="11.7109375" style="472" bestFit="1" customWidth="1"/>
    <col min="18" max="16384" width="10.7109375" style="472" customWidth="1"/>
  </cols>
  <sheetData>
    <row r="1" spans="1:3" ht="12.75">
      <c r="A1" s="385"/>
      <c r="B1" s="770" t="s">
        <v>43</v>
      </c>
      <c r="C1" s="385"/>
    </row>
    <row r="2" spans="1:3" ht="12.75">
      <c r="A2" s="385"/>
      <c r="B2" s="771" t="s">
        <v>44</v>
      </c>
      <c r="C2" s="385"/>
    </row>
    <row r="3" spans="1:3" ht="12.75">
      <c r="A3" s="385"/>
      <c r="B3" s="385"/>
      <c r="C3" s="385"/>
    </row>
    <row r="4" spans="1:3" ht="12.75">
      <c r="A4" s="767" t="s">
        <v>650</v>
      </c>
      <c r="B4" s="772">
        <v>42339</v>
      </c>
      <c r="C4" s="385"/>
    </row>
    <row r="5" spans="1:3" ht="12.75">
      <c r="A5" s="767" t="s">
        <v>42</v>
      </c>
      <c r="B5" s="773" t="s">
        <v>45</v>
      </c>
      <c r="C5" s="385"/>
    </row>
    <row r="7" spans="1:13" s="444" customFormat="1" ht="49.5" customHeight="1">
      <c r="A7" s="881" t="s">
        <v>499</v>
      </c>
      <c r="B7" s="881"/>
      <c r="C7" s="881"/>
      <c r="D7" s="381">
        <f>CPYG!D7</f>
        <v>2016</v>
      </c>
      <c r="E7" s="382"/>
      <c r="M7" s="787"/>
    </row>
    <row r="8" spans="1:13" s="444" customFormat="1" ht="37.5" customHeight="1">
      <c r="A8" s="882" t="str">
        <f>CPYG!A8</f>
        <v>EMPRESA PÚBLICA: CASINO TAORO S.A.</v>
      </c>
      <c r="B8" s="883"/>
      <c r="C8" s="884"/>
      <c r="D8" s="386" t="s">
        <v>500</v>
      </c>
      <c r="E8" s="387"/>
      <c r="M8" s="787"/>
    </row>
    <row r="9" spans="1:13" s="444" customFormat="1" ht="24.75" customHeight="1">
      <c r="A9" s="885" t="s">
        <v>46</v>
      </c>
      <c r="B9" s="885"/>
      <c r="C9" s="885"/>
      <c r="D9" s="885"/>
      <c r="E9" s="445"/>
      <c r="M9" s="787"/>
    </row>
    <row r="10" spans="1:14" s="444" customFormat="1" ht="40.5" customHeight="1">
      <c r="A10" s="446" t="s">
        <v>500</v>
      </c>
      <c r="B10" s="447" t="s">
        <v>149</v>
      </c>
      <c r="C10" s="448" t="s">
        <v>151</v>
      </c>
      <c r="D10" s="448" t="s">
        <v>152</v>
      </c>
      <c r="E10" s="449"/>
      <c r="M10" s="804" t="s">
        <v>317</v>
      </c>
      <c r="N10" s="805"/>
    </row>
    <row r="11" spans="1:14" s="444" customFormat="1" ht="19.5" customHeight="1">
      <c r="A11" s="450" t="s">
        <v>611</v>
      </c>
      <c r="B11" s="523">
        <f>B12+B17+B21+B24+B25+B26+B27</f>
        <v>13672998.77</v>
      </c>
      <c r="C11" s="523">
        <f>C12+C17+C21+C24+C25+C26+C27</f>
        <v>12887263.760000002</v>
      </c>
      <c r="D11" s="523">
        <f>D12+D17+D21+D24+D25+D26+D27</f>
        <v>12193897.860000001</v>
      </c>
      <c r="E11" s="451"/>
      <c r="M11" s="806">
        <f>+D11-C11</f>
        <v>-693365.9000000004</v>
      </c>
      <c r="N11" s="805"/>
    </row>
    <row r="12" spans="1:17" s="444" customFormat="1" ht="19.5" customHeight="1">
      <c r="A12" s="450" t="s">
        <v>530</v>
      </c>
      <c r="B12" s="523">
        <f>SUM(B13:B16)</f>
        <v>352237.33999999997</v>
      </c>
      <c r="C12" s="523">
        <f>SUM(C13:C16)</f>
        <v>330145.07999999996</v>
      </c>
      <c r="D12" s="523">
        <f>SUM(D13:D16)</f>
        <v>313271.08999999997</v>
      </c>
      <c r="E12" s="452"/>
      <c r="M12" s="807">
        <f>+D12-C12</f>
        <v>-16873.98999999999</v>
      </c>
      <c r="N12" s="805"/>
      <c r="Q12" s="454">
        <f>-M12+O17</f>
        <v>562470.1799999999</v>
      </c>
    </row>
    <row r="13" spans="1:13" s="444" customFormat="1" ht="19.5" customHeight="1">
      <c r="A13" s="453" t="s">
        <v>614</v>
      </c>
      <c r="B13" s="566"/>
      <c r="C13" s="566"/>
      <c r="D13" s="566"/>
      <c r="E13" s="452"/>
      <c r="M13" s="787"/>
    </row>
    <row r="14" spans="1:13" s="444" customFormat="1" ht="19.5" customHeight="1">
      <c r="A14" s="453" t="s">
        <v>613</v>
      </c>
      <c r="B14" s="566">
        <v>6297.43</v>
      </c>
      <c r="C14" s="566">
        <v>0</v>
      </c>
      <c r="D14" s="566">
        <v>0</v>
      </c>
      <c r="E14" s="452"/>
      <c r="M14" s="787"/>
    </row>
    <row r="15" spans="1:16" s="444" customFormat="1" ht="19.5" customHeight="1">
      <c r="A15" s="453" t="s">
        <v>612</v>
      </c>
      <c r="B15" s="566"/>
      <c r="C15" s="566"/>
      <c r="D15" s="566"/>
      <c r="E15" s="452"/>
      <c r="M15" s="808"/>
      <c r="N15" s="805"/>
      <c r="O15" s="805"/>
      <c r="P15" s="805"/>
    </row>
    <row r="16" spans="1:16" s="444" customFormat="1" ht="19.5" customHeight="1">
      <c r="A16" s="453" t="s">
        <v>51</v>
      </c>
      <c r="B16" s="566">
        <v>345939.91</v>
      </c>
      <c r="C16" s="566">
        <f>'Inv. NO FIN'!J13</f>
        <v>330145.07999999996</v>
      </c>
      <c r="D16" s="566">
        <f>'Inv. NO FIN'!J23</f>
        <v>313271.08999999997</v>
      </c>
      <c r="E16" s="452"/>
      <c r="M16" s="808"/>
      <c r="N16" s="805"/>
      <c r="O16" s="805"/>
      <c r="P16" s="805"/>
    </row>
    <row r="17" spans="1:17" s="444" customFormat="1" ht="19.5" customHeight="1">
      <c r="A17" s="450" t="s">
        <v>531</v>
      </c>
      <c r="B17" s="523">
        <f>SUM(B18:B20)</f>
        <v>10847761.13</v>
      </c>
      <c r="C17" s="523">
        <f>SUM(C18:C20)</f>
        <v>10255014.100000001</v>
      </c>
      <c r="D17" s="523">
        <f>SUM(D18:D20)</f>
        <v>9749417.910000002</v>
      </c>
      <c r="E17" s="452"/>
      <c r="M17" s="807">
        <f>+D17-C17</f>
        <v>-505596.1899999995</v>
      </c>
      <c r="N17" s="805"/>
      <c r="O17" s="807">
        <v>545596.19</v>
      </c>
      <c r="P17" s="805"/>
      <c r="Q17" s="454">
        <f>+O17+M17</f>
        <v>40000.000000000466</v>
      </c>
    </row>
    <row r="18" spans="1:16" s="444" customFormat="1" ht="19.5" customHeight="1">
      <c r="A18" s="453" t="s">
        <v>720</v>
      </c>
      <c r="B18" s="566"/>
      <c r="C18" s="566"/>
      <c r="D18" s="566"/>
      <c r="E18" s="452"/>
      <c r="M18" s="808"/>
      <c r="N18" s="805"/>
      <c r="O18" s="805"/>
      <c r="P18" s="805"/>
    </row>
    <row r="19" spans="1:16" s="444" customFormat="1" ht="19.5" customHeight="1">
      <c r="A19" s="453" t="s">
        <v>719</v>
      </c>
      <c r="B19" s="566"/>
      <c r="C19" s="566"/>
      <c r="D19" s="566"/>
      <c r="E19" s="452"/>
      <c r="M19" s="808"/>
      <c r="N19" s="805"/>
      <c r="O19" s="805"/>
      <c r="P19" s="805"/>
    </row>
    <row r="20" spans="1:13" s="444" customFormat="1" ht="19.5" customHeight="1">
      <c r="A20" s="453" t="s">
        <v>718</v>
      </c>
      <c r="B20" s="566">
        <f>10847761.13</f>
        <v>10847761.13</v>
      </c>
      <c r="C20" s="566">
        <f>'Inv. NO FIN'!J14</f>
        <v>10255014.100000001</v>
      </c>
      <c r="D20" s="566">
        <f>'Inv. NO FIN'!J24</f>
        <v>9749417.910000002</v>
      </c>
      <c r="E20" s="452"/>
      <c r="M20" s="787"/>
    </row>
    <row r="21" spans="1:13" s="444" customFormat="1" ht="19.5" customHeight="1">
      <c r="A21" s="450" t="s">
        <v>532</v>
      </c>
      <c r="B21" s="523">
        <f>SUM(B22:B23)</f>
        <v>0</v>
      </c>
      <c r="C21" s="523">
        <f>SUM(C22:C23)</f>
        <v>0</v>
      </c>
      <c r="D21" s="523">
        <f>SUM(D22:D23)</f>
        <v>0</v>
      </c>
      <c r="E21" s="452"/>
      <c r="M21" s="788"/>
    </row>
    <row r="22" spans="1:13" s="444" customFormat="1" ht="19.5" customHeight="1">
      <c r="A22" s="453" t="s">
        <v>533</v>
      </c>
      <c r="B22" s="566"/>
      <c r="C22" s="566"/>
      <c r="D22" s="566"/>
      <c r="E22" s="452"/>
      <c r="M22" s="787"/>
    </row>
    <row r="23" spans="1:13" s="444" customFormat="1" ht="19.5" customHeight="1">
      <c r="A23" s="453" t="s">
        <v>440</v>
      </c>
      <c r="B23" s="566"/>
      <c r="C23" s="566"/>
      <c r="D23" s="566"/>
      <c r="E23" s="452"/>
      <c r="M23" s="787"/>
    </row>
    <row r="24" spans="1:15" s="444" customFormat="1" ht="19.5" customHeight="1">
      <c r="A24" s="450" t="s">
        <v>534</v>
      </c>
      <c r="B24" s="565"/>
      <c r="C24" s="565"/>
      <c r="D24" s="565"/>
      <c r="E24" s="452"/>
      <c r="M24" s="807"/>
      <c r="N24" s="805"/>
      <c r="O24" s="805"/>
    </row>
    <row r="25" spans="1:15" s="444" customFormat="1" ht="19.5" customHeight="1">
      <c r="A25" s="450" t="s">
        <v>535</v>
      </c>
      <c r="B25" s="565">
        <v>2473000.3</v>
      </c>
      <c r="C25" s="565">
        <f>B25+'Inv. FIN'!G41</f>
        <v>2302104.5799999996</v>
      </c>
      <c r="D25" s="565">
        <f>C25+'Inv. FIN'!G41</f>
        <v>2131208.8599999994</v>
      </c>
      <c r="E25" s="452"/>
      <c r="M25" s="807">
        <f>+D25-C25</f>
        <v>-170895.7200000002</v>
      </c>
      <c r="N25" s="805"/>
      <c r="O25" s="805"/>
    </row>
    <row r="26" spans="1:15" s="444" customFormat="1" ht="19.5" customHeight="1">
      <c r="A26" s="450" t="s">
        <v>441</v>
      </c>
      <c r="B26" s="565"/>
      <c r="C26" s="565"/>
      <c r="D26" s="565"/>
      <c r="F26" s="707" t="s">
        <v>609</v>
      </c>
      <c r="G26" s="708"/>
      <c r="H26" s="708"/>
      <c r="I26" s="708"/>
      <c r="J26" s="708"/>
      <c r="K26" s="708"/>
      <c r="L26" s="708"/>
      <c r="M26" s="807"/>
      <c r="N26" s="805"/>
      <c r="O26" s="805"/>
    </row>
    <row r="27" spans="1:15" s="444" customFormat="1" ht="19.5" customHeight="1">
      <c r="A27" s="450" t="s">
        <v>721</v>
      </c>
      <c r="B27" s="565"/>
      <c r="C27" s="565"/>
      <c r="D27" s="565"/>
      <c r="F27" s="707" t="s">
        <v>610</v>
      </c>
      <c r="G27" s="708"/>
      <c r="H27" s="708"/>
      <c r="I27" s="708"/>
      <c r="J27" s="708"/>
      <c r="K27" s="708"/>
      <c r="L27" s="708"/>
      <c r="M27" s="808"/>
      <c r="N27" s="805"/>
      <c r="O27" s="805"/>
    </row>
    <row r="28" spans="1:15" s="444" customFormat="1" ht="19.5" customHeight="1">
      <c r="A28" s="450" t="s">
        <v>615</v>
      </c>
      <c r="B28" s="523">
        <f>B29+B35+B38+B42+B43+B44+B45</f>
        <v>1707049.46</v>
      </c>
      <c r="C28" s="523">
        <f>C29+C35+C38+C42+C43+C44+C45</f>
        <v>1797255.62</v>
      </c>
      <c r="D28" s="523">
        <f>D29+D35+D38+D42+D43+D44+D45</f>
        <v>1255571.81</v>
      </c>
      <c r="E28" s="451"/>
      <c r="M28" s="806">
        <f>+D28-C28</f>
        <v>-541683.81</v>
      </c>
      <c r="N28" s="805"/>
      <c r="O28" s="805"/>
    </row>
    <row r="29" spans="1:15" s="444" customFormat="1" ht="23.25" customHeight="1">
      <c r="A29" s="450" t="s">
        <v>536</v>
      </c>
      <c r="B29" s="523">
        <f>B30+B33+B34</f>
        <v>0</v>
      </c>
      <c r="C29" s="523">
        <f>C30+C33+C34</f>
        <v>0</v>
      </c>
      <c r="D29" s="523">
        <f>D30+D33+D34</f>
        <v>0</v>
      </c>
      <c r="E29" s="452"/>
      <c r="M29" s="808"/>
      <c r="N29" s="805"/>
      <c r="O29" s="805"/>
    </row>
    <row r="30" spans="1:15" s="444" customFormat="1" ht="23.25" customHeight="1">
      <c r="A30" s="453" t="s">
        <v>724</v>
      </c>
      <c r="B30" s="567">
        <f>SUM(B31:B32)</f>
        <v>0</v>
      </c>
      <c r="C30" s="567">
        <f>SUM(C31:C32)</f>
        <v>0</v>
      </c>
      <c r="D30" s="567">
        <f>SUM(D31:D32)</f>
        <v>0</v>
      </c>
      <c r="E30" s="452"/>
      <c r="M30" s="808"/>
      <c r="N30" s="805"/>
      <c r="O30" s="805"/>
    </row>
    <row r="31" spans="1:15" s="444" customFormat="1" ht="23.25" customHeight="1">
      <c r="A31" s="453" t="s">
        <v>725</v>
      </c>
      <c r="B31" s="566"/>
      <c r="C31" s="566"/>
      <c r="D31" s="566"/>
      <c r="E31" s="452"/>
      <c r="M31" s="808"/>
      <c r="N31" s="805"/>
      <c r="O31" s="805"/>
    </row>
    <row r="32" spans="1:15" s="444" customFormat="1" ht="23.25" customHeight="1">
      <c r="A32" s="453" t="s">
        <v>726</v>
      </c>
      <c r="B32" s="566"/>
      <c r="C32" s="566"/>
      <c r="D32" s="566"/>
      <c r="E32" s="452"/>
      <c r="M32" s="808"/>
      <c r="N32" s="805"/>
      <c r="O32" s="805"/>
    </row>
    <row r="33" spans="1:15" s="444" customFormat="1" ht="23.25" customHeight="1">
      <c r="A33" s="453" t="s">
        <v>728</v>
      </c>
      <c r="B33" s="566"/>
      <c r="C33" s="566"/>
      <c r="D33" s="566"/>
      <c r="E33" s="452"/>
      <c r="M33" s="808"/>
      <c r="N33" s="805"/>
      <c r="O33" s="805"/>
    </row>
    <row r="34" spans="1:15" s="444" customFormat="1" ht="23.25" customHeight="1">
      <c r="A34" s="453" t="s">
        <v>727</v>
      </c>
      <c r="B34" s="566"/>
      <c r="C34" s="566"/>
      <c r="D34" s="566"/>
      <c r="E34" s="452"/>
      <c r="M34" s="808"/>
      <c r="N34" s="805"/>
      <c r="O34" s="809">
        <f>+M38+M45</f>
        <v>-552490.62</v>
      </c>
    </row>
    <row r="35" spans="1:13" s="444" customFormat="1" ht="19.5" customHeight="1">
      <c r="A35" s="450" t="s">
        <v>504</v>
      </c>
      <c r="B35" s="523">
        <f>SUM(B36:B37)</f>
        <v>0</v>
      </c>
      <c r="C35" s="523">
        <f>SUM(C36:C37)</f>
        <v>0</v>
      </c>
      <c r="D35" s="523">
        <f>SUM(D36:D37)</f>
        <v>0</v>
      </c>
      <c r="E35" s="452"/>
      <c r="M35" s="787"/>
    </row>
    <row r="36" spans="1:13" s="444" customFormat="1" ht="19.5" customHeight="1">
      <c r="A36" s="453" t="s">
        <v>722</v>
      </c>
      <c r="B36" s="566"/>
      <c r="C36" s="566"/>
      <c r="D36" s="566"/>
      <c r="E36" s="452"/>
      <c r="M36" s="787"/>
    </row>
    <row r="37" spans="1:13" s="444" customFormat="1" ht="19.5" customHeight="1">
      <c r="A37" s="453" t="s">
        <v>723</v>
      </c>
      <c r="B37" s="566"/>
      <c r="C37" s="566"/>
      <c r="D37" s="566"/>
      <c r="E37" s="452"/>
      <c r="M37" s="787"/>
    </row>
    <row r="38" spans="1:14" s="444" customFormat="1" ht="19.5" customHeight="1">
      <c r="A38" s="450" t="s">
        <v>537</v>
      </c>
      <c r="B38" s="523">
        <f>SUM(B39:B41)</f>
        <v>202360.02000000002</v>
      </c>
      <c r="C38" s="523">
        <f>SUM(C39:C41)</f>
        <v>301500</v>
      </c>
      <c r="D38" s="523">
        <f>SUM(D39:D41)</f>
        <v>201500</v>
      </c>
      <c r="E38" s="452"/>
      <c r="M38" s="807">
        <f>+D38-C38</f>
        <v>-100000</v>
      </c>
      <c r="N38" s="805"/>
    </row>
    <row r="39" spans="1:14" s="444" customFormat="1" ht="19.5" customHeight="1">
      <c r="A39" s="453" t="s">
        <v>442</v>
      </c>
      <c r="B39" s="566">
        <v>1061.23</v>
      </c>
      <c r="C39" s="566">
        <v>1500</v>
      </c>
      <c r="D39" s="566">
        <v>1500</v>
      </c>
      <c r="E39" s="452"/>
      <c r="M39" s="808"/>
      <c r="N39" s="805"/>
    </row>
    <row r="40" spans="1:14" s="444" customFormat="1" ht="19.5" customHeight="1">
      <c r="A40" s="453" t="s">
        <v>616</v>
      </c>
      <c r="B40" s="566"/>
      <c r="C40" s="566"/>
      <c r="D40" s="566"/>
      <c r="E40" s="452"/>
      <c r="M40" s="808"/>
      <c r="N40" s="805"/>
    </row>
    <row r="41" spans="1:14" s="444" customFormat="1" ht="19.5" customHeight="1">
      <c r="A41" s="453" t="s">
        <v>617</v>
      </c>
      <c r="B41" s="566">
        <f>161228.14+24537.4+15533.25</f>
        <v>201298.79</v>
      </c>
      <c r="C41" s="566">
        <v>300000</v>
      </c>
      <c r="D41" s="566">
        <v>200000</v>
      </c>
      <c r="E41" s="452"/>
      <c r="M41" s="808"/>
      <c r="N41" s="805"/>
    </row>
    <row r="42" spans="1:14" s="444" customFormat="1" ht="19.5" customHeight="1">
      <c r="A42" s="450" t="s">
        <v>538</v>
      </c>
      <c r="B42" s="565">
        <f>528489.52+64230.75</f>
        <v>592720.27</v>
      </c>
      <c r="C42" s="565">
        <f>837375</f>
        <v>837375</v>
      </c>
      <c r="D42" s="565">
        <f>906525-58343.19</f>
        <v>848181.81</v>
      </c>
      <c r="E42" s="452"/>
      <c r="M42" s="807">
        <f>+D42-C42</f>
        <v>10806.810000000056</v>
      </c>
      <c r="N42" s="805"/>
    </row>
    <row r="43" spans="1:14" s="444" customFormat="1" ht="19.5" customHeight="1">
      <c r="A43" s="450" t="s">
        <v>539</v>
      </c>
      <c r="B43" s="565"/>
      <c r="C43" s="565"/>
      <c r="D43" s="565"/>
      <c r="E43" s="452"/>
      <c r="M43" s="808"/>
      <c r="N43" s="805"/>
    </row>
    <row r="44" spans="1:14" s="444" customFormat="1" ht="19.5" customHeight="1">
      <c r="A44" s="450" t="s">
        <v>443</v>
      </c>
      <c r="B44" s="565">
        <v>5582.27</v>
      </c>
      <c r="C44" s="565">
        <v>5500</v>
      </c>
      <c r="D44" s="565">
        <v>5500</v>
      </c>
      <c r="E44" s="452"/>
      <c r="M44" s="807"/>
      <c r="N44" s="805"/>
    </row>
    <row r="45" spans="1:14" s="444" customFormat="1" ht="19.5" customHeight="1">
      <c r="A45" s="450" t="s">
        <v>444</v>
      </c>
      <c r="B45" s="523">
        <f>SUM(B46:B47)</f>
        <v>906386.9</v>
      </c>
      <c r="C45" s="523">
        <f>SUM(C46:C47)</f>
        <v>652880.62</v>
      </c>
      <c r="D45" s="523">
        <f>SUM(D46:D47)</f>
        <v>200390</v>
      </c>
      <c r="E45" s="452"/>
      <c r="M45" s="807">
        <f>+D45-C45</f>
        <v>-452490.62</v>
      </c>
      <c r="N45" s="805"/>
    </row>
    <row r="46" spans="1:14" s="444" customFormat="1" ht="19.5" customHeight="1">
      <c r="A46" s="453" t="s">
        <v>445</v>
      </c>
      <c r="B46" s="566">
        <v>906386.9</v>
      </c>
      <c r="C46" s="566">
        <f>240000+170000+230740.62+12140</f>
        <v>652880.62</v>
      </c>
      <c r="D46" s="566">
        <v>200390</v>
      </c>
      <c r="E46" s="452"/>
      <c r="M46" s="808"/>
      <c r="N46" s="805"/>
    </row>
    <row r="47" spans="1:14" s="444" customFormat="1" ht="19.5" customHeight="1">
      <c r="A47" s="453" t="s">
        <v>463</v>
      </c>
      <c r="B47" s="566"/>
      <c r="C47" s="566"/>
      <c r="D47" s="566"/>
      <c r="E47" s="452"/>
      <c r="M47" s="808"/>
      <c r="N47" s="805"/>
    </row>
    <row r="48" spans="1:14" s="444" customFormat="1" ht="21.75" customHeight="1">
      <c r="A48" s="456" t="s">
        <v>496</v>
      </c>
      <c r="B48" s="523">
        <f>B28+B11</f>
        <v>15380048.23</v>
      </c>
      <c r="C48" s="523">
        <f>C28+C11</f>
        <v>14684519.380000003</v>
      </c>
      <c r="D48" s="523">
        <f>D28+D11</f>
        <v>13449469.670000002</v>
      </c>
      <c r="E48" s="451"/>
      <c r="M48" s="806">
        <f>+D48-C48</f>
        <v>-1235049.710000001</v>
      </c>
      <c r="N48" s="805"/>
    </row>
    <row r="49" spans="1:14" s="444" customFormat="1" ht="40.5" customHeight="1">
      <c r="A49" s="457"/>
      <c r="B49" s="458"/>
      <c r="C49" s="458"/>
      <c r="D49" s="458"/>
      <c r="E49" s="451"/>
      <c r="M49" s="808"/>
      <c r="N49" s="805"/>
    </row>
    <row r="50" spans="1:13" s="444" customFormat="1" ht="12.75" hidden="1">
      <c r="A50" s="459" t="s">
        <v>464</v>
      </c>
      <c r="C50" s="454"/>
      <c r="D50" s="460"/>
      <c r="E50" s="461"/>
      <c r="M50" s="787"/>
    </row>
    <row r="51" spans="1:13" s="444" customFormat="1" ht="12.75">
      <c r="A51" s="811" t="s">
        <v>245</v>
      </c>
      <c r="B51" s="810">
        <f>B48-PASIVO!B65</f>
        <v>0</v>
      </c>
      <c r="C51" s="810">
        <f>C48-PASIVO!C65</f>
        <v>0</v>
      </c>
      <c r="D51" s="810">
        <f>D48-PASIVO!D65</f>
        <v>0</v>
      </c>
      <c r="E51" s="810"/>
      <c r="F51" s="812"/>
      <c r="G51" s="812"/>
      <c r="H51" s="812"/>
      <c r="I51" s="812"/>
      <c r="J51" s="812"/>
      <c r="K51" s="812"/>
      <c r="L51" s="812"/>
      <c r="M51" s="813"/>
    </row>
    <row r="52" spans="1:13" s="444" customFormat="1" ht="12.75" hidden="1">
      <c r="A52" s="455"/>
      <c r="B52" s="463"/>
      <c r="C52" s="463"/>
      <c r="D52" s="463"/>
      <c r="E52" s="463"/>
      <c r="M52" s="787"/>
    </row>
    <row r="53" spans="1:13" s="444" customFormat="1" ht="12.75" hidden="1">
      <c r="A53" s="455"/>
      <c r="B53" s="464"/>
      <c r="C53" s="464"/>
      <c r="D53" s="463"/>
      <c r="E53" s="463"/>
      <c r="M53" s="787"/>
    </row>
    <row r="54" spans="1:13" s="444" customFormat="1" ht="12.75" hidden="1">
      <c r="A54" s="455" t="s">
        <v>458</v>
      </c>
      <c r="B54" s="465">
        <f>+B48-PASIVO!B65</f>
        <v>0</v>
      </c>
      <c r="C54" s="465">
        <f>+C48-PASIVO!C65</f>
        <v>0</v>
      </c>
      <c r="D54" s="465">
        <f>+D48-PASIVO!D65</f>
        <v>0</v>
      </c>
      <c r="E54" s="463"/>
      <c r="M54" s="787"/>
    </row>
    <row r="55" spans="1:13" s="444" customFormat="1" ht="12.75" hidden="1">
      <c r="A55" s="455"/>
      <c r="B55" s="464"/>
      <c r="C55" s="464"/>
      <c r="D55" s="463"/>
      <c r="E55" s="463"/>
      <c r="M55" s="787"/>
    </row>
    <row r="56" spans="1:13" s="444" customFormat="1" ht="12.75" hidden="1">
      <c r="A56" s="466" t="s">
        <v>457</v>
      </c>
      <c r="B56" s="462">
        <f>+B28-PASIVO!B48</f>
        <v>-2708605.71</v>
      </c>
      <c r="C56" s="462">
        <f>+C28-PASIVO!C48</f>
        <v>-2848352.6899999995</v>
      </c>
      <c r="D56" s="462">
        <f>+D28-PASIVO!D48</f>
        <v>-3214442.9499999997</v>
      </c>
      <c r="E56" s="463"/>
      <c r="M56" s="787"/>
    </row>
    <row r="57" spans="1:13" s="444" customFormat="1" ht="12.75" hidden="1">
      <c r="A57" s="467" t="s">
        <v>99</v>
      </c>
      <c r="B57" s="453"/>
      <c r="C57" s="462">
        <f>+C56-B56</f>
        <v>-139746.97999999952</v>
      </c>
      <c r="D57" s="468">
        <f>+D56-C56</f>
        <v>-366090.26000000024</v>
      </c>
      <c r="E57" s="463"/>
      <c r="M57" s="787"/>
    </row>
    <row r="58" spans="2:13" s="444" customFormat="1" ht="12.75" hidden="1">
      <c r="B58" s="469"/>
      <c r="C58" s="469"/>
      <c r="D58" s="470"/>
      <c r="E58" s="470"/>
      <c r="M58" s="787"/>
    </row>
    <row r="59" spans="2:13" s="444" customFormat="1" ht="12.75" hidden="1">
      <c r="B59" s="464"/>
      <c r="C59" s="464"/>
      <c r="D59" s="471"/>
      <c r="E59" s="471"/>
      <c r="M59" s="787"/>
    </row>
    <row r="60" spans="2:13" s="444" customFormat="1" ht="12.75" hidden="1">
      <c r="B60" s="464"/>
      <c r="C60" s="464"/>
      <c r="D60" s="463"/>
      <c r="E60" s="463"/>
      <c r="M60" s="787"/>
    </row>
    <row r="61" spans="2:13" s="444" customFormat="1" ht="12.75">
      <c r="B61" s="463"/>
      <c r="C61" s="463"/>
      <c r="D61" s="463"/>
      <c r="E61" s="463"/>
      <c r="M61" s="787"/>
    </row>
    <row r="62" spans="2:13" s="444" customFormat="1" ht="12.75">
      <c r="B62" s="463"/>
      <c r="C62" s="463"/>
      <c r="D62" s="463"/>
      <c r="E62" s="463">
        <f>+E48-E61</f>
        <v>0</v>
      </c>
      <c r="M62" s="787"/>
    </row>
    <row r="63" spans="2:13" s="444" customFormat="1" ht="12.75">
      <c r="B63" s="464"/>
      <c r="C63" s="464"/>
      <c r="D63" s="463"/>
      <c r="E63" s="463"/>
      <c r="M63" s="787"/>
    </row>
    <row r="64" spans="2:13" s="444" customFormat="1" ht="12.75">
      <c r="B64" s="464"/>
      <c r="C64" s="464"/>
      <c r="D64" s="463"/>
      <c r="E64" s="463"/>
      <c r="M64" s="787"/>
    </row>
    <row r="65" spans="2:13" s="444" customFormat="1" ht="12.75">
      <c r="B65" s="464"/>
      <c r="C65" s="464"/>
      <c r="D65" s="463"/>
      <c r="E65" s="463"/>
      <c r="M65" s="787"/>
    </row>
    <row r="66" spans="2:13" s="444" customFormat="1" ht="12.75">
      <c r="B66" s="469"/>
      <c r="C66" s="469"/>
      <c r="D66" s="470"/>
      <c r="E66" s="470"/>
      <c r="M66" s="787"/>
    </row>
    <row r="67" spans="2:13" s="444" customFormat="1" ht="12.75">
      <c r="B67" s="464"/>
      <c r="C67" s="464"/>
      <c r="D67" s="471"/>
      <c r="E67" s="471"/>
      <c r="M67" s="787"/>
    </row>
    <row r="68" spans="2:13" s="444" customFormat="1" ht="12.75">
      <c r="B68" s="464"/>
      <c r="C68" s="464"/>
      <c r="D68" s="471"/>
      <c r="E68" s="471"/>
      <c r="M68" s="787"/>
    </row>
    <row r="69" spans="2:13" s="444" customFormat="1" ht="12.75">
      <c r="B69" s="464"/>
      <c r="C69" s="464"/>
      <c r="D69" s="471"/>
      <c r="E69" s="471"/>
      <c r="M69" s="787"/>
    </row>
    <row r="70" spans="4:13" s="444" customFormat="1" ht="12.75">
      <c r="D70" s="460"/>
      <c r="E70" s="461"/>
      <c r="M70" s="787"/>
    </row>
    <row r="71" spans="4:13" s="444" customFormat="1" ht="12.75">
      <c r="D71" s="460"/>
      <c r="E71" s="461"/>
      <c r="M71" s="787"/>
    </row>
    <row r="72" spans="4:13" s="444" customFormat="1" ht="12.75">
      <c r="D72" s="460"/>
      <c r="E72" s="461"/>
      <c r="M72" s="787"/>
    </row>
    <row r="73" spans="4:13" s="444" customFormat="1" ht="12.75">
      <c r="D73" s="460"/>
      <c r="E73" s="461"/>
      <c r="M73" s="787"/>
    </row>
    <row r="74" spans="4:13" s="444" customFormat="1" ht="12.75">
      <c r="D74" s="460"/>
      <c r="E74" s="461"/>
      <c r="M74" s="787"/>
    </row>
    <row r="75" spans="4:13" s="444" customFormat="1" ht="12.75">
      <c r="D75" s="460"/>
      <c r="E75" s="461"/>
      <c r="M75" s="787"/>
    </row>
    <row r="76" spans="4:13" s="444" customFormat="1" ht="12.75">
      <c r="D76" s="460"/>
      <c r="E76" s="461"/>
      <c r="M76" s="787"/>
    </row>
    <row r="77" spans="4:13" s="444" customFormat="1" ht="12.75">
      <c r="D77" s="460"/>
      <c r="E77" s="461"/>
      <c r="M77" s="787"/>
    </row>
    <row r="78" spans="4:13" s="444" customFormat="1" ht="12.75">
      <c r="D78" s="460"/>
      <c r="E78" s="461"/>
      <c r="M78" s="787"/>
    </row>
    <row r="79" spans="4:13" s="444" customFormat="1" ht="12.75">
      <c r="D79" s="460"/>
      <c r="E79" s="461"/>
      <c r="M79" s="787"/>
    </row>
    <row r="80" spans="4:13" s="444" customFormat="1" ht="12.75">
      <c r="D80" s="460"/>
      <c r="E80" s="461"/>
      <c r="M80" s="787"/>
    </row>
    <row r="81" spans="4:13" s="444" customFormat="1" ht="12.75">
      <c r="D81" s="460"/>
      <c r="E81" s="461"/>
      <c r="M81" s="787"/>
    </row>
    <row r="82" spans="4:13" s="444" customFormat="1" ht="12.75">
      <c r="D82" s="460"/>
      <c r="E82" s="461"/>
      <c r="M82" s="787"/>
    </row>
    <row r="83" spans="4:13" s="444" customFormat="1" ht="12.75">
      <c r="D83" s="460"/>
      <c r="E83" s="461"/>
      <c r="M83" s="787"/>
    </row>
    <row r="84" spans="4:13" s="444" customFormat="1" ht="12.75">
      <c r="D84" s="460"/>
      <c r="E84" s="461"/>
      <c r="M84" s="787"/>
    </row>
    <row r="85" spans="4:13" s="444" customFormat="1" ht="12.75">
      <c r="D85" s="460"/>
      <c r="E85" s="461"/>
      <c r="M85" s="787"/>
    </row>
    <row r="86" spans="4:13" s="444" customFormat="1" ht="12.75">
      <c r="D86" s="460"/>
      <c r="E86" s="461"/>
      <c r="M86" s="787"/>
    </row>
    <row r="87" spans="4:13" s="444" customFormat="1" ht="12.75">
      <c r="D87" s="460"/>
      <c r="E87" s="461"/>
      <c r="M87" s="787"/>
    </row>
    <row r="88" spans="4:13" s="444" customFormat="1" ht="12.75">
      <c r="D88" s="460"/>
      <c r="E88" s="461"/>
      <c r="M88" s="787"/>
    </row>
    <row r="89" spans="4:13" s="444" customFormat="1" ht="12.75">
      <c r="D89" s="460"/>
      <c r="E89" s="461"/>
      <c r="M89" s="787"/>
    </row>
    <row r="90" spans="4:13" s="444" customFormat="1" ht="12.75">
      <c r="D90" s="460"/>
      <c r="E90" s="461"/>
      <c r="M90" s="787"/>
    </row>
    <row r="91" spans="4:13" s="444" customFormat="1" ht="12.75">
      <c r="D91" s="460"/>
      <c r="E91" s="461"/>
      <c r="M91" s="787"/>
    </row>
    <row r="92" spans="4:13" s="444" customFormat="1" ht="12.75">
      <c r="D92" s="460"/>
      <c r="E92" s="461"/>
      <c r="M92" s="787"/>
    </row>
    <row r="93" spans="4:13" s="444" customFormat="1" ht="12.75">
      <c r="D93" s="460"/>
      <c r="E93" s="461"/>
      <c r="M93" s="787"/>
    </row>
    <row r="94" spans="4:13" s="444" customFormat="1" ht="12.75">
      <c r="D94" s="460"/>
      <c r="E94" s="461"/>
      <c r="M94" s="787"/>
    </row>
    <row r="95" spans="4:13" s="444" customFormat="1" ht="12.75">
      <c r="D95" s="460"/>
      <c r="E95" s="461"/>
      <c r="M95" s="787"/>
    </row>
    <row r="96" spans="4:13" s="444" customFormat="1" ht="12.75">
      <c r="D96" s="460"/>
      <c r="E96" s="461"/>
      <c r="M96" s="787"/>
    </row>
    <row r="97" spans="4:13" s="444" customFormat="1" ht="12.75">
      <c r="D97" s="460"/>
      <c r="E97" s="461"/>
      <c r="M97" s="787"/>
    </row>
    <row r="98" spans="4:13" s="444" customFormat="1" ht="12.75">
      <c r="D98" s="460"/>
      <c r="E98" s="461"/>
      <c r="M98" s="787"/>
    </row>
    <row r="99" spans="4:13" s="444" customFormat="1" ht="12.75">
      <c r="D99" s="460"/>
      <c r="E99" s="461"/>
      <c r="M99" s="787"/>
    </row>
    <row r="100" spans="4:13" s="444" customFormat="1" ht="12.75">
      <c r="D100" s="460"/>
      <c r="E100" s="461"/>
      <c r="M100" s="787"/>
    </row>
    <row r="101" spans="4:13" s="444" customFormat="1" ht="12.75">
      <c r="D101" s="460"/>
      <c r="E101" s="461"/>
      <c r="M101" s="787"/>
    </row>
    <row r="102" spans="4:13" s="444" customFormat="1" ht="12.75">
      <c r="D102" s="460"/>
      <c r="E102" s="461"/>
      <c r="M102" s="787"/>
    </row>
    <row r="103" spans="4:13" s="444" customFormat="1" ht="12.75">
      <c r="D103" s="460"/>
      <c r="E103" s="461"/>
      <c r="M103" s="787"/>
    </row>
    <row r="104" spans="4:13" s="444" customFormat="1" ht="12.75">
      <c r="D104" s="460"/>
      <c r="E104" s="461"/>
      <c r="M104" s="787"/>
    </row>
    <row r="105" spans="4:13" s="444" customFormat="1" ht="12.75">
      <c r="D105" s="460"/>
      <c r="E105" s="461"/>
      <c r="M105" s="787"/>
    </row>
    <row r="106" spans="4:13" s="444" customFormat="1" ht="12.75">
      <c r="D106" s="460"/>
      <c r="E106" s="461"/>
      <c r="M106" s="787"/>
    </row>
    <row r="107" spans="4:13" s="444" customFormat="1" ht="12.75">
      <c r="D107" s="460"/>
      <c r="E107" s="461"/>
      <c r="M107" s="787"/>
    </row>
    <row r="108" spans="4:13" s="444" customFormat="1" ht="12.75">
      <c r="D108" s="460"/>
      <c r="E108" s="461"/>
      <c r="M108" s="787"/>
    </row>
    <row r="109" spans="4:13" s="444" customFormat="1" ht="12.75">
      <c r="D109" s="460"/>
      <c r="E109" s="461"/>
      <c r="M109" s="787"/>
    </row>
    <row r="110" spans="4:13" s="444" customFormat="1" ht="12.75">
      <c r="D110" s="460"/>
      <c r="E110" s="461"/>
      <c r="M110" s="787"/>
    </row>
    <row r="111" spans="4:13" s="444" customFormat="1" ht="12.75">
      <c r="D111" s="460"/>
      <c r="E111" s="461"/>
      <c r="M111" s="787"/>
    </row>
    <row r="112" spans="4:13" s="444" customFormat="1" ht="12.75">
      <c r="D112" s="460"/>
      <c r="E112" s="461"/>
      <c r="M112" s="787"/>
    </row>
    <row r="113" spans="4:13" s="444" customFormat="1" ht="12.75">
      <c r="D113" s="460"/>
      <c r="E113" s="461"/>
      <c r="M113" s="787"/>
    </row>
    <row r="114" spans="4:13" s="444" customFormat="1" ht="12.75">
      <c r="D114" s="460"/>
      <c r="E114" s="461"/>
      <c r="M114" s="787"/>
    </row>
    <row r="115" spans="4:13" s="444" customFormat="1" ht="12.75">
      <c r="D115" s="460"/>
      <c r="E115" s="461"/>
      <c r="M115" s="787"/>
    </row>
    <row r="116" spans="4:13" s="444" customFormat="1" ht="12.75">
      <c r="D116" s="460"/>
      <c r="E116" s="461"/>
      <c r="M116" s="787"/>
    </row>
    <row r="117" spans="4:13" s="444" customFormat="1" ht="12.75">
      <c r="D117" s="460"/>
      <c r="E117" s="461"/>
      <c r="M117" s="787"/>
    </row>
    <row r="118" spans="4:13" s="444" customFormat="1" ht="12.75">
      <c r="D118" s="460"/>
      <c r="E118" s="461"/>
      <c r="M118" s="787"/>
    </row>
    <row r="119" spans="4:13" s="444" customFormat="1" ht="12.75">
      <c r="D119" s="460"/>
      <c r="E119" s="461"/>
      <c r="M119" s="787"/>
    </row>
    <row r="120" spans="4:13" s="444" customFormat="1" ht="12.75">
      <c r="D120" s="460"/>
      <c r="E120" s="461"/>
      <c r="M120" s="787"/>
    </row>
    <row r="121" spans="4:13" s="444" customFormat="1" ht="12.75">
      <c r="D121" s="460"/>
      <c r="E121" s="461"/>
      <c r="M121" s="787"/>
    </row>
    <row r="122" spans="4:13" s="444" customFormat="1" ht="12.75">
      <c r="D122" s="460"/>
      <c r="E122" s="461"/>
      <c r="M122" s="787"/>
    </row>
    <row r="123" spans="4:13" s="444" customFormat="1" ht="12.75">
      <c r="D123" s="460"/>
      <c r="E123" s="461"/>
      <c r="M123" s="787"/>
    </row>
    <row r="124" spans="4:13" s="444" customFormat="1" ht="12.75">
      <c r="D124" s="460"/>
      <c r="E124" s="461"/>
      <c r="M124" s="787"/>
    </row>
    <row r="125" spans="4:13" s="444" customFormat="1" ht="12.75">
      <c r="D125" s="460"/>
      <c r="E125" s="461"/>
      <c r="M125" s="787"/>
    </row>
    <row r="126" spans="4:13" s="444" customFormat="1" ht="12.75">
      <c r="D126" s="460"/>
      <c r="E126" s="461"/>
      <c r="M126" s="787"/>
    </row>
    <row r="127" spans="4:13" s="444" customFormat="1" ht="12.75">
      <c r="D127" s="460"/>
      <c r="E127" s="461"/>
      <c r="M127" s="787"/>
    </row>
    <row r="128" spans="4:13" s="444" customFormat="1" ht="12.75">
      <c r="D128" s="460"/>
      <c r="E128" s="461"/>
      <c r="M128" s="787"/>
    </row>
    <row r="129" spans="4:13" s="444" customFormat="1" ht="12.75">
      <c r="D129" s="460"/>
      <c r="E129" s="461"/>
      <c r="M129" s="787"/>
    </row>
    <row r="130" spans="4:13" s="444" customFormat="1" ht="12.75">
      <c r="D130" s="460"/>
      <c r="E130" s="461"/>
      <c r="M130" s="787"/>
    </row>
    <row r="131" spans="4:13" s="444" customFormat="1" ht="12.75">
      <c r="D131" s="460"/>
      <c r="E131" s="461"/>
      <c r="M131" s="787"/>
    </row>
    <row r="132" spans="4:13" s="444" customFormat="1" ht="12.75">
      <c r="D132" s="460"/>
      <c r="E132" s="461"/>
      <c r="M132" s="787"/>
    </row>
    <row r="133" spans="4:13" s="444" customFormat="1" ht="12.75">
      <c r="D133" s="460"/>
      <c r="E133" s="461"/>
      <c r="M133" s="787"/>
    </row>
    <row r="134" spans="4:13" s="444" customFormat="1" ht="12.75">
      <c r="D134" s="460"/>
      <c r="E134" s="461"/>
      <c r="M134" s="787"/>
    </row>
    <row r="135" spans="4:13" s="444" customFormat="1" ht="12.75">
      <c r="D135" s="460"/>
      <c r="E135" s="461"/>
      <c r="M135" s="787"/>
    </row>
    <row r="136" spans="4:13" s="444" customFormat="1" ht="12.75">
      <c r="D136" s="460"/>
      <c r="E136" s="461"/>
      <c r="M136" s="787"/>
    </row>
    <row r="137" spans="4:13" s="444" customFormat="1" ht="12.75">
      <c r="D137" s="460"/>
      <c r="E137" s="461"/>
      <c r="M137" s="787"/>
    </row>
    <row r="138" spans="4:13" s="444" customFormat="1" ht="12.75">
      <c r="D138" s="460"/>
      <c r="E138" s="461"/>
      <c r="M138" s="787"/>
    </row>
    <row r="139" spans="4:13" s="444" customFormat="1" ht="12.75">
      <c r="D139" s="460"/>
      <c r="E139" s="461"/>
      <c r="M139" s="787"/>
    </row>
    <row r="140" spans="4:13" s="444" customFormat="1" ht="12.75">
      <c r="D140" s="460"/>
      <c r="E140" s="461"/>
      <c r="M140" s="787"/>
    </row>
    <row r="141" spans="4:13" s="444" customFormat="1" ht="12.75">
      <c r="D141" s="460"/>
      <c r="E141" s="461"/>
      <c r="M141" s="787"/>
    </row>
    <row r="142" spans="4:13" s="444" customFormat="1" ht="12.75">
      <c r="D142" s="460"/>
      <c r="E142" s="461"/>
      <c r="M142" s="787"/>
    </row>
    <row r="143" spans="4:13" s="444" customFormat="1" ht="12.75">
      <c r="D143" s="460"/>
      <c r="E143" s="461"/>
      <c r="M143" s="787"/>
    </row>
    <row r="144" spans="4:13" s="444" customFormat="1" ht="12.75">
      <c r="D144" s="460"/>
      <c r="E144" s="461"/>
      <c r="M144" s="787"/>
    </row>
    <row r="145" spans="4:13" s="444" customFormat="1" ht="12.75">
      <c r="D145" s="460"/>
      <c r="E145" s="461"/>
      <c r="M145" s="787"/>
    </row>
    <row r="146" spans="4:13" s="444" customFormat="1" ht="12.75">
      <c r="D146" s="460"/>
      <c r="E146" s="461"/>
      <c r="M146" s="787"/>
    </row>
    <row r="147" spans="4:13" s="444" customFormat="1" ht="12.75">
      <c r="D147" s="460"/>
      <c r="E147" s="461"/>
      <c r="M147" s="787"/>
    </row>
    <row r="148" spans="4:13" s="444" customFormat="1" ht="12.75">
      <c r="D148" s="460"/>
      <c r="E148" s="461"/>
      <c r="M148" s="787"/>
    </row>
    <row r="149" spans="4:13" s="444" customFormat="1" ht="12.75">
      <c r="D149" s="460"/>
      <c r="E149" s="461"/>
      <c r="M149" s="787"/>
    </row>
    <row r="150" spans="4:13" s="444" customFormat="1" ht="12.75">
      <c r="D150" s="460"/>
      <c r="E150" s="461"/>
      <c r="M150" s="787"/>
    </row>
    <row r="151" spans="4:13" s="444" customFormat="1" ht="12.75">
      <c r="D151" s="460"/>
      <c r="E151" s="461"/>
      <c r="M151" s="787"/>
    </row>
    <row r="152" spans="4:13" s="444" customFormat="1" ht="12.75">
      <c r="D152" s="460"/>
      <c r="E152" s="461"/>
      <c r="M152" s="787"/>
    </row>
    <row r="153" spans="4:13" s="444" customFormat="1" ht="12.75">
      <c r="D153" s="460"/>
      <c r="E153" s="461"/>
      <c r="M153" s="787"/>
    </row>
    <row r="154" spans="4:13" s="444" customFormat="1" ht="12.75">
      <c r="D154" s="460"/>
      <c r="E154" s="461"/>
      <c r="M154" s="787"/>
    </row>
    <row r="155" spans="4:13" s="444" customFormat="1" ht="12.75">
      <c r="D155" s="460"/>
      <c r="E155" s="461"/>
      <c r="M155" s="787"/>
    </row>
    <row r="156" spans="4:13" s="444" customFormat="1" ht="12.75">
      <c r="D156" s="460"/>
      <c r="E156" s="461"/>
      <c r="M156" s="787"/>
    </row>
    <row r="157" spans="4:13" s="444" customFormat="1" ht="12.75">
      <c r="D157" s="460"/>
      <c r="E157" s="461"/>
      <c r="M157" s="787"/>
    </row>
    <row r="158" spans="4:13" s="444" customFormat="1" ht="12.75">
      <c r="D158" s="460"/>
      <c r="E158" s="461"/>
      <c r="M158" s="787"/>
    </row>
    <row r="159" spans="4:13" s="444" customFormat="1" ht="12.75">
      <c r="D159" s="460"/>
      <c r="E159" s="461"/>
      <c r="M159" s="787"/>
    </row>
    <row r="160" spans="4:13" s="444" customFormat="1" ht="12.75">
      <c r="D160" s="460"/>
      <c r="E160" s="461"/>
      <c r="M160" s="787"/>
    </row>
    <row r="161" spans="4:13" s="444" customFormat="1" ht="12.75">
      <c r="D161" s="460"/>
      <c r="E161" s="461"/>
      <c r="M161" s="787"/>
    </row>
    <row r="162" spans="4:13" s="444" customFormat="1" ht="12.75">
      <c r="D162" s="460"/>
      <c r="E162" s="461"/>
      <c r="M162" s="787"/>
    </row>
    <row r="163" spans="4:13" s="444" customFormat="1" ht="12.75">
      <c r="D163" s="460"/>
      <c r="E163" s="461"/>
      <c r="M163" s="787"/>
    </row>
    <row r="164" spans="4:13" s="444" customFormat="1" ht="12.75">
      <c r="D164" s="460"/>
      <c r="E164" s="461"/>
      <c r="M164" s="787"/>
    </row>
    <row r="165" spans="4:13" s="444" customFormat="1" ht="12.75">
      <c r="D165" s="460"/>
      <c r="E165" s="461"/>
      <c r="M165" s="787"/>
    </row>
    <row r="166" spans="4:13" s="444" customFormat="1" ht="12.75">
      <c r="D166" s="460"/>
      <c r="E166" s="461"/>
      <c r="M166" s="787"/>
    </row>
    <row r="167" spans="4:13" s="444" customFormat="1" ht="12.75">
      <c r="D167" s="460"/>
      <c r="E167" s="461"/>
      <c r="M167" s="787"/>
    </row>
    <row r="168" spans="4:13" s="444" customFormat="1" ht="12.75">
      <c r="D168" s="460"/>
      <c r="E168" s="461"/>
      <c r="M168" s="787"/>
    </row>
    <row r="169" spans="4:13" s="444" customFormat="1" ht="12.75">
      <c r="D169" s="460"/>
      <c r="E169" s="461"/>
      <c r="M169" s="787"/>
    </row>
    <row r="170" spans="4:13" s="444" customFormat="1" ht="12.75">
      <c r="D170" s="460"/>
      <c r="E170" s="461"/>
      <c r="M170" s="787"/>
    </row>
    <row r="171" spans="4:13" s="444" customFormat="1" ht="12.75">
      <c r="D171" s="460"/>
      <c r="E171" s="461"/>
      <c r="M171" s="787"/>
    </row>
    <row r="172" spans="4:13" s="444" customFormat="1" ht="12.75">
      <c r="D172" s="460"/>
      <c r="E172" s="461"/>
      <c r="M172" s="787"/>
    </row>
    <row r="173" spans="4:13" s="444" customFormat="1" ht="12.75">
      <c r="D173" s="460"/>
      <c r="E173" s="461"/>
      <c r="M173" s="787"/>
    </row>
    <row r="174" spans="4:13" s="444" customFormat="1" ht="12.75">
      <c r="D174" s="460"/>
      <c r="E174" s="461"/>
      <c r="M174" s="787"/>
    </row>
    <row r="175" spans="4:13" s="444" customFormat="1" ht="12.75">
      <c r="D175" s="460"/>
      <c r="E175" s="461"/>
      <c r="M175" s="787"/>
    </row>
    <row r="176" spans="4:13" s="444" customFormat="1" ht="12.75">
      <c r="D176" s="460"/>
      <c r="E176" s="461"/>
      <c r="M176" s="787"/>
    </row>
    <row r="177" spans="4:13" s="444" customFormat="1" ht="12.75">
      <c r="D177" s="460"/>
      <c r="E177" s="461"/>
      <c r="M177" s="787"/>
    </row>
    <row r="178" spans="4:13" s="444" customFormat="1" ht="12.75">
      <c r="D178" s="460"/>
      <c r="E178" s="461"/>
      <c r="M178" s="787"/>
    </row>
    <row r="179" spans="4:13" s="444" customFormat="1" ht="12.75">
      <c r="D179" s="460"/>
      <c r="E179" s="461"/>
      <c r="M179" s="787"/>
    </row>
    <row r="180" spans="4:13" s="444" customFormat="1" ht="12.75">
      <c r="D180" s="460"/>
      <c r="E180" s="461"/>
      <c r="M180" s="787"/>
    </row>
    <row r="181" spans="4:13" s="444" customFormat="1" ht="12.75">
      <c r="D181" s="460"/>
      <c r="E181" s="461"/>
      <c r="M181" s="787"/>
    </row>
    <row r="182" spans="4:13" s="444" customFormat="1" ht="12.75">
      <c r="D182" s="460"/>
      <c r="E182" s="461"/>
      <c r="M182" s="787"/>
    </row>
    <row r="183" spans="4:13" s="444" customFormat="1" ht="12.75">
      <c r="D183" s="460"/>
      <c r="E183" s="461"/>
      <c r="M183" s="787"/>
    </row>
    <row r="184" spans="4:13" s="444" customFormat="1" ht="12.75">
      <c r="D184" s="460"/>
      <c r="E184" s="461"/>
      <c r="M184" s="787"/>
    </row>
    <row r="185" spans="4:13" s="444" customFormat="1" ht="12.75">
      <c r="D185" s="460"/>
      <c r="E185" s="461"/>
      <c r="M185" s="787"/>
    </row>
    <row r="186" spans="4:13" s="444" customFormat="1" ht="12.75">
      <c r="D186" s="460"/>
      <c r="E186" s="461"/>
      <c r="M186" s="787"/>
    </row>
    <row r="187" spans="4:13" s="444" customFormat="1" ht="12.75">
      <c r="D187" s="460"/>
      <c r="E187" s="461"/>
      <c r="M187" s="787"/>
    </row>
    <row r="188" spans="4:13" s="444" customFormat="1" ht="12.75">
      <c r="D188" s="460"/>
      <c r="E188" s="461"/>
      <c r="M188" s="787"/>
    </row>
    <row r="189" spans="4:13" s="444" customFormat="1" ht="12.75">
      <c r="D189" s="460"/>
      <c r="E189" s="461"/>
      <c r="M189" s="787"/>
    </row>
    <row r="190" spans="4:13" s="444" customFormat="1" ht="12.75">
      <c r="D190" s="460"/>
      <c r="E190" s="461"/>
      <c r="M190" s="787"/>
    </row>
    <row r="191" spans="4:13" s="444" customFormat="1" ht="12.75">
      <c r="D191" s="460"/>
      <c r="E191" s="461"/>
      <c r="M191" s="787"/>
    </row>
    <row r="192" spans="4:13" s="444" customFormat="1" ht="12.75">
      <c r="D192" s="460"/>
      <c r="E192" s="461"/>
      <c r="M192" s="787"/>
    </row>
    <row r="193" spans="4:13" s="444" customFormat="1" ht="12.75">
      <c r="D193" s="460"/>
      <c r="E193" s="461"/>
      <c r="M193" s="787"/>
    </row>
    <row r="194" spans="4:13" s="444" customFormat="1" ht="12.75">
      <c r="D194" s="460"/>
      <c r="E194" s="461"/>
      <c r="M194" s="787"/>
    </row>
    <row r="195" spans="4:13" s="444" customFormat="1" ht="12.75">
      <c r="D195" s="460"/>
      <c r="E195" s="461"/>
      <c r="M195" s="787"/>
    </row>
    <row r="196" spans="4:13" s="444" customFormat="1" ht="12.75">
      <c r="D196" s="460"/>
      <c r="E196" s="461"/>
      <c r="M196" s="787"/>
    </row>
    <row r="197" spans="4:13" s="444" customFormat="1" ht="12.75">
      <c r="D197" s="460"/>
      <c r="E197" s="461"/>
      <c r="M197" s="787"/>
    </row>
    <row r="198" spans="4:13" s="444" customFormat="1" ht="12.75">
      <c r="D198" s="460"/>
      <c r="E198" s="461"/>
      <c r="M198" s="787"/>
    </row>
    <row r="199" spans="4:13" s="444" customFormat="1" ht="12.75">
      <c r="D199" s="460"/>
      <c r="E199" s="461"/>
      <c r="M199" s="787"/>
    </row>
    <row r="200" spans="4:13" s="444" customFormat="1" ht="12.75">
      <c r="D200" s="460"/>
      <c r="E200" s="461"/>
      <c r="M200" s="787"/>
    </row>
    <row r="201" spans="4:13" s="444" customFormat="1" ht="12.75">
      <c r="D201" s="460"/>
      <c r="E201" s="461"/>
      <c r="M201" s="787"/>
    </row>
    <row r="202" spans="4:13" s="444" customFormat="1" ht="12.75">
      <c r="D202" s="460"/>
      <c r="E202" s="461"/>
      <c r="M202" s="787"/>
    </row>
    <row r="203" spans="4:13" s="444" customFormat="1" ht="12.75">
      <c r="D203" s="460"/>
      <c r="E203" s="461"/>
      <c r="M203" s="787"/>
    </row>
    <row r="204" spans="4:13" s="444" customFormat="1" ht="12.75">
      <c r="D204" s="460"/>
      <c r="E204" s="461"/>
      <c r="M204" s="787"/>
    </row>
    <row r="205" spans="4:13" s="444" customFormat="1" ht="12.75">
      <c r="D205" s="460"/>
      <c r="E205" s="461"/>
      <c r="M205" s="787"/>
    </row>
    <row r="206" spans="4:13" s="444" customFormat="1" ht="12.75">
      <c r="D206" s="460"/>
      <c r="E206" s="461"/>
      <c r="M206" s="787"/>
    </row>
    <row r="207" spans="4:13" s="444" customFormat="1" ht="12.75">
      <c r="D207" s="460"/>
      <c r="E207" s="461"/>
      <c r="M207" s="787"/>
    </row>
    <row r="208" spans="4:13" s="444" customFormat="1" ht="12.75">
      <c r="D208" s="460"/>
      <c r="E208" s="461"/>
      <c r="M208" s="787"/>
    </row>
    <row r="209" spans="4:13" s="444" customFormat="1" ht="12.75">
      <c r="D209" s="460"/>
      <c r="E209" s="461"/>
      <c r="M209" s="787"/>
    </row>
    <row r="210" spans="4:13" s="444" customFormat="1" ht="12.75">
      <c r="D210" s="460"/>
      <c r="E210" s="461"/>
      <c r="M210" s="787"/>
    </row>
    <row r="211" spans="4:13" s="444" customFormat="1" ht="12.75">
      <c r="D211" s="460"/>
      <c r="E211" s="461"/>
      <c r="M211" s="787"/>
    </row>
    <row r="212" spans="4:13" s="444" customFormat="1" ht="12.75">
      <c r="D212" s="460"/>
      <c r="E212" s="461"/>
      <c r="M212" s="787"/>
    </row>
    <row r="213" spans="4:13" s="444" customFormat="1" ht="12.75">
      <c r="D213" s="460"/>
      <c r="E213" s="461"/>
      <c r="M213" s="787"/>
    </row>
    <row r="214" spans="4:13" s="444" customFormat="1" ht="12.75">
      <c r="D214" s="460"/>
      <c r="E214" s="461"/>
      <c r="M214" s="787"/>
    </row>
    <row r="215" spans="4:13" s="444" customFormat="1" ht="12.75">
      <c r="D215" s="460"/>
      <c r="E215" s="461"/>
      <c r="M215" s="787"/>
    </row>
    <row r="216" spans="4:13" s="444" customFormat="1" ht="12.75">
      <c r="D216" s="460"/>
      <c r="E216" s="461"/>
      <c r="M216" s="787"/>
    </row>
    <row r="217" spans="4:13" s="444" customFormat="1" ht="12.75">
      <c r="D217" s="460"/>
      <c r="E217" s="461"/>
      <c r="M217" s="787"/>
    </row>
    <row r="218" spans="4:13" s="444" customFormat="1" ht="12.75">
      <c r="D218" s="460"/>
      <c r="E218" s="461"/>
      <c r="M218" s="787"/>
    </row>
    <row r="219" spans="4:13" s="444" customFormat="1" ht="12.75">
      <c r="D219" s="460"/>
      <c r="E219" s="461"/>
      <c r="M219" s="787"/>
    </row>
    <row r="220" spans="4:13" s="444" customFormat="1" ht="12.75">
      <c r="D220" s="460"/>
      <c r="E220" s="461"/>
      <c r="M220" s="787"/>
    </row>
    <row r="221" spans="4:13" s="444" customFormat="1" ht="12.75">
      <c r="D221" s="460"/>
      <c r="E221" s="461"/>
      <c r="M221" s="787"/>
    </row>
    <row r="222" spans="4:13" s="444" customFormat="1" ht="12.75">
      <c r="D222" s="460"/>
      <c r="E222" s="461"/>
      <c r="M222" s="787"/>
    </row>
    <row r="223" spans="4:13" s="444" customFormat="1" ht="12.75">
      <c r="D223" s="460"/>
      <c r="E223" s="461"/>
      <c r="M223" s="787"/>
    </row>
    <row r="224" spans="4:13" s="444" customFormat="1" ht="12.75">
      <c r="D224" s="460"/>
      <c r="E224" s="461"/>
      <c r="M224" s="787"/>
    </row>
    <row r="225" spans="4:13" s="444" customFormat="1" ht="12.75">
      <c r="D225" s="460"/>
      <c r="E225" s="461"/>
      <c r="M225" s="787"/>
    </row>
    <row r="226" spans="4:13" s="444" customFormat="1" ht="12.75">
      <c r="D226" s="460"/>
      <c r="E226" s="461"/>
      <c r="M226" s="787"/>
    </row>
    <row r="227" spans="4:13" s="444" customFormat="1" ht="12.75">
      <c r="D227" s="460"/>
      <c r="E227" s="461"/>
      <c r="M227" s="787"/>
    </row>
    <row r="228" spans="4:13" s="444" customFormat="1" ht="12.75">
      <c r="D228" s="460"/>
      <c r="E228" s="461"/>
      <c r="M228" s="787"/>
    </row>
    <row r="229" spans="4:13" s="444" customFormat="1" ht="12.75">
      <c r="D229" s="460"/>
      <c r="E229" s="461"/>
      <c r="M229" s="787"/>
    </row>
    <row r="230" spans="4:13" s="444" customFormat="1" ht="12.75">
      <c r="D230" s="460"/>
      <c r="E230" s="461"/>
      <c r="M230" s="787"/>
    </row>
    <row r="231" spans="4:13" s="444" customFormat="1" ht="12.75">
      <c r="D231" s="460"/>
      <c r="E231" s="461"/>
      <c r="M231" s="787"/>
    </row>
    <row r="232" spans="4:13" s="444" customFormat="1" ht="12.75">
      <c r="D232" s="460"/>
      <c r="E232" s="461"/>
      <c r="M232" s="787"/>
    </row>
    <row r="233" spans="4:13" s="444" customFormat="1" ht="12.75">
      <c r="D233" s="460"/>
      <c r="E233" s="461"/>
      <c r="M233" s="787"/>
    </row>
    <row r="234" spans="4:13" s="444" customFormat="1" ht="12.75">
      <c r="D234" s="460"/>
      <c r="E234" s="461"/>
      <c r="M234" s="787"/>
    </row>
    <row r="235" spans="4:13" s="444" customFormat="1" ht="12.75">
      <c r="D235" s="460"/>
      <c r="E235" s="461"/>
      <c r="M235" s="787"/>
    </row>
    <row r="236" spans="4:13" s="444" customFormat="1" ht="12.75">
      <c r="D236" s="460"/>
      <c r="E236" s="461"/>
      <c r="M236" s="787"/>
    </row>
    <row r="237" spans="4:13" s="444" customFormat="1" ht="12.75">
      <c r="D237" s="460"/>
      <c r="E237" s="461"/>
      <c r="M237" s="787"/>
    </row>
    <row r="238" spans="4:13" s="444" customFormat="1" ht="12.75">
      <c r="D238" s="460"/>
      <c r="E238" s="461"/>
      <c r="M238" s="787"/>
    </row>
    <row r="239" spans="4:13" s="444" customFormat="1" ht="12.75">
      <c r="D239" s="460"/>
      <c r="E239" s="461"/>
      <c r="M239" s="787"/>
    </row>
    <row r="240" spans="4:13" s="444" customFormat="1" ht="12.75">
      <c r="D240" s="460"/>
      <c r="E240" s="461"/>
      <c r="M240" s="787"/>
    </row>
    <row r="241" spans="4:13" s="444" customFormat="1" ht="12.75">
      <c r="D241" s="460"/>
      <c r="E241" s="461"/>
      <c r="M241" s="787"/>
    </row>
    <row r="242" spans="4:13" s="444" customFormat="1" ht="12.75">
      <c r="D242" s="460"/>
      <c r="E242" s="461"/>
      <c r="M242" s="787"/>
    </row>
    <row r="243" spans="4:13" s="444" customFormat="1" ht="12.75">
      <c r="D243" s="460"/>
      <c r="E243" s="461"/>
      <c r="M243" s="787"/>
    </row>
    <row r="244" spans="4:13" s="444" customFormat="1" ht="12.75">
      <c r="D244" s="460"/>
      <c r="E244" s="461"/>
      <c r="M244" s="787"/>
    </row>
    <row r="245" spans="4:13" s="444" customFormat="1" ht="12.75">
      <c r="D245" s="460"/>
      <c r="E245" s="461"/>
      <c r="M245" s="787"/>
    </row>
    <row r="246" spans="4:13" s="444" customFormat="1" ht="12.75">
      <c r="D246" s="460"/>
      <c r="E246" s="461"/>
      <c r="M246" s="787"/>
    </row>
    <row r="247" spans="4:13" s="444" customFormat="1" ht="12.75">
      <c r="D247" s="460"/>
      <c r="E247" s="461"/>
      <c r="M247" s="787"/>
    </row>
    <row r="248" spans="4:13" s="444" customFormat="1" ht="12.75">
      <c r="D248" s="460"/>
      <c r="E248" s="461"/>
      <c r="M248" s="787"/>
    </row>
    <row r="249" spans="4:13" s="444" customFormat="1" ht="12.75">
      <c r="D249" s="460"/>
      <c r="E249" s="461"/>
      <c r="M249" s="787"/>
    </row>
    <row r="250" spans="4:13" s="444" customFormat="1" ht="12.75">
      <c r="D250" s="460"/>
      <c r="E250" s="461"/>
      <c r="M250" s="787"/>
    </row>
    <row r="251" spans="4:13" s="444" customFormat="1" ht="12.75">
      <c r="D251" s="460"/>
      <c r="E251" s="461"/>
      <c r="M251" s="787"/>
    </row>
    <row r="252" spans="4:13" s="444" customFormat="1" ht="12.75">
      <c r="D252" s="460"/>
      <c r="E252" s="461"/>
      <c r="M252" s="787"/>
    </row>
    <row r="253" spans="4:13" s="444" customFormat="1" ht="12.75">
      <c r="D253" s="460"/>
      <c r="E253" s="461"/>
      <c r="M253" s="787"/>
    </row>
    <row r="254" spans="4:13" s="444" customFormat="1" ht="12.75">
      <c r="D254" s="460"/>
      <c r="E254" s="461"/>
      <c r="M254" s="787"/>
    </row>
    <row r="255" spans="4:13" s="444" customFormat="1" ht="12.75">
      <c r="D255" s="460"/>
      <c r="E255" s="461"/>
      <c r="M255" s="787"/>
    </row>
    <row r="256" spans="4:13" s="444" customFormat="1" ht="12.75">
      <c r="D256" s="460"/>
      <c r="E256" s="461"/>
      <c r="M256" s="787"/>
    </row>
    <row r="257" spans="4:13" s="444" customFormat="1" ht="12.75">
      <c r="D257" s="460"/>
      <c r="E257" s="461"/>
      <c r="M257" s="787"/>
    </row>
    <row r="258" spans="4:13" s="444" customFormat="1" ht="12.75">
      <c r="D258" s="460"/>
      <c r="E258" s="461"/>
      <c r="M258" s="787"/>
    </row>
    <row r="259" spans="4:13" s="444" customFormat="1" ht="12.75">
      <c r="D259" s="460"/>
      <c r="E259" s="461"/>
      <c r="M259" s="787"/>
    </row>
    <row r="260" spans="4:13" s="444" customFormat="1" ht="12.75">
      <c r="D260" s="460"/>
      <c r="E260" s="461"/>
      <c r="M260" s="787"/>
    </row>
    <row r="261" spans="4:13" s="444" customFormat="1" ht="12.75">
      <c r="D261" s="460"/>
      <c r="E261" s="461"/>
      <c r="M261" s="787"/>
    </row>
    <row r="262" spans="4:13" s="444" customFormat="1" ht="12.75">
      <c r="D262" s="460"/>
      <c r="E262" s="461"/>
      <c r="M262" s="787"/>
    </row>
    <row r="263" spans="4:13" s="444" customFormat="1" ht="12.75">
      <c r="D263" s="460"/>
      <c r="E263" s="461"/>
      <c r="M263" s="787"/>
    </row>
    <row r="264" spans="4:13" s="444" customFormat="1" ht="12.75">
      <c r="D264" s="460"/>
      <c r="E264" s="461"/>
      <c r="M264" s="787"/>
    </row>
    <row r="265" spans="4:13" s="444" customFormat="1" ht="12.75">
      <c r="D265" s="460"/>
      <c r="E265" s="461"/>
      <c r="M265" s="787"/>
    </row>
    <row r="266" spans="4:13" s="444" customFormat="1" ht="12.75">
      <c r="D266" s="460"/>
      <c r="E266" s="461"/>
      <c r="M266" s="787"/>
    </row>
    <row r="267" spans="4:13" s="444" customFormat="1" ht="12.75">
      <c r="D267" s="460"/>
      <c r="E267" s="461"/>
      <c r="M267" s="787"/>
    </row>
    <row r="268" spans="4:13" s="444" customFormat="1" ht="12.75">
      <c r="D268" s="460"/>
      <c r="E268" s="461"/>
      <c r="M268" s="787"/>
    </row>
    <row r="269" spans="4:13" s="444" customFormat="1" ht="12.75">
      <c r="D269" s="460"/>
      <c r="E269" s="461"/>
      <c r="M269" s="787"/>
    </row>
    <row r="270" spans="4:13" s="444" customFormat="1" ht="12.75">
      <c r="D270" s="460"/>
      <c r="E270" s="461"/>
      <c r="M270" s="787"/>
    </row>
    <row r="271" spans="4:13" s="444" customFormat="1" ht="12.75">
      <c r="D271" s="460"/>
      <c r="E271" s="461"/>
      <c r="M271" s="787"/>
    </row>
    <row r="272" spans="4:13" s="444" customFormat="1" ht="12.75">
      <c r="D272" s="460"/>
      <c r="E272" s="461"/>
      <c r="M272" s="787"/>
    </row>
    <row r="273" spans="4:13" s="444" customFormat="1" ht="12.75">
      <c r="D273" s="460"/>
      <c r="E273" s="461"/>
      <c r="M273" s="787"/>
    </row>
    <row r="274" spans="4:13" s="444" customFormat="1" ht="12.75">
      <c r="D274" s="460"/>
      <c r="E274" s="461"/>
      <c r="M274" s="787"/>
    </row>
    <row r="275" spans="4:13" s="444" customFormat="1" ht="12.75">
      <c r="D275" s="460"/>
      <c r="E275" s="461"/>
      <c r="M275" s="787"/>
    </row>
    <row r="276" spans="4:13" s="444" customFormat="1" ht="12.75">
      <c r="D276" s="460"/>
      <c r="E276" s="461"/>
      <c r="M276" s="787"/>
    </row>
    <row r="277" spans="4:13" s="444" customFormat="1" ht="12.75">
      <c r="D277" s="460"/>
      <c r="E277" s="461"/>
      <c r="M277" s="787"/>
    </row>
    <row r="278" spans="4:13" s="444" customFormat="1" ht="12.75">
      <c r="D278" s="460"/>
      <c r="E278" s="461"/>
      <c r="M278" s="787"/>
    </row>
    <row r="279" spans="4:13" s="444" customFormat="1" ht="12.75">
      <c r="D279" s="460"/>
      <c r="E279" s="461"/>
      <c r="M279" s="787"/>
    </row>
    <row r="280" spans="4:13" s="444" customFormat="1" ht="12.75">
      <c r="D280" s="460"/>
      <c r="E280" s="461"/>
      <c r="M280" s="787"/>
    </row>
    <row r="281" spans="4:13" s="444" customFormat="1" ht="12.75">
      <c r="D281" s="460"/>
      <c r="E281" s="461"/>
      <c r="M281" s="787"/>
    </row>
    <row r="282" spans="4:13" s="444" customFormat="1" ht="12.75">
      <c r="D282" s="460"/>
      <c r="E282" s="461"/>
      <c r="M282" s="787"/>
    </row>
    <row r="283" spans="4:13" s="444" customFormat="1" ht="12.75">
      <c r="D283" s="460"/>
      <c r="E283" s="461"/>
      <c r="M283" s="787"/>
    </row>
    <row r="284" spans="4:13" s="444" customFormat="1" ht="12.75">
      <c r="D284" s="460"/>
      <c r="E284" s="461"/>
      <c r="M284" s="787"/>
    </row>
    <row r="285" spans="4:13" s="444" customFormat="1" ht="12.75">
      <c r="D285" s="460"/>
      <c r="E285" s="461"/>
      <c r="M285" s="787"/>
    </row>
    <row r="286" spans="4:13" s="444" customFormat="1" ht="12.75">
      <c r="D286" s="460"/>
      <c r="E286" s="461"/>
      <c r="M286" s="787"/>
    </row>
    <row r="287" spans="4:13" s="444" customFormat="1" ht="12.75">
      <c r="D287" s="460"/>
      <c r="E287" s="461"/>
      <c r="M287" s="787"/>
    </row>
    <row r="288" spans="4:13" s="444" customFormat="1" ht="12.75">
      <c r="D288" s="460"/>
      <c r="E288" s="461"/>
      <c r="M288" s="787"/>
    </row>
    <row r="289" spans="4:13" s="444" customFormat="1" ht="12.75">
      <c r="D289" s="460"/>
      <c r="E289" s="461"/>
      <c r="M289" s="787"/>
    </row>
    <row r="290" spans="4:13" s="444" customFormat="1" ht="12.75">
      <c r="D290" s="460"/>
      <c r="E290" s="461"/>
      <c r="M290" s="787"/>
    </row>
    <row r="291" spans="4:13" s="444" customFormat="1" ht="12.75">
      <c r="D291" s="460"/>
      <c r="E291" s="461"/>
      <c r="M291" s="787"/>
    </row>
    <row r="292" spans="4:13" s="444" customFormat="1" ht="12.75">
      <c r="D292" s="460"/>
      <c r="E292" s="461"/>
      <c r="M292" s="787"/>
    </row>
    <row r="293" spans="4:13" s="444" customFormat="1" ht="12.75">
      <c r="D293" s="460"/>
      <c r="E293" s="461"/>
      <c r="M293" s="787"/>
    </row>
    <row r="294" spans="4:13" s="444" customFormat="1" ht="12.75">
      <c r="D294" s="460"/>
      <c r="E294" s="461"/>
      <c r="M294" s="787"/>
    </row>
    <row r="295" spans="4:13" s="444" customFormat="1" ht="12.75">
      <c r="D295" s="460"/>
      <c r="E295" s="461"/>
      <c r="M295" s="787"/>
    </row>
    <row r="296" spans="4:13" s="444" customFormat="1" ht="12.75">
      <c r="D296" s="460"/>
      <c r="E296" s="461"/>
      <c r="M296" s="787"/>
    </row>
    <row r="297" spans="4:13" s="444" customFormat="1" ht="12.75">
      <c r="D297" s="460"/>
      <c r="E297" s="461"/>
      <c r="M297" s="787"/>
    </row>
    <row r="298" spans="4:13" s="444" customFormat="1" ht="12.75">
      <c r="D298" s="460"/>
      <c r="E298" s="461"/>
      <c r="M298" s="787"/>
    </row>
    <row r="299" spans="4:13" s="444" customFormat="1" ht="12.75">
      <c r="D299" s="460"/>
      <c r="E299" s="461"/>
      <c r="M299" s="787"/>
    </row>
    <row r="300" spans="4:13" s="444" customFormat="1" ht="12.75">
      <c r="D300" s="460"/>
      <c r="E300" s="461"/>
      <c r="M300" s="787"/>
    </row>
    <row r="301" spans="4:13" s="444" customFormat="1" ht="12.75">
      <c r="D301" s="460"/>
      <c r="E301" s="461"/>
      <c r="M301" s="787"/>
    </row>
    <row r="302" spans="4:13" s="444" customFormat="1" ht="12.75">
      <c r="D302" s="460"/>
      <c r="E302" s="461"/>
      <c r="M302" s="787"/>
    </row>
    <row r="303" spans="4:13" s="444" customFormat="1" ht="12.75">
      <c r="D303" s="460"/>
      <c r="E303" s="461"/>
      <c r="M303" s="787"/>
    </row>
    <row r="304" spans="4:13" s="444" customFormat="1" ht="12.75">
      <c r="D304" s="460"/>
      <c r="E304" s="461"/>
      <c r="M304" s="787"/>
    </row>
    <row r="305" spans="4:13" s="444" customFormat="1" ht="12.75">
      <c r="D305" s="460"/>
      <c r="E305" s="461"/>
      <c r="M305" s="787"/>
    </row>
    <row r="306" spans="4:13" s="444" customFormat="1" ht="12.75">
      <c r="D306" s="460"/>
      <c r="E306" s="461"/>
      <c r="M306" s="787"/>
    </row>
    <row r="307" spans="4:13" s="444" customFormat="1" ht="12.75">
      <c r="D307" s="460"/>
      <c r="E307" s="461"/>
      <c r="M307" s="787"/>
    </row>
    <row r="308" spans="4:13" s="444" customFormat="1" ht="12.75">
      <c r="D308" s="460"/>
      <c r="E308" s="461"/>
      <c r="M308" s="787"/>
    </row>
    <row r="309" spans="4:13" s="444" customFormat="1" ht="12.75">
      <c r="D309" s="460"/>
      <c r="E309" s="461"/>
      <c r="M309" s="787"/>
    </row>
    <row r="310" spans="4:13" s="444" customFormat="1" ht="12.75">
      <c r="D310" s="460"/>
      <c r="E310" s="461"/>
      <c r="M310" s="787"/>
    </row>
    <row r="311" spans="4:13" s="444" customFormat="1" ht="12.75">
      <c r="D311" s="460"/>
      <c r="E311" s="461"/>
      <c r="M311" s="787"/>
    </row>
    <row r="312" spans="4:13" s="444" customFormat="1" ht="12.75">
      <c r="D312" s="460"/>
      <c r="E312" s="461"/>
      <c r="M312" s="787"/>
    </row>
    <row r="313" spans="4:13" s="444" customFormat="1" ht="12.75">
      <c r="D313" s="460"/>
      <c r="E313" s="461"/>
      <c r="M313" s="787"/>
    </row>
    <row r="314" spans="4:13" s="444" customFormat="1" ht="12.75">
      <c r="D314" s="460"/>
      <c r="E314" s="461"/>
      <c r="M314" s="787"/>
    </row>
    <row r="315" spans="4:13" s="444" customFormat="1" ht="12.75">
      <c r="D315" s="460"/>
      <c r="E315" s="461"/>
      <c r="M315" s="787"/>
    </row>
    <row r="316" spans="4:13" s="444" customFormat="1" ht="12.75">
      <c r="D316" s="460"/>
      <c r="E316" s="461"/>
      <c r="M316" s="787"/>
    </row>
    <row r="317" spans="4:13" s="444" customFormat="1" ht="12.75">
      <c r="D317" s="460"/>
      <c r="E317" s="461"/>
      <c r="M317" s="787"/>
    </row>
    <row r="318" spans="4:13" s="444" customFormat="1" ht="12.75">
      <c r="D318" s="460"/>
      <c r="E318" s="461"/>
      <c r="M318" s="787"/>
    </row>
    <row r="319" spans="4:13" s="444" customFormat="1" ht="12.75">
      <c r="D319" s="460"/>
      <c r="E319" s="461"/>
      <c r="M319" s="787"/>
    </row>
    <row r="320" spans="4:13" s="444" customFormat="1" ht="12.75">
      <c r="D320" s="460"/>
      <c r="E320" s="461"/>
      <c r="M320" s="787"/>
    </row>
    <row r="321" spans="4:13" s="444" customFormat="1" ht="12.75">
      <c r="D321" s="460"/>
      <c r="E321" s="461"/>
      <c r="M321" s="787"/>
    </row>
    <row r="322" spans="4:13" s="444" customFormat="1" ht="12.75">
      <c r="D322" s="460"/>
      <c r="E322" s="461"/>
      <c r="M322" s="787"/>
    </row>
    <row r="323" spans="4:13" s="444" customFormat="1" ht="12.75">
      <c r="D323" s="460"/>
      <c r="E323" s="461"/>
      <c r="M323" s="787"/>
    </row>
    <row r="324" spans="4:13" s="444" customFormat="1" ht="12.75">
      <c r="D324" s="460"/>
      <c r="E324" s="461"/>
      <c r="M324" s="787"/>
    </row>
    <row r="325" spans="4:13" s="444" customFormat="1" ht="12.75">
      <c r="D325" s="460"/>
      <c r="E325" s="461"/>
      <c r="M325" s="787"/>
    </row>
    <row r="326" spans="4:13" s="444" customFormat="1" ht="12.75">
      <c r="D326" s="460"/>
      <c r="E326" s="461"/>
      <c r="M326" s="787"/>
    </row>
    <row r="327" spans="4:13" s="444" customFormat="1" ht="12.75">
      <c r="D327" s="460"/>
      <c r="E327" s="461"/>
      <c r="M327" s="787"/>
    </row>
    <row r="328" spans="4:13" s="444" customFormat="1" ht="12.75">
      <c r="D328" s="460"/>
      <c r="E328" s="461"/>
      <c r="M328" s="787"/>
    </row>
    <row r="329" spans="4:13" s="444" customFormat="1" ht="12.75">
      <c r="D329" s="460"/>
      <c r="E329" s="461"/>
      <c r="M329" s="787"/>
    </row>
    <row r="330" spans="4:13" s="444" customFormat="1" ht="12.75">
      <c r="D330" s="460"/>
      <c r="E330" s="461"/>
      <c r="M330" s="787"/>
    </row>
    <row r="331" spans="4:13" s="444" customFormat="1" ht="12.75">
      <c r="D331" s="460"/>
      <c r="E331" s="461"/>
      <c r="M331" s="787"/>
    </row>
    <row r="332" spans="4:13" s="444" customFormat="1" ht="12.75">
      <c r="D332" s="460"/>
      <c r="E332" s="461"/>
      <c r="M332" s="787"/>
    </row>
    <row r="333" spans="4:13" s="444" customFormat="1" ht="12.75">
      <c r="D333" s="460"/>
      <c r="E333" s="461"/>
      <c r="M333" s="787"/>
    </row>
    <row r="334" spans="4:13" s="444" customFormat="1" ht="12.75">
      <c r="D334" s="460"/>
      <c r="E334" s="461"/>
      <c r="M334" s="787"/>
    </row>
    <row r="335" spans="4:13" s="444" customFormat="1" ht="12.75">
      <c r="D335" s="460"/>
      <c r="E335" s="461"/>
      <c r="M335" s="787"/>
    </row>
    <row r="336" spans="4:13" s="444" customFormat="1" ht="12.75">
      <c r="D336" s="460"/>
      <c r="E336" s="461"/>
      <c r="M336" s="787"/>
    </row>
    <row r="337" spans="4:13" s="444" customFormat="1" ht="12.75">
      <c r="D337" s="460"/>
      <c r="E337" s="461"/>
      <c r="M337" s="787"/>
    </row>
    <row r="338" spans="4:13" s="444" customFormat="1" ht="12.75">
      <c r="D338" s="460"/>
      <c r="E338" s="461"/>
      <c r="M338" s="787"/>
    </row>
    <row r="339" spans="4:13" s="444" customFormat="1" ht="12.75">
      <c r="D339" s="460"/>
      <c r="E339" s="461"/>
      <c r="M339" s="787"/>
    </row>
    <row r="340" spans="4:13" s="444" customFormat="1" ht="12.75">
      <c r="D340" s="460"/>
      <c r="E340" s="461"/>
      <c r="M340" s="787"/>
    </row>
    <row r="341" spans="4:13" s="444" customFormat="1" ht="12.75">
      <c r="D341" s="460"/>
      <c r="E341" s="461"/>
      <c r="M341" s="787"/>
    </row>
    <row r="342" spans="4:13" s="444" customFormat="1" ht="12.75">
      <c r="D342" s="460"/>
      <c r="E342" s="461"/>
      <c r="M342" s="787"/>
    </row>
    <row r="343" spans="4:13" s="444" customFormat="1" ht="12.75">
      <c r="D343" s="460"/>
      <c r="E343" s="461"/>
      <c r="M343" s="787"/>
    </row>
    <row r="344" spans="4:13" s="444" customFormat="1" ht="12.75">
      <c r="D344" s="460"/>
      <c r="E344" s="461"/>
      <c r="M344" s="787"/>
    </row>
    <row r="345" spans="4:13" s="444" customFormat="1" ht="12.75">
      <c r="D345" s="460"/>
      <c r="E345" s="461"/>
      <c r="M345" s="787"/>
    </row>
    <row r="346" spans="4:13" s="444" customFormat="1" ht="12.75">
      <c r="D346" s="460"/>
      <c r="E346" s="461"/>
      <c r="M346" s="787"/>
    </row>
    <row r="347" spans="4:13" s="444" customFormat="1" ht="12.75">
      <c r="D347" s="460"/>
      <c r="E347" s="461"/>
      <c r="M347" s="787"/>
    </row>
    <row r="348" spans="4:13" s="444" customFormat="1" ht="12.75">
      <c r="D348" s="460"/>
      <c r="E348" s="461"/>
      <c r="M348" s="787"/>
    </row>
    <row r="349" spans="4:13" s="444" customFormat="1" ht="12.75">
      <c r="D349" s="460"/>
      <c r="E349" s="461"/>
      <c r="M349" s="787"/>
    </row>
    <row r="350" spans="4:13" s="444" customFormat="1" ht="12.75">
      <c r="D350" s="460"/>
      <c r="E350" s="461"/>
      <c r="M350" s="787"/>
    </row>
    <row r="351" spans="4:13" s="444" customFormat="1" ht="12.75">
      <c r="D351" s="460"/>
      <c r="E351" s="461"/>
      <c r="M351" s="787"/>
    </row>
    <row r="352" spans="4:13" s="444" customFormat="1" ht="12.75">
      <c r="D352" s="460"/>
      <c r="E352" s="461"/>
      <c r="M352" s="787"/>
    </row>
    <row r="353" spans="4:13" s="444" customFormat="1" ht="12.75">
      <c r="D353" s="460"/>
      <c r="E353" s="461"/>
      <c r="M353" s="787"/>
    </row>
    <row r="354" spans="4:13" s="444" customFormat="1" ht="12.75">
      <c r="D354" s="460"/>
      <c r="E354" s="461"/>
      <c r="M354" s="787"/>
    </row>
    <row r="355" spans="4:13" s="444" customFormat="1" ht="12.75">
      <c r="D355" s="460"/>
      <c r="E355" s="461"/>
      <c r="M355" s="787"/>
    </row>
    <row r="356" spans="4:13" s="444" customFormat="1" ht="12.75">
      <c r="D356" s="460"/>
      <c r="E356" s="461"/>
      <c r="M356" s="787"/>
    </row>
    <row r="357" spans="4:13" s="444" customFormat="1" ht="12.75">
      <c r="D357" s="460"/>
      <c r="E357" s="461"/>
      <c r="M357" s="787"/>
    </row>
    <row r="358" spans="4:13" s="444" customFormat="1" ht="12.75">
      <c r="D358" s="460"/>
      <c r="E358" s="461"/>
      <c r="M358" s="787"/>
    </row>
    <row r="359" spans="4:13" s="444" customFormat="1" ht="12.75">
      <c r="D359" s="460"/>
      <c r="E359" s="461"/>
      <c r="M359" s="787"/>
    </row>
    <row r="360" spans="4:13" s="444" customFormat="1" ht="12.75">
      <c r="D360" s="460"/>
      <c r="E360" s="461"/>
      <c r="M360" s="787"/>
    </row>
    <row r="361" spans="4:13" s="444" customFormat="1" ht="12.75">
      <c r="D361" s="460"/>
      <c r="E361" s="461"/>
      <c r="M361" s="787"/>
    </row>
    <row r="362" spans="4:13" s="444" customFormat="1" ht="12.75">
      <c r="D362" s="460"/>
      <c r="E362" s="461"/>
      <c r="M362" s="787"/>
    </row>
    <row r="363" spans="4:13" s="444" customFormat="1" ht="12.75">
      <c r="D363" s="460"/>
      <c r="E363" s="461"/>
      <c r="M363" s="787"/>
    </row>
    <row r="364" spans="4:13" s="444" customFormat="1" ht="12.75">
      <c r="D364" s="460"/>
      <c r="E364" s="461"/>
      <c r="M364" s="787"/>
    </row>
    <row r="365" spans="4:13" s="444" customFormat="1" ht="12.75">
      <c r="D365" s="460"/>
      <c r="E365" s="461"/>
      <c r="M365" s="787"/>
    </row>
    <row r="366" spans="4:13" s="444" customFormat="1" ht="12.75">
      <c r="D366" s="460"/>
      <c r="E366" s="461"/>
      <c r="M366" s="787"/>
    </row>
    <row r="367" spans="4:13" s="444" customFormat="1" ht="12.75">
      <c r="D367" s="460"/>
      <c r="E367" s="461"/>
      <c r="M367" s="787"/>
    </row>
    <row r="368" spans="4:13" s="444" customFormat="1" ht="12.75">
      <c r="D368" s="460"/>
      <c r="E368" s="461"/>
      <c r="M368" s="787"/>
    </row>
    <row r="369" spans="4:13" s="444" customFormat="1" ht="12.75">
      <c r="D369" s="460"/>
      <c r="E369" s="461"/>
      <c r="M369" s="787"/>
    </row>
    <row r="370" spans="4:13" s="444" customFormat="1" ht="12.75">
      <c r="D370" s="460"/>
      <c r="E370" s="461"/>
      <c r="M370" s="787"/>
    </row>
    <row r="371" spans="4:13" s="444" customFormat="1" ht="12.75">
      <c r="D371" s="460"/>
      <c r="E371" s="461"/>
      <c r="M371" s="787"/>
    </row>
    <row r="372" spans="4:13" s="444" customFormat="1" ht="12.75">
      <c r="D372" s="460"/>
      <c r="E372" s="461"/>
      <c r="M372" s="787"/>
    </row>
    <row r="373" spans="4:13" s="444" customFormat="1" ht="12.75">
      <c r="D373" s="460"/>
      <c r="E373" s="461"/>
      <c r="M373" s="787"/>
    </row>
    <row r="374" spans="4:13" s="444" customFormat="1" ht="12.75">
      <c r="D374" s="460"/>
      <c r="E374" s="461"/>
      <c r="M374" s="787"/>
    </row>
    <row r="375" spans="4:13" s="444" customFormat="1" ht="12.75">
      <c r="D375" s="460"/>
      <c r="E375" s="461"/>
      <c r="M375" s="787"/>
    </row>
    <row r="376" spans="4:13" s="444" customFormat="1" ht="12.75">
      <c r="D376" s="460"/>
      <c r="E376" s="461"/>
      <c r="M376" s="787"/>
    </row>
    <row r="377" spans="4:13" s="444" customFormat="1" ht="12.75">
      <c r="D377" s="460"/>
      <c r="E377" s="461"/>
      <c r="M377" s="787"/>
    </row>
    <row r="378" spans="4:13" s="444" customFormat="1" ht="12.75">
      <c r="D378" s="460"/>
      <c r="E378" s="461"/>
      <c r="M378" s="787"/>
    </row>
    <row r="379" spans="4:13" s="444" customFormat="1" ht="12.75">
      <c r="D379" s="460"/>
      <c r="E379" s="461"/>
      <c r="M379" s="787"/>
    </row>
    <row r="380" spans="4:13" s="444" customFormat="1" ht="12.75">
      <c r="D380" s="460"/>
      <c r="E380" s="461"/>
      <c r="M380" s="787"/>
    </row>
    <row r="381" spans="4:13" s="444" customFormat="1" ht="12.75">
      <c r="D381" s="460"/>
      <c r="E381" s="461"/>
      <c r="M381" s="787"/>
    </row>
    <row r="382" spans="4:13" s="444" customFormat="1" ht="12.75">
      <c r="D382" s="460"/>
      <c r="E382" s="461"/>
      <c r="M382" s="787"/>
    </row>
    <row r="383" spans="4:13" s="444" customFormat="1" ht="12.75">
      <c r="D383" s="460"/>
      <c r="E383" s="461"/>
      <c r="M383" s="787"/>
    </row>
    <row r="384" spans="4:13" s="444" customFormat="1" ht="12.75">
      <c r="D384" s="460"/>
      <c r="E384" s="461"/>
      <c r="M384" s="787"/>
    </row>
    <row r="385" spans="4:13" s="444" customFormat="1" ht="12.75">
      <c r="D385" s="460"/>
      <c r="E385" s="461"/>
      <c r="M385" s="787"/>
    </row>
    <row r="386" spans="4:13" s="444" customFormat="1" ht="12.75">
      <c r="D386" s="460"/>
      <c r="E386" s="461"/>
      <c r="M386" s="787"/>
    </row>
    <row r="387" spans="4:13" s="444" customFormat="1" ht="12.75">
      <c r="D387" s="460"/>
      <c r="E387" s="461"/>
      <c r="M387" s="787"/>
    </row>
    <row r="388" spans="4:13" s="444" customFormat="1" ht="12.75">
      <c r="D388" s="460"/>
      <c r="E388" s="461"/>
      <c r="M388" s="787"/>
    </row>
    <row r="389" spans="4:13" s="444" customFormat="1" ht="12.75">
      <c r="D389" s="460"/>
      <c r="E389" s="461"/>
      <c r="M389" s="787"/>
    </row>
    <row r="390" spans="4:13" s="444" customFormat="1" ht="12.75">
      <c r="D390" s="460"/>
      <c r="E390" s="461"/>
      <c r="M390" s="787"/>
    </row>
    <row r="391" spans="4:13" s="444" customFormat="1" ht="12.75">
      <c r="D391" s="460"/>
      <c r="E391" s="461"/>
      <c r="M391" s="787"/>
    </row>
    <row r="392" spans="4:13" s="444" customFormat="1" ht="12.75">
      <c r="D392" s="460"/>
      <c r="E392" s="461"/>
      <c r="M392" s="787"/>
    </row>
    <row r="393" spans="4:13" s="444" customFormat="1" ht="12.75">
      <c r="D393" s="460"/>
      <c r="E393" s="461"/>
      <c r="M393" s="787"/>
    </row>
    <row r="394" spans="4:13" s="444" customFormat="1" ht="12.75">
      <c r="D394" s="460"/>
      <c r="E394" s="461"/>
      <c r="M394" s="787"/>
    </row>
    <row r="395" spans="4:13" s="444" customFormat="1" ht="12.75">
      <c r="D395" s="460"/>
      <c r="E395" s="461"/>
      <c r="M395" s="787"/>
    </row>
    <row r="396" spans="4:13" s="444" customFormat="1" ht="12.75">
      <c r="D396" s="460"/>
      <c r="E396" s="461"/>
      <c r="M396" s="787"/>
    </row>
    <row r="397" spans="4:13" s="444" customFormat="1" ht="12.75">
      <c r="D397" s="460"/>
      <c r="E397" s="461"/>
      <c r="M397" s="787"/>
    </row>
    <row r="398" spans="4:13" s="444" customFormat="1" ht="12.75">
      <c r="D398" s="460"/>
      <c r="E398" s="461"/>
      <c r="M398" s="787"/>
    </row>
    <row r="399" spans="4:13" s="444" customFormat="1" ht="12.75">
      <c r="D399" s="460"/>
      <c r="E399" s="461"/>
      <c r="M399" s="787"/>
    </row>
    <row r="400" spans="4:13" s="444" customFormat="1" ht="12.75">
      <c r="D400" s="460"/>
      <c r="E400" s="461"/>
      <c r="M400" s="787"/>
    </row>
    <row r="401" spans="4:13" s="444" customFormat="1" ht="12.75">
      <c r="D401" s="460"/>
      <c r="E401" s="461"/>
      <c r="M401" s="787"/>
    </row>
    <row r="402" spans="4:13" s="444" customFormat="1" ht="12.75">
      <c r="D402" s="460"/>
      <c r="E402" s="461"/>
      <c r="M402" s="787"/>
    </row>
    <row r="403" spans="4:13" s="444" customFormat="1" ht="12.75">
      <c r="D403" s="460"/>
      <c r="E403" s="461"/>
      <c r="M403" s="787"/>
    </row>
    <row r="404" spans="4:13" s="444" customFormat="1" ht="12.75">
      <c r="D404" s="460"/>
      <c r="E404" s="461"/>
      <c r="M404" s="787"/>
    </row>
    <row r="405" spans="4:13" s="444" customFormat="1" ht="12.75">
      <c r="D405" s="460"/>
      <c r="E405" s="461"/>
      <c r="M405" s="787"/>
    </row>
    <row r="406" spans="4:13" s="444" customFormat="1" ht="12.75">
      <c r="D406" s="460"/>
      <c r="E406" s="461"/>
      <c r="M406" s="787"/>
    </row>
    <row r="407" spans="4:13" s="444" customFormat="1" ht="12.75">
      <c r="D407" s="460"/>
      <c r="E407" s="461"/>
      <c r="M407" s="787"/>
    </row>
    <row r="408" spans="4:13" s="444" customFormat="1" ht="12.75">
      <c r="D408" s="460"/>
      <c r="E408" s="461"/>
      <c r="M408" s="787"/>
    </row>
    <row r="409" spans="4:13" s="444" customFormat="1" ht="12.75">
      <c r="D409" s="460"/>
      <c r="E409" s="461"/>
      <c r="M409" s="787"/>
    </row>
    <row r="410" spans="4:13" s="444" customFormat="1" ht="12.75">
      <c r="D410" s="460"/>
      <c r="E410" s="461"/>
      <c r="M410" s="787"/>
    </row>
    <row r="411" spans="4:13" s="444" customFormat="1" ht="12.75">
      <c r="D411" s="460"/>
      <c r="E411" s="461"/>
      <c r="M411" s="787"/>
    </row>
    <row r="412" spans="4:13" s="444" customFormat="1" ht="12.75">
      <c r="D412" s="460"/>
      <c r="E412" s="461"/>
      <c r="M412" s="787"/>
    </row>
    <row r="413" spans="4:13" s="444" customFormat="1" ht="12.75">
      <c r="D413" s="460"/>
      <c r="E413" s="461"/>
      <c r="M413" s="787"/>
    </row>
    <row r="414" spans="4:13" s="444" customFormat="1" ht="12.75">
      <c r="D414" s="460"/>
      <c r="E414" s="461"/>
      <c r="M414" s="787"/>
    </row>
    <row r="415" spans="4:13" s="444" customFormat="1" ht="12.75">
      <c r="D415" s="460"/>
      <c r="E415" s="461"/>
      <c r="M415" s="787"/>
    </row>
    <row r="416" spans="4:13" s="444" customFormat="1" ht="12.75">
      <c r="D416" s="460"/>
      <c r="E416" s="461"/>
      <c r="M416" s="787"/>
    </row>
    <row r="417" spans="4:13" s="444" customFormat="1" ht="12.75">
      <c r="D417" s="460"/>
      <c r="E417" s="461"/>
      <c r="M417" s="787"/>
    </row>
    <row r="418" spans="4:13" s="444" customFormat="1" ht="12.75">
      <c r="D418" s="460"/>
      <c r="E418" s="461"/>
      <c r="M418" s="787"/>
    </row>
    <row r="419" spans="4:13" s="444" customFormat="1" ht="12.75">
      <c r="D419" s="460"/>
      <c r="E419" s="461"/>
      <c r="M419" s="787"/>
    </row>
    <row r="420" spans="4:13" s="444" customFormat="1" ht="12.75">
      <c r="D420" s="460"/>
      <c r="E420" s="461"/>
      <c r="M420" s="787"/>
    </row>
    <row r="421" spans="4:13" s="444" customFormat="1" ht="12.75">
      <c r="D421" s="460"/>
      <c r="E421" s="461"/>
      <c r="M421" s="787"/>
    </row>
    <row r="422" spans="4:13" s="444" customFormat="1" ht="12.75">
      <c r="D422" s="460"/>
      <c r="E422" s="461"/>
      <c r="M422" s="787"/>
    </row>
    <row r="423" spans="4:13" s="444" customFormat="1" ht="12.75">
      <c r="D423" s="460"/>
      <c r="E423" s="461"/>
      <c r="M423" s="787"/>
    </row>
    <row r="424" spans="4:13" s="444" customFormat="1" ht="12.75">
      <c r="D424" s="460"/>
      <c r="E424" s="461"/>
      <c r="M424" s="787"/>
    </row>
    <row r="425" spans="4:13" s="444" customFormat="1" ht="12.75">
      <c r="D425" s="460"/>
      <c r="E425" s="461"/>
      <c r="M425" s="787"/>
    </row>
    <row r="426" spans="4:13" s="444" customFormat="1" ht="12.75">
      <c r="D426" s="460"/>
      <c r="E426" s="461"/>
      <c r="M426" s="787"/>
    </row>
    <row r="427" spans="4:13" s="444" customFormat="1" ht="12.75">
      <c r="D427" s="460"/>
      <c r="E427" s="461"/>
      <c r="M427" s="787"/>
    </row>
    <row r="428" spans="4:13" s="444" customFormat="1" ht="12.75">
      <c r="D428" s="460"/>
      <c r="E428" s="461"/>
      <c r="M428" s="787"/>
    </row>
    <row r="429" spans="4:13" s="444" customFormat="1" ht="12.75">
      <c r="D429" s="460"/>
      <c r="E429" s="461"/>
      <c r="M429" s="787"/>
    </row>
    <row r="430" spans="4:13" s="444" customFormat="1" ht="12.75">
      <c r="D430" s="460"/>
      <c r="E430" s="461"/>
      <c r="M430" s="787"/>
    </row>
    <row r="431" spans="4:13" s="444" customFormat="1" ht="12.75">
      <c r="D431" s="460"/>
      <c r="E431" s="461"/>
      <c r="M431" s="787"/>
    </row>
    <row r="432" spans="4:13" s="444" customFormat="1" ht="12.75">
      <c r="D432" s="460"/>
      <c r="E432" s="461"/>
      <c r="M432" s="787"/>
    </row>
    <row r="433" spans="4:13" s="444" customFormat="1" ht="12.75">
      <c r="D433" s="460"/>
      <c r="E433" s="461"/>
      <c r="M433" s="787"/>
    </row>
    <row r="434" spans="4:13" s="444" customFormat="1" ht="12.75">
      <c r="D434" s="460"/>
      <c r="E434" s="461"/>
      <c r="M434" s="787"/>
    </row>
    <row r="435" spans="4:13" s="444" customFormat="1" ht="12.75">
      <c r="D435" s="460"/>
      <c r="E435" s="461"/>
      <c r="M435" s="787"/>
    </row>
    <row r="436" spans="4:13" s="444" customFormat="1" ht="12.75">
      <c r="D436" s="460"/>
      <c r="E436" s="461"/>
      <c r="M436" s="787"/>
    </row>
    <row r="437" spans="4:13" s="444" customFormat="1" ht="12.75">
      <c r="D437" s="460"/>
      <c r="E437" s="461"/>
      <c r="M437" s="787"/>
    </row>
    <row r="438" spans="4:13" s="444" customFormat="1" ht="12.75">
      <c r="D438" s="460"/>
      <c r="E438" s="461"/>
      <c r="M438" s="787"/>
    </row>
    <row r="439" spans="4:13" s="444" customFormat="1" ht="12.75">
      <c r="D439" s="460"/>
      <c r="E439" s="461"/>
      <c r="M439" s="787"/>
    </row>
    <row r="440" spans="4:13" s="444" customFormat="1" ht="12.75">
      <c r="D440" s="460"/>
      <c r="E440" s="461"/>
      <c r="M440" s="787"/>
    </row>
    <row r="441" spans="4:13" s="444" customFormat="1" ht="12.75">
      <c r="D441" s="460"/>
      <c r="E441" s="461"/>
      <c r="M441" s="787"/>
    </row>
    <row r="442" spans="4:13" s="444" customFormat="1" ht="12.75">
      <c r="D442" s="460"/>
      <c r="E442" s="461"/>
      <c r="M442" s="787"/>
    </row>
    <row r="443" spans="4:13" s="444" customFormat="1" ht="12.75">
      <c r="D443" s="460"/>
      <c r="E443" s="461"/>
      <c r="M443" s="787"/>
    </row>
    <row r="444" spans="4:13" s="444" customFormat="1" ht="12.75">
      <c r="D444" s="460"/>
      <c r="E444" s="461"/>
      <c r="M444" s="787"/>
    </row>
    <row r="445" spans="4:13" s="444" customFormat="1" ht="12.75">
      <c r="D445" s="460"/>
      <c r="E445" s="461"/>
      <c r="M445" s="787"/>
    </row>
    <row r="446" spans="4:13" s="444" customFormat="1" ht="12.75">
      <c r="D446" s="460"/>
      <c r="E446" s="461"/>
      <c r="M446" s="787"/>
    </row>
    <row r="447" spans="4:13" s="444" customFormat="1" ht="12.75">
      <c r="D447" s="460"/>
      <c r="E447" s="461"/>
      <c r="M447" s="787"/>
    </row>
    <row r="448" spans="4:13" s="444" customFormat="1" ht="12.75">
      <c r="D448" s="460"/>
      <c r="E448" s="461"/>
      <c r="M448" s="787"/>
    </row>
    <row r="449" spans="4:13" s="444" customFormat="1" ht="12.75">
      <c r="D449" s="460"/>
      <c r="E449" s="461"/>
      <c r="M449" s="787"/>
    </row>
    <row r="450" spans="4:13" s="444" customFormat="1" ht="12.75">
      <c r="D450" s="460"/>
      <c r="E450" s="461"/>
      <c r="M450" s="787"/>
    </row>
    <row r="451" spans="4:13" s="444" customFormat="1" ht="12.75">
      <c r="D451" s="460"/>
      <c r="E451" s="461"/>
      <c r="M451" s="787"/>
    </row>
    <row r="452" spans="4:13" s="444" customFormat="1" ht="12.75">
      <c r="D452" s="460"/>
      <c r="E452" s="461"/>
      <c r="M452" s="787"/>
    </row>
    <row r="453" spans="4:13" s="444" customFormat="1" ht="12.75">
      <c r="D453" s="460"/>
      <c r="E453" s="461"/>
      <c r="M453" s="787"/>
    </row>
    <row r="454" spans="4:13" s="444" customFormat="1" ht="12.75">
      <c r="D454" s="460"/>
      <c r="E454" s="461"/>
      <c r="M454" s="787"/>
    </row>
    <row r="455" spans="4:13" s="444" customFormat="1" ht="12.75">
      <c r="D455" s="460"/>
      <c r="E455" s="461"/>
      <c r="M455" s="787"/>
    </row>
    <row r="456" spans="4:13" s="444" customFormat="1" ht="12.75">
      <c r="D456" s="460"/>
      <c r="E456" s="461"/>
      <c r="M456" s="787"/>
    </row>
    <row r="457" spans="4:13" s="444" customFormat="1" ht="12.75">
      <c r="D457" s="460"/>
      <c r="E457" s="461"/>
      <c r="M457" s="787"/>
    </row>
    <row r="458" spans="4:13" s="444" customFormat="1" ht="12.75">
      <c r="D458" s="460"/>
      <c r="E458" s="461"/>
      <c r="M458" s="787"/>
    </row>
    <row r="459" spans="4:13" s="444" customFormat="1" ht="12.75">
      <c r="D459" s="460"/>
      <c r="E459" s="461"/>
      <c r="M459" s="787"/>
    </row>
    <row r="460" spans="4:13" s="444" customFormat="1" ht="12.75">
      <c r="D460" s="460"/>
      <c r="E460" s="461"/>
      <c r="M460" s="787"/>
    </row>
    <row r="461" spans="4:13" s="444" customFormat="1" ht="12.75">
      <c r="D461" s="460"/>
      <c r="E461" s="461"/>
      <c r="M461" s="787"/>
    </row>
    <row r="462" spans="4:13" s="444" customFormat="1" ht="12.75">
      <c r="D462" s="460"/>
      <c r="E462" s="461"/>
      <c r="M462" s="787"/>
    </row>
    <row r="463" spans="4:13" s="444" customFormat="1" ht="12.75">
      <c r="D463" s="460"/>
      <c r="E463" s="461"/>
      <c r="M463" s="787"/>
    </row>
    <row r="464" spans="4:13" s="444" customFormat="1" ht="12.75">
      <c r="D464" s="460"/>
      <c r="E464" s="461"/>
      <c r="M464" s="787"/>
    </row>
    <row r="465" spans="4:13" s="444" customFormat="1" ht="12.75">
      <c r="D465" s="460"/>
      <c r="E465" s="461"/>
      <c r="M465" s="787"/>
    </row>
    <row r="466" spans="4:13" s="444" customFormat="1" ht="12.75">
      <c r="D466" s="460"/>
      <c r="E466" s="461"/>
      <c r="M466" s="787"/>
    </row>
    <row r="467" spans="4:13" s="444" customFormat="1" ht="12.75">
      <c r="D467" s="460"/>
      <c r="E467" s="461"/>
      <c r="M467" s="787"/>
    </row>
    <row r="468" spans="4:13" s="444" customFormat="1" ht="12.75">
      <c r="D468" s="460"/>
      <c r="E468" s="461"/>
      <c r="M468" s="787"/>
    </row>
    <row r="469" spans="4:13" s="444" customFormat="1" ht="12.75">
      <c r="D469" s="460"/>
      <c r="E469" s="461"/>
      <c r="M469" s="787"/>
    </row>
    <row r="470" spans="4:13" s="444" customFormat="1" ht="12.75">
      <c r="D470" s="460"/>
      <c r="E470" s="461"/>
      <c r="M470" s="787"/>
    </row>
    <row r="471" spans="4:13" s="444" customFormat="1" ht="12.75">
      <c r="D471" s="460"/>
      <c r="E471" s="461"/>
      <c r="M471" s="787"/>
    </row>
    <row r="472" spans="4:13" s="444" customFormat="1" ht="12.75">
      <c r="D472" s="460"/>
      <c r="E472" s="461"/>
      <c r="M472" s="787"/>
    </row>
    <row r="473" spans="4:13" s="444" customFormat="1" ht="12.75">
      <c r="D473" s="460"/>
      <c r="E473" s="461"/>
      <c r="M473" s="787"/>
    </row>
    <row r="474" spans="4:13" s="444" customFormat="1" ht="12.75">
      <c r="D474" s="460"/>
      <c r="E474" s="461"/>
      <c r="M474" s="787"/>
    </row>
    <row r="475" spans="4:13" s="444" customFormat="1" ht="12.75">
      <c r="D475" s="460"/>
      <c r="E475" s="461"/>
      <c r="M475" s="787"/>
    </row>
    <row r="476" spans="4:13" s="444" customFormat="1" ht="12.75">
      <c r="D476" s="460"/>
      <c r="E476" s="461"/>
      <c r="M476" s="787"/>
    </row>
    <row r="477" spans="4:13" s="444" customFormat="1" ht="12.75">
      <c r="D477" s="460"/>
      <c r="E477" s="461"/>
      <c r="M477" s="787"/>
    </row>
    <row r="478" spans="4:13" s="444" customFormat="1" ht="12.75">
      <c r="D478" s="460"/>
      <c r="E478" s="461"/>
      <c r="M478" s="787"/>
    </row>
    <row r="479" spans="4:13" s="444" customFormat="1" ht="12.75">
      <c r="D479" s="460"/>
      <c r="E479" s="461"/>
      <c r="M479" s="787"/>
    </row>
    <row r="480" spans="4:13" s="444" customFormat="1" ht="12.75">
      <c r="D480" s="460"/>
      <c r="E480" s="461"/>
      <c r="M480" s="787"/>
    </row>
    <row r="481" spans="4:13" s="444" customFormat="1" ht="12.75">
      <c r="D481" s="460"/>
      <c r="E481" s="461"/>
      <c r="M481" s="787"/>
    </row>
    <row r="482" spans="4:13" s="444" customFormat="1" ht="12.75">
      <c r="D482" s="460"/>
      <c r="E482" s="461"/>
      <c r="M482" s="787"/>
    </row>
    <row r="483" spans="4:13" s="444" customFormat="1" ht="12.75">
      <c r="D483" s="460"/>
      <c r="E483" s="461"/>
      <c r="M483" s="787"/>
    </row>
    <row r="484" spans="4:13" s="444" customFormat="1" ht="12.75">
      <c r="D484" s="460"/>
      <c r="E484" s="461"/>
      <c r="M484" s="787"/>
    </row>
    <row r="485" spans="4:13" s="444" customFormat="1" ht="12.75">
      <c r="D485" s="460"/>
      <c r="E485" s="461"/>
      <c r="M485" s="787"/>
    </row>
    <row r="486" spans="4:13" s="444" customFormat="1" ht="12.75">
      <c r="D486" s="460"/>
      <c r="E486" s="461"/>
      <c r="M486" s="787"/>
    </row>
    <row r="487" spans="4:13" s="444" customFormat="1" ht="12.75">
      <c r="D487" s="460"/>
      <c r="E487" s="461"/>
      <c r="M487" s="787"/>
    </row>
    <row r="488" spans="4:13" s="444" customFormat="1" ht="12.75">
      <c r="D488" s="460"/>
      <c r="E488" s="461"/>
      <c r="M488" s="787"/>
    </row>
    <row r="489" spans="4:13" s="444" customFormat="1" ht="12.75">
      <c r="D489" s="460"/>
      <c r="E489" s="461"/>
      <c r="M489" s="787"/>
    </row>
    <row r="490" spans="4:13" s="444" customFormat="1" ht="12.75">
      <c r="D490" s="460"/>
      <c r="E490" s="461"/>
      <c r="M490" s="787"/>
    </row>
    <row r="491" spans="4:13" s="444" customFormat="1" ht="12.75">
      <c r="D491" s="460"/>
      <c r="E491" s="461"/>
      <c r="M491" s="787"/>
    </row>
    <row r="492" spans="4:13" s="444" customFormat="1" ht="12.75">
      <c r="D492" s="460"/>
      <c r="E492" s="461"/>
      <c r="M492" s="787"/>
    </row>
    <row r="493" spans="4:13" s="444" customFormat="1" ht="12.75">
      <c r="D493" s="460"/>
      <c r="E493" s="461"/>
      <c r="M493" s="787"/>
    </row>
    <row r="494" spans="4:13" s="444" customFormat="1" ht="12.75">
      <c r="D494" s="460"/>
      <c r="E494" s="461"/>
      <c r="M494" s="787"/>
    </row>
    <row r="495" spans="4:13" s="444" customFormat="1" ht="12.75">
      <c r="D495" s="460"/>
      <c r="E495" s="461"/>
      <c r="M495" s="787"/>
    </row>
    <row r="496" spans="4:13" s="444" customFormat="1" ht="12.75">
      <c r="D496" s="460"/>
      <c r="E496" s="461"/>
      <c r="M496" s="787"/>
    </row>
    <row r="497" spans="4:13" s="444" customFormat="1" ht="12.75">
      <c r="D497" s="460"/>
      <c r="E497" s="461"/>
      <c r="M497" s="787"/>
    </row>
    <row r="498" spans="4:13" s="444" customFormat="1" ht="12.75">
      <c r="D498" s="460"/>
      <c r="E498" s="461"/>
      <c r="M498" s="787"/>
    </row>
    <row r="499" spans="4:13" s="444" customFormat="1" ht="12.75">
      <c r="D499" s="460"/>
      <c r="E499" s="461"/>
      <c r="M499" s="787"/>
    </row>
    <row r="500" spans="4:13" s="444" customFormat="1" ht="12.75">
      <c r="D500" s="460"/>
      <c r="E500" s="461"/>
      <c r="M500" s="787"/>
    </row>
    <row r="501" spans="4:13" s="444" customFormat="1" ht="12.75">
      <c r="D501" s="460"/>
      <c r="E501" s="461"/>
      <c r="M501" s="787"/>
    </row>
    <row r="502" spans="4:13" s="444" customFormat="1" ht="12.75">
      <c r="D502" s="460"/>
      <c r="E502" s="461"/>
      <c r="M502" s="787"/>
    </row>
    <row r="503" spans="4:13" s="444" customFormat="1" ht="12.75">
      <c r="D503" s="460"/>
      <c r="E503" s="461"/>
      <c r="M503" s="787"/>
    </row>
    <row r="504" spans="4:13" s="444" customFormat="1" ht="12.75">
      <c r="D504" s="460"/>
      <c r="E504" s="461"/>
      <c r="M504" s="787"/>
    </row>
    <row r="505" spans="4:13" s="444" customFormat="1" ht="12.75">
      <c r="D505" s="460"/>
      <c r="E505" s="461"/>
      <c r="M505" s="787"/>
    </row>
    <row r="506" spans="4:13" s="444" customFormat="1" ht="12.75">
      <c r="D506" s="460"/>
      <c r="E506" s="461"/>
      <c r="M506" s="787"/>
    </row>
    <row r="507" spans="4:13" s="444" customFormat="1" ht="12.75">
      <c r="D507" s="460"/>
      <c r="E507" s="461"/>
      <c r="M507" s="787"/>
    </row>
    <row r="508" spans="4:13" s="444" customFormat="1" ht="12.75">
      <c r="D508" s="460"/>
      <c r="E508" s="461"/>
      <c r="M508" s="787"/>
    </row>
    <row r="509" spans="4:13" s="444" customFormat="1" ht="12.75">
      <c r="D509" s="460"/>
      <c r="E509" s="461"/>
      <c r="M509" s="787"/>
    </row>
    <row r="510" spans="4:13" s="444" customFormat="1" ht="12.75">
      <c r="D510" s="460"/>
      <c r="E510" s="461"/>
      <c r="M510" s="787"/>
    </row>
    <row r="511" spans="4:13" s="444" customFormat="1" ht="12.75">
      <c r="D511" s="460"/>
      <c r="E511" s="461"/>
      <c r="M511" s="787"/>
    </row>
    <row r="512" spans="4:13" s="444" customFormat="1" ht="12.75">
      <c r="D512" s="460"/>
      <c r="E512" s="461"/>
      <c r="M512" s="787"/>
    </row>
    <row r="513" spans="4:13" s="444" customFormat="1" ht="12.75">
      <c r="D513" s="460"/>
      <c r="E513" s="461"/>
      <c r="M513" s="787"/>
    </row>
    <row r="514" spans="4:13" s="444" customFormat="1" ht="12.75">
      <c r="D514" s="460"/>
      <c r="E514" s="461"/>
      <c r="M514" s="787"/>
    </row>
    <row r="515" spans="4:13" s="444" customFormat="1" ht="12.75">
      <c r="D515" s="460"/>
      <c r="E515" s="461"/>
      <c r="M515" s="787"/>
    </row>
    <row r="516" spans="4:13" s="444" customFormat="1" ht="12.75">
      <c r="D516" s="460"/>
      <c r="E516" s="461"/>
      <c r="M516" s="787"/>
    </row>
    <row r="517" spans="4:13" s="444" customFormat="1" ht="12.75">
      <c r="D517" s="460"/>
      <c r="E517" s="461"/>
      <c r="M517" s="787"/>
    </row>
    <row r="518" spans="4:13" s="444" customFormat="1" ht="12.75">
      <c r="D518" s="460"/>
      <c r="E518" s="461"/>
      <c r="M518" s="787"/>
    </row>
    <row r="519" spans="4:13" s="444" customFormat="1" ht="12.75">
      <c r="D519" s="460"/>
      <c r="E519" s="461"/>
      <c r="M519" s="787"/>
    </row>
    <row r="520" spans="4:13" s="444" customFormat="1" ht="12.75">
      <c r="D520" s="460"/>
      <c r="E520" s="461"/>
      <c r="M520" s="787"/>
    </row>
    <row r="521" spans="4:13" s="444" customFormat="1" ht="12.75">
      <c r="D521" s="460"/>
      <c r="E521" s="461"/>
      <c r="M521" s="787"/>
    </row>
    <row r="522" spans="4:13" s="444" customFormat="1" ht="12.75">
      <c r="D522" s="460"/>
      <c r="E522" s="461"/>
      <c r="M522" s="787"/>
    </row>
    <row r="523" spans="4:13" s="444" customFormat="1" ht="12.75">
      <c r="D523" s="460"/>
      <c r="E523" s="461"/>
      <c r="M523" s="787"/>
    </row>
    <row r="524" spans="4:13" s="444" customFormat="1" ht="12.75">
      <c r="D524" s="460"/>
      <c r="E524" s="461"/>
      <c r="M524" s="787"/>
    </row>
    <row r="525" spans="4:13" s="444" customFormat="1" ht="12.75">
      <c r="D525" s="460"/>
      <c r="E525" s="461"/>
      <c r="M525" s="787"/>
    </row>
    <row r="526" spans="4:13" s="444" customFormat="1" ht="12.75">
      <c r="D526" s="460"/>
      <c r="E526" s="461"/>
      <c r="M526" s="787"/>
    </row>
    <row r="527" spans="4:13" s="444" customFormat="1" ht="12.75">
      <c r="D527" s="460"/>
      <c r="E527" s="461"/>
      <c r="M527" s="787"/>
    </row>
    <row r="528" spans="4:13" s="444" customFormat="1" ht="12.75">
      <c r="D528" s="460"/>
      <c r="E528" s="461"/>
      <c r="M528" s="787"/>
    </row>
    <row r="529" spans="4:13" s="444" customFormat="1" ht="12.75">
      <c r="D529" s="460"/>
      <c r="E529" s="461"/>
      <c r="M529" s="787"/>
    </row>
    <row r="530" spans="4:13" s="444" customFormat="1" ht="12.75">
      <c r="D530" s="460"/>
      <c r="E530" s="461"/>
      <c r="M530" s="787"/>
    </row>
    <row r="531" spans="4:13" s="444" customFormat="1" ht="12.75">
      <c r="D531" s="460"/>
      <c r="E531" s="461"/>
      <c r="M531" s="787"/>
    </row>
    <row r="532" spans="4:13" s="444" customFormat="1" ht="12.75">
      <c r="D532" s="460"/>
      <c r="E532" s="461"/>
      <c r="M532" s="787"/>
    </row>
    <row r="533" spans="4:13" s="444" customFormat="1" ht="12.75">
      <c r="D533" s="460"/>
      <c r="E533" s="461"/>
      <c r="M533" s="787"/>
    </row>
    <row r="534" spans="4:13" s="444" customFormat="1" ht="12.75">
      <c r="D534" s="460"/>
      <c r="E534" s="461"/>
      <c r="M534" s="787"/>
    </row>
    <row r="535" spans="4:13" s="444" customFormat="1" ht="12.75">
      <c r="D535" s="460"/>
      <c r="E535" s="461"/>
      <c r="M535" s="787"/>
    </row>
    <row r="536" spans="4:13" s="444" customFormat="1" ht="12.75">
      <c r="D536" s="460"/>
      <c r="E536" s="461"/>
      <c r="M536" s="787"/>
    </row>
    <row r="537" spans="4:13" s="444" customFormat="1" ht="12.75">
      <c r="D537" s="460"/>
      <c r="E537" s="461"/>
      <c r="M537" s="787"/>
    </row>
    <row r="538" spans="4:13" s="444" customFormat="1" ht="12.75">
      <c r="D538" s="460"/>
      <c r="E538" s="461"/>
      <c r="M538" s="787"/>
    </row>
    <row r="539" spans="4:13" s="444" customFormat="1" ht="12.75">
      <c r="D539" s="460"/>
      <c r="E539" s="461"/>
      <c r="M539" s="787"/>
    </row>
    <row r="540" spans="4:13" s="444" customFormat="1" ht="12.75">
      <c r="D540" s="460"/>
      <c r="E540" s="461"/>
      <c r="M540" s="787"/>
    </row>
    <row r="541" spans="4:13" s="444" customFormat="1" ht="12.75">
      <c r="D541" s="460"/>
      <c r="E541" s="461"/>
      <c r="M541" s="787"/>
    </row>
    <row r="542" spans="4:13" s="444" customFormat="1" ht="12.75">
      <c r="D542" s="460"/>
      <c r="E542" s="461"/>
      <c r="M542" s="787"/>
    </row>
    <row r="543" spans="4:13" s="444" customFormat="1" ht="12.75">
      <c r="D543" s="460"/>
      <c r="E543" s="461"/>
      <c r="M543" s="787"/>
    </row>
    <row r="544" spans="4:13" s="444" customFormat="1" ht="12.75">
      <c r="D544" s="460"/>
      <c r="E544" s="461"/>
      <c r="M544" s="787"/>
    </row>
    <row r="545" spans="4:13" s="444" customFormat="1" ht="12.75">
      <c r="D545" s="460"/>
      <c r="E545" s="461"/>
      <c r="M545" s="787"/>
    </row>
    <row r="546" spans="4:13" s="444" customFormat="1" ht="12.75">
      <c r="D546" s="460"/>
      <c r="E546" s="461"/>
      <c r="M546" s="787"/>
    </row>
    <row r="547" spans="4:13" s="444" customFormat="1" ht="12.75">
      <c r="D547" s="460"/>
      <c r="E547" s="461"/>
      <c r="M547" s="787"/>
    </row>
    <row r="548" spans="4:13" s="444" customFormat="1" ht="12.75">
      <c r="D548" s="460"/>
      <c r="E548" s="461"/>
      <c r="M548" s="787"/>
    </row>
    <row r="549" spans="4:13" s="444" customFormat="1" ht="12.75">
      <c r="D549" s="460"/>
      <c r="E549" s="461"/>
      <c r="M549" s="787"/>
    </row>
    <row r="550" spans="4:13" s="444" customFormat="1" ht="12.75">
      <c r="D550" s="460"/>
      <c r="E550" s="461"/>
      <c r="M550" s="787"/>
    </row>
    <row r="551" spans="1:13" s="444" customFormat="1" ht="12.75">
      <c r="A551" s="472"/>
      <c r="B551" s="472"/>
      <c r="C551" s="472"/>
      <c r="D551" s="473"/>
      <c r="E551" s="474"/>
      <c r="M551" s="787"/>
    </row>
    <row r="552" spans="1:13" s="444" customFormat="1" ht="12.75">
      <c r="A552" s="472"/>
      <c r="B552" s="472"/>
      <c r="C552" s="472"/>
      <c r="D552" s="473"/>
      <c r="E552" s="474"/>
      <c r="M552" s="787"/>
    </row>
  </sheetData>
  <sheetProtection formatCells="0" formatColumns="0" formatRows="0" insertColumns="0" insertRows="0" insertHyperlinks="0" deleteColumns="0" deleteRows="0" sort="0" autoFilter="0" pivotTables="0"/>
  <mergeCells count="3">
    <mergeCell ref="A7:C7"/>
    <mergeCell ref="A8:C8"/>
    <mergeCell ref="A9:D9"/>
  </mergeCells>
  <printOptions horizontalCentered="1" verticalCentered="1"/>
  <pageMargins left="0.7480314960629921" right="0.2362204724409449" top="0.984251968503937" bottom="0.984251968503937" header="0" footer="0"/>
  <pageSetup fitToHeight="1" fitToWidth="1" horizontalDpi="300" verticalDpi="300" orientation="portrait" paperSize="9" scale="73" r:id="rId2"/>
  <headerFooter alignWithMargins="0">
    <oddFooter>&amp;L&amp;7Plaza de España, 1
38003 Santa Cruz de Tenerife
Teléfono: 901 501 901
www.tenerife.es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1"/>
  <dimension ref="A1:J569"/>
  <sheetViews>
    <sheetView showGridLines="0" zoomScale="70" zoomScaleNormal="70" zoomScalePageLayoutView="0" workbookViewId="0" topLeftCell="A1">
      <selection activeCell="H11" sqref="H11"/>
    </sheetView>
  </sheetViews>
  <sheetFormatPr defaultColWidth="10.7109375" defaultRowHeight="12.75"/>
  <cols>
    <col min="1" max="1" width="54.28125" style="472" customWidth="1"/>
    <col min="2" max="2" width="18.140625" style="472" customWidth="1"/>
    <col min="3" max="3" width="17.421875" style="472" customWidth="1"/>
    <col min="4" max="4" width="18.140625" style="472" customWidth="1"/>
    <col min="5" max="5" width="2.421875" style="475" customWidth="1"/>
    <col min="6" max="6" width="13.8515625" style="472" customWidth="1"/>
    <col min="7" max="7" width="11.7109375" style="472" bestFit="1" customWidth="1"/>
    <col min="8" max="16384" width="10.7109375" style="472" customWidth="1"/>
  </cols>
  <sheetData>
    <row r="1" spans="1:3" ht="12.75">
      <c r="A1" s="385"/>
      <c r="B1" s="770" t="s">
        <v>43</v>
      </c>
      <c r="C1" s="385"/>
    </row>
    <row r="2" spans="1:3" ht="12.75">
      <c r="A2" s="385"/>
      <c r="B2" s="771" t="s">
        <v>44</v>
      </c>
      <c r="C2" s="385"/>
    </row>
    <row r="3" spans="1:3" ht="12.75">
      <c r="A3" s="385"/>
      <c r="B3" s="385"/>
      <c r="C3" s="385"/>
    </row>
    <row r="4" spans="1:3" ht="12.75">
      <c r="A4" s="767" t="s">
        <v>650</v>
      </c>
      <c r="B4" s="772">
        <v>42339</v>
      </c>
      <c r="C4" s="385"/>
    </row>
    <row r="5" spans="1:3" ht="12.75">
      <c r="A5" s="767" t="s">
        <v>42</v>
      </c>
      <c r="B5" s="773" t="s">
        <v>45</v>
      </c>
      <c r="C5" s="385"/>
    </row>
    <row r="7" spans="1:5" s="444" customFormat="1" ht="49.5" customHeight="1">
      <c r="A7" s="878" t="s">
        <v>499</v>
      </c>
      <c r="B7" s="879"/>
      <c r="C7" s="880"/>
      <c r="D7" s="443">
        <f>CPYG!D7</f>
        <v>2016</v>
      </c>
      <c r="E7" s="476"/>
    </row>
    <row r="8" spans="1:5" s="444" customFormat="1" ht="25.5" customHeight="1">
      <c r="A8" s="886" t="str">
        <f>CPYG!A8</f>
        <v>EMPRESA PÚBLICA: CASINO TAORO S.A.</v>
      </c>
      <c r="B8" s="887"/>
      <c r="C8" s="887"/>
      <c r="D8" s="443" t="s">
        <v>501</v>
      </c>
      <c r="E8" s="387"/>
    </row>
    <row r="9" spans="1:10" s="444" customFormat="1" ht="24.75" customHeight="1">
      <c r="A9" s="885" t="s">
        <v>46</v>
      </c>
      <c r="B9" s="885"/>
      <c r="C9" s="885"/>
      <c r="D9" s="885"/>
      <c r="E9" s="445"/>
      <c r="F9" s="805"/>
      <c r="G9" s="805"/>
      <c r="H9" s="805"/>
      <c r="I9" s="805"/>
      <c r="J9" s="805"/>
    </row>
    <row r="10" spans="1:10" s="444" customFormat="1" ht="40.5" customHeight="1">
      <c r="A10" s="446" t="s">
        <v>22</v>
      </c>
      <c r="B10" s="227" t="s">
        <v>149</v>
      </c>
      <c r="C10" s="477" t="s">
        <v>48</v>
      </c>
      <c r="D10" s="477" t="s">
        <v>150</v>
      </c>
      <c r="E10" s="478"/>
      <c r="F10" s="814" t="s">
        <v>317</v>
      </c>
      <c r="G10" s="805"/>
      <c r="H10" s="805"/>
      <c r="I10" s="805"/>
      <c r="J10" s="805"/>
    </row>
    <row r="11" spans="1:10" s="444" customFormat="1" ht="22.5" customHeight="1">
      <c r="A11" s="479" t="s">
        <v>540</v>
      </c>
      <c r="B11" s="523">
        <f>B12+B28+B32</f>
        <v>-3890258.75</v>
      </c>
      <c r="C11" s="523">
        <f>C12+C28+C32</f>
        <v>-3682428.7499999995</v>
      </c>
      <c r="D11" s="523">
        <f>D12+D28+D32</f>
        <v>-3167858.749999999</v>
      </c>
      <c r="E11" s="451"/>
      <c r="F11" s="815">
        <f>+D11-C11</f>
        <v>514570.00000000047</v>
      </c>
      <c r="G11" s="805"/>
      <c r="H11" s="805"/>
      <c r="I11" s="805"/>
      <c r="J11" s="805"/>
    </row>
    <row r="12" spans="1:10" s="444" customFormat="1" ht="19.5" customHeight="1">
      <c r="A12" s="480" t="s">
        <v>541</v>
      </c>
      <c r="B12" s="560">
        <f>+B13+B16+B17+B20+B21+B24+B25+B26+B27</f>
        <v>-3890258.75</v>
      </c>
      <c r="C12" s="560">
        <f>+C13+C16+C17+C20+C21+C24+C25+C26+C27</f>
        <v>-3682428.7499999995</v>
      </c>
      <c r="D12" s="560">
        <f>+D13+D16+D17+D20+D21+D24+D25+D26+D27</f>
        <v>-3167858.749999999</v>
      </c>
      <c r="E12" s="470"/>
      <c r="F12" s="809">
        <f>+D12-C12</f>
        <v>514570.00000000047</v>
      </c>
      <c r="G12" s="805"/>
      <c r="H12" s="805"/>
      <c r="I12" s="805"/>
      <c r="J12" s="805"/>
    </row>
    <row r="13" spans="1:10" s="444" customFormat="1" ht="19.5" customHeight="1">
      <c r="A13" s="480" t="s">
        <v>542</v>
      </c>
      <c r="B13" s="561">
        <f>SUM(B14:B15)</f>
        <v>3005140</v>
      </c>
      <c r="C13" s="561">
        <f>SUM(C14:C15)</f>
        <v>3005140</v>
      </c>
      <c r="D13" s="561">
        <f>SUM(D14:D15)</f>
        <v>3005140</v>
      </c>
      <c r="E13" s="463"/>
      <c r="F13" s="809">
        <f>+D13-C13</f>
        <v>0</v>
      </c>
      <c r="G13" s="805"/>
      <c r="H13" s="805"/>
      <c r="I13" s="805"/>
      <c r="J13" s="805"/>
    </row>
    <row r="14" spans="1:10" s="444" customFormat="1" ht="19.5" customHeight="1">
      <c r="A14" s="481" t="s">
        <v>404</v>
      </c>
      <c r="B14" s="555">
        <v>3005140</v>
      </c>
      <c r="C14" s="555">
        <v>3005140</v>
      </c>
      <c r="D14" s="555">
        <v>3005140</v>
      </c>
      <c r="E14" s="463"/>
      <c r="F14" s="805"/>
      <c r="G14" s="805"/>
      <c r="H14" s="805"/>
      <c r="I14" s="805"/>
      <c r="J14" s="805"/>
    </row>
    <row r="15" spans="1:10" s="444" customFormat="1" ht="19.5" customHeight="1">
      <c r="A15" s="481" t="s">
        <v>405</v>
      </c>
      <c r="B15" s="555"/>
      <c r="C15" s="555"/>
      <c r="D15" s="555"/>
      <c r="E15" s="463"/>
      <c r="F15" s="805"/>
      <c r="G15" s="805"/>
      <c r="H15" s="805"/>
      <c r="I15" s="805"/>
      <c r="J15" s="805"/>
    </row>
    <row r="16" spans="1:10" s="444" customFormat="1" ht="19.5" customHeight="1">
      <c r="A16" s="480" t="s">
        <v>502</v>
      </c>
      <c r="B16" s="555"/>
      <c r="C16" s="555"/>
      <c r="D16" s="555"/>
      <c r="E16" s="463"/>
      <c r="F16" s="805"/>
      <c r="G16" s="805"/>
      <c r="H16" s="805"/>
      <c r="I16" s="805"/>
      <c r="J16" s="805"/>
    </row>
    <row r="17" spans="1:10" s="444" customFormat="1" ht="19.5" customHeight="1">
      <c r="A17" s="480" t="s">
        <v>543</v>
      </c>
      <c r="B17" s="561">
        <f>SUM(B18:B19)</f>
        <v>-1073542.65</v>
      </c>
      <c r="C17" s="561">
        <f>SUM(C18:C19)</f>
        <v>-1073542.65</v>
      </c>
      <c r="D17" s="561">
        <f>SUM(D18:D19)</f>
        <v>-1073542.65</v>
      </c>
      <c r="E17" s="463"/>
      <c r="F17" s="809">
        <f>+D17-C17</f>
        <v>0</v>
      </c>
      <c r="G17" s="805"/>
      <c r="H17" s="805"/>
      <c r="I17" s="805"/>
      <c r="J17" s="805"/>
    </row>
    <row r="18" spans="1:10" s="444" customFormat="1" ht="19.5" customHeight="1">
      <c r="A18" s="481" t="s">
        <v>406</v>
      </c>
      <c r="B18" s="555">
        <v>300514.15</v>
      </c>
      <c r="C18" s="555">
        <v>300514.15</v>
      </c>
      <c r="D18" s="555">
        <v>300514.15</v>
      </c>
      <c r="E18" s="463"/>
      <c r="F18" s="805"/>
      <c r="G18" s="805"/>
      <c r="H18" s="805"/>
      <c r="I18" s="805"/>
      <c r="J18" s="805"/>
    </row>
    <row r="19" spans="1:10" s="444" customFormat="1" ht="19.5" customHeight="1">
      <c r="A19" s="481" t="s">
        <v>407</v>
      </c>
      <c r="B19" s="555">
        <v>-1374056.8</v>
      </c>
      <c r="C19" s="555">
        <v>-1374056.8</v>
      </c>
      <c r="D19" s="555">
        <v>-1374056.8</v>
      </c>
      <c r="E19" s="463"/>
      <c r="F19" s="805"/>
      <c r="G19" s="805"/>
      <c r="H19" s="805"/>
      <c r="I19" s="805"/>
      <c r="J19" s="805"/>
    </row>
    <row r="20" spans="1:10" s="444" customFormat="1" ht="19.5" customHeight="1">
      <c r="A20" s="779" t="s">
        <v>408</v>
      </c>
      <c r="B20" s="555"/>
      <c r="C20" s="555"/>
      <c r="D20" s="555"/>
      <c r="E20" s="463"/>
      <c r="F20" s="805"/>
      <c r="G20" s="805"/>
      <c r="H20" s="805"/>
      <c r="I20" s="805"/>
      <c r="J20" s="805"/>
    </row>
    <row r="21" spans="1:10" s="444" customFormat="1" ht="19.5" customHeight="1">
      <c r="A21" s="480" t="s">
        <v>503</v>
      </c>
      <c r="B21" s="561">
        <f>SUM(B22:B23)</f>
        <v>-6354113.91</v>
      </c>
      <c r="C21" s="561">
        <f>SUM(C22:C23)</f>
        <v>-5821856.1</v>
      </c>
      <c r="D21" s="561">
        <f>SUM(D22:D23)</f>
        <v>-5614026.1</v>
      </c>
      <c r="E21" s="463"/>
      <c r="F21" s="809">
        <f>+D21-C21</f>
        <v>207830</v>
      </c>
      <c r="G21" s="805"/>
      <c r="H21" s="805"/>
      <c r="I21" s="805"/>
      <c r="J21" s="805"/>
    </row>
    <row r="22" spans="1:10" s="444" customFormat="1" ht="19.5" customHeight="1">
      <c r="A22" s="481" t="s">
        <v>409</v>
      </c>
      <c r="B22" s="555"/>
      <c r="C22" s="555"/>
      <c r="D22" s="555"/>
      <c r="E22" s="463"/>
      <c r="F22" s="805"/>
      <c r="G22" s="805"/>
      <c r="H22" s="805"/>
      <c r="I22" s="805"/>
      <c r="J22" s="805"/>
    </row>
    <row r="23" spans="1:10" s="444" customFormat="1" ht="19.5" customHeight="1">
      <c r="A23" s="481" t="s">
        <v>544</v>
      </c>
      <c r="B23" s="555">
        <v>-6354113.91</v>
      </c>
      <c r="C23" s="556">
        <f>B23+B25</f>
        <v>-5821856.1</v>
      </c>
      <c r="D23" s="556">
        <f>C23+C25</f>
        <v>-5614026.1</v>
      </c>
      <c r="E23" s="463"/>
      <c r="F23" s="805"/>
      <c r="G23" s="805"/>
      <c r="H23" s="805"/>
      <c r="I23" s="805"/>
      <c r="J23" s="805"/>
    </row>
    <row r="24" spans="1:10" s="444" customFormat="1" ht="19.5" customHeight="1">
      <c r="A24" s="480" t="s">
        <v>412</v>
      </c>
      <c r="B24" s="556"/>
      <c r="C24" s="556"/>
      <c r="D24" s="556"/>
      <c r="E24" s="463"/>
      <c r="F24" s="805"/>
      <c r="G24" s="805"/>
      <c r="H24" s="805"/>
      <c r="I24" s="805"/>
      <c r="J24" s="805"/>
    </row>
    <row r="25" spans="1:10" s="444" customFormat="1" ht="19.5" customHeight="1">
      <c r="A25" s="480" t="s">
        <v>413</v>
      </c>
      <c r="B25" s="557">
        <f>CPYG!B111</f>
        <v>532257.8100000003</v>
      </c>
      <c r="C25" s="558">
        <f>CPYG!C111</f>
        <v>207830</v>
      </c>
      <c r="D25" s="558">
        <f>CPYG!D111</f>
        <v>514570.00000000023</v>
      </c>
      <c r="E25" s="482"/>
      <c r="F25" s="809">
        <f>+D25-C25</f>
        <v>306740.00000000023</v>
      </c>
      <c r="G25" s="805"/>
      <c r="H25" s="805"/>
      <c r="I25" s="805"/>
      <c r="J25" s="805"/>
    </row>
    <row r="26" spans="1:10" s="444" customFormat="1" ht="19.5" customHeight="1">
      <c r="A26" s="480" t="s">
        <v>414</v>
      </c>
      <c r="B26" s="555"/>
      <c r="C26" s="555"/>
      <c r="D26" s="555"/>
      <c r="E26" s="463"/>
      <c r="F26" s="805"/>
      <c r="G26" s="805"/>
      <c r="H26" s="805"/>
      <c r="I26" s="805"/>
      <c r="J26" s="805"/>
    </row>
    <row r="27" spans="1:10" s="444" customFormat="1" ht="19.5" customHeight="1">
      <c r="A27" s="480" t="s">
        <v>415</v>
      </c>
      <c r="B27" s="555"/>
      <c r="C27" s="555"/>
      <c r="D27" s="555"/>
      <c r="E27" s="463"/>
      <c r="F27" s="805"/>
      <c r="G27" s="805"/>
      <c r="H27" s="805"/>
      <c r="I27" s="805"/>
      <c r="J27" s="805"/>
    </row>
    <row r="28" spans="1:10" s="444" customFormat="1" ht="19.5" customHeight="1">
      <c r="A28" s="480" t="s">
        <v>416</v>
      </c>
      <c r="B28" s="560">
        <f>SUM(B29:B31)</f>
        <v>0</v>
      </c>
      <c r="C28" s="560">
        <f>SUM(C29:C31)</f>
        <v>0</v>
      </c>
      <c r="D28" s="560">
        <f>SUM(D29:D31)</f>
        <v>0</v>
      </c>
      <c r="E28" s="470"/>
      <c r="F28" s="805"/>
      <c r="G28" s="805"/>
      <c r="H28" s="805"/>
      <c r="I28" s="805"/>
      <c r="J28" s="805"/>
    </row>
    <row r="29" spans="1:10" s="444" customFormat="1" ht="19.5" customHeight="1">
      <c r="A29" s="480" t="s">
        <v>417</v>
      </c>
      <c r="B29" s="555"/>
      <c r="C29" s="555"/>
      <c r="D29" s="555"/>
      <c r="E29" s="463"/>
      <c r="F29" s="805"/>
      <c r="G29" s="805"/>
      <c r="H29" s="805"/>
      <c r="I29" s="805"/>
      <c r="J29" s="805"/>
    </row>
    <row r="30" spans="1:10" s="444" customFormat="1" ht="19.5" customHeight="1">
      <c r="A30" s="480" t="s">
        <v>418</v>
      </c>
      <c r="B30" s="555"/>
      <c r="C30" s="555"/>
      <c r="D30" s="555"/>
      <c r="E30" s="463"/>
      <c r="F30" s="805"/>
      <c r="G30" s="805"/>
      <c r="H30" s="805"/>
      <c r="I30" s="805"/>
      <c r="J30" s="805"/>
    </row>
    <row r="31" spans="1:10" s="444" customFormat="1" ht="19.5" customHeight="1">
      <c r="A31" s="480" t="s">
        <v>419</v>
      </c>
      <c r="B31" s="555"/>
      <c r="C31" s="556"/>
      <c r="D31" s="556"/>
      <c r="E31" s="463"/>
      <c r="F31" s="805"/>
      <c r="G31" s="805"/>
      <c r="H31" s="805"/>
      <c r="I31" s="805"/>
      <c r="J31" s="805"/>
    </row>
    <row r="32" spans="1:10" s="444" customFormat="1" ht="19.5" customHeight="1">
      <c r="A32" s="480" t="s">
        <v>420</v>
      </c>
      <c r="B32" s="555"/>
      <c r="C32" s="556"/>
      <c r="D32" s="556"/>
      <c r="E32" s="463"/>
      <c r="F32" s="805"/>
      <c r="G32" s="809"/>
      <c r="H32" s="805"/>
      <c r="I32" s="805"/>
      <c r="J32" s="805"/>
    </row>
    <row r="33" spans="1:10" s="444" customFormat="1" ht="19.5" customHeight="1">
      <c r="A33" s="479" t="s">
        <v>545</v>
      </c>
      <c r="B33" s="560">
        <f>B34+B38+B43+B44+B45+B46+B9+B47</f>
        <v>14854651.81</v>
      </c>
      <c r="C33" s="560">
        <f>C34+C38+C43+C44+C45+C46+C9+C47</f>
        <v>13721339.82</v>
      </c>
      <c r="D33" s="560">
        <f>D34+D38+D43+D44+D45+D46+D9+D47</f>
        <v>12147313.66</v>
      </c>
      <c r="E33" s="470"/>
      <c r="F33" s="815">
        <f>+D33-C33</f>
        <v>-1574026.1600000001</v>
      </c>
      <c r="G33" s="805"/>
      <c r="H33" s="805"/>
      <c r="I33" s="805"/>
      <c r="J33" s="805"/>
    </row>
    <row r="34" spans="1:10" s="444" customFormat="1" ht="19.5" customHeight="1">
      <c r="A34" s="450" t="s">
        <v>421</v>
      </c>
      <c r="B34" s="562">
        <f>SUM(B35:B37)</f>
        <v>289837.4</v>
      </c>
      <c r="C34" s="562">
        <f>SUM(C35:C37)</f>
        <v>302997.32</v>
      </c>
      <c r="D34" s="562">
        <f>SUM(D35:D37)</f>
        <v>316157.32</v>
      </c>
      <c r="E34" s="463"/>
      <c r="F34" s="809">
        <f>+D34-C34</f>
        <v>13160</v>
      </c>
      <c r="G34" s="805"/>
      <c r="H34" s="805"/>
      <c r="I34" s="805"/>
      <c r="J34" s="805"/>
    </row>
    <row r="35" spans="1:10" s="444" customFormat="1" ht="19.5" customHeight="1">
      <c r="A35" s="453" t="s">
        <v>25</v>
      </c>
      <c r="B35" s="556">
        <v>242842.94</v>
      </c>
      <c r="C35" s="556">
        <f>B35-CPYG!C50</f>
        <v>256002.86000000002</v>
      </c>
      <c r="D35" s="556">
        <f>C35-CPYG!D50</f>
        <v>269162.86</v>
      </c>
      <c r="E35" s="463"/>
      <c r="F35" s="805"/>
      <c r="G35" s="805"/>
      <c r="H35" s="805"/>
      <c r="I35" s="805"/>
      <c r="J35" s="805"/>
    </row>
    <row r="36" spans="1:10" s="444" customFormat="1" ht="28.5" customHeight="1">
      <c r="A36" s="483" t="s">
        <v>26</v>
      </c>
      <c r="B36" s="556"/>
      <c r="C36" s="556"/>
      <c r="D36" s="556"/>
      <c r="E36" s="463"/>
      <c r="F36" s="805"/>
      <c r="G36" s="805"/>
      <c r="H36" s="805"/>
      <c r="I36" s="805"/>
      <c r="J36" s="805"/>
    </row>
    <row r="37" spans="1:10" s="444" customFormat="1" ht="19.5" customHeight="1">
      <c r="A37" s="453" t="s">
        <v>27</v>
      </c>
      <c r="B37" s="556">
        <v>46994.46</v>
      </c>
      <c r="C37" s="556">
        <v>46994.46</v>
      </c>
      <c r="D37" s="556">
        <v>46994.46</v>
      </c>
      <c r="E37" s="470"/>
      <c r="F37" s="805"/>
      <c r="G37" s="805"/>
      <c r="H37" s="805"/>
      <c r="I37" s="805"/>
      <c r="J37" s="805"/>
    </row>
    <row r="38" spans="1:10" s="444" customFormat="1" ht="19.5" customHeight="1">
      <c r="A38" s="450" t="s">
        <v>422</v>
      </c>
      <c r="B38" s="562">
        <f>SUM(B39:B42)</f>
        <v>5554815.16</v>
      </c>
      <c r="C38" s="562">
        <f>SUM(C39:C42)</f>
        <v>4408343.25</v>
      </c>
      <c r="D38" s="562">
        <f>SUM(D39:D42)</f>
        <v>2821157.09</v>
      </c>
      <c r="E38" s="463"/>
      <c r="F38" s="809">
        <f>+D38-C38</f>
        <v>-1587186.1600000001</v>
      </c>
      <c r="G38" s="805"/>
      <c r="H38" s="805"/>
      <c r="I38" s="805"/>
      <c r="J38" s="805"/>
    </row>
    <row r="39" spans="1:10" s="444" customFormat="1" ht="19.5" customHeight="1">
      <c r="A39" s="453" t="s">
        <v>424</v>
      </c>
      <c r="B39" s="559"/>
      <c r="C39" s="559"/>
      <c r="D39" s="559"/>
      <c r="E39" s="470"/>
      <c r="F39" s="805"/>
      <c r="G39" s="805"/>
      <c r="H39" s="805"/>
      <c r="I39" s="805"/>
      <c r="J39" s="805"/>
    </row>
    <row r="40" spans="1:10" s="444" customFormat="1" ht="19.5" customHeight="1">
      <c r="A40" s="453" t="s">
        <v>435</v>
      </c>
      <c r="B40" s="556">
        <v>5554815.16</v>
      </c>
      <c r="C40" s="556">
        <f>B40-571200-375271.91-200000</f>
        <v>4408343.25</v>
      </c>
      <c r="D40" s="556">
        <f>C40-1000500-386686.16-200000</f>
        <v>2821157.09</v>
      </c>
      <c r="E40" s="463"/>
      <c r="F40" s="805"/>
      <c r="G40" s="805"/>
      <c r="H40" s="805"/>
      <c r="I40" s="805"/>
      <c r="J40" s="805"/>
    </row>
    <row r="41" spans="1:10" s="444" customFormat="1" ht="19.5" customHeight="1">
      <c r="A41" s="453" t="s">
        <v>425</v>
      </c>
      <c r="B41" s="556"/>
      <c r="C41" s="556"/>
      <c r="D41" s="556"/>
      <c r="E41" s="463"/>
      <c r="F41" s="805"/>
      <c r="G41" s="805"/>
      <c r="H41" s="805"/>
      <c r="I41" s="809">
        <f>+F34+F48</f>
        <v>-162433.5499999998</v>
      </c>
      <c r="J41" s="805"/>
    </row>
    <row r="42" spans="1:10" s="444" customFormat="1" ht="19.5" customHeight="1">
      <c r="A42" s="453" t="s">
        <v>28</v>
      </c>
      <c r="B42" s="556"/>
      <c r="C42" s="556"/>
      <c r="D42" s="556"/>
      <c r="E42" s="463"/>
      <c r="F42" s="805"/>
      <c r="G42" s="805"/>
      <c r="H42" s="805"/>
      <c r="I42" s="805"/>
      <c r="J42" s="805"/>
    </row>
    <row r="43" spans="1:10" s="444" customFormat="1" ht="19.5" customHeight="1">
      <c r="A43" s="778" t="s">
        <v>426</v>
      </c>
      <c r="B43" s="559">
        <v>9009999.25</v>
      </c>
      <c r="C43" s="559">
        <f>B43</f>
        <v>9009999.25</v>
      </c>
      <c r="D43" s="559">
        <f>C43</f>
        <v>9009999.25</v>
      </c>
      <c r="E43" s="463"/>
      <c r="F43" s="809"/>
      <c r="G43" s="805"/>
      <c r="H43" s="805"/>
      <c r="I43" s="805"/>
      <c r="J43" s="805"/>
    </row>
    <row r="44" spans="1:10" s="444" customFormat="1" ht="19.5" customHeight="1">
      <c r="A44" s="450" t="s">
        <v>427</v>
      </c>
      <c r="B44" s="559"/>
      <c r="C44" s="559"/>
      <c r="D44" s="559"/>
      <c r="E44" s="463"/>
      <c r="F44" s="805"/>
      <c r="G44" s="805"/>
      <c r="H44" s="805"/>
      <c r="I44" s="805"/>
      <c r="J44" s="805"/>
    </row>
    <row r="45" spans="1:10" s="444" customFormat="1" ht="19.5" customHeight="1">
      <c r="A45" s="450" t="s">
        <v>428</v>
      </c>
      <c r="B45" s="559"/>
      <c r="C45" s="559"/>
      <c r="D45" s="559"/>
      <c r="E45" s="470"/>
      <c r="F45" s="805"/>
      <c r="G45" s="805"/>
      <c r="H45" s="805"/>
      <c r="I45" s="805"/>
      <c r="J45" s="805"/>
    </row>
    <row r="46" spans="1:10" s="444" customFormat="1" ht="19.5" customHeight="1">
      <c r="A46" s="450" t="s">
        <v>29</v>
      </c>
      <c r="B46" s="559"/>
      <c r="C46" s="559"/>
      <c r="D46" s="559"/>
      <c r="E46" s="470"/>
      <c r="F46" s="805"/>
      <c r="G46" s="805"/>
      <c r="H46" s="805"/>
      <c r="I46" s="805"/>
      <c r="J46" s="805"/>
    </row>
    <row r="47" spans="1:10" s="444" customFormat="1" ht="19.5" customHeight="1">
      <c r="A47" s="450" t="s">
        <v>30</v>
      </c>
      <c r="B47" s="559"/>
      <c r="C47" s="559"/>
      <c r="D47" s="559"/>
      <c r="E47" s="470"/>
      <c r="F47" s="805"/>
      <c r="G47" s="805"/>
      <c r="H47" s="805"/>
      <c r="I47" s="805"/>
      <c r="J47" s="805"/>
    </row>
    <row r="48" spans="1:10" s="444" customFormat="1" ht="19.5" customHeight="1">
      <c r="A48" s="479" t="s">
        <v>497</v>
      </c>
      <c r="B48" s="562">
        <f>+B49+B50+B54+B59+B60+B63+B64</f>
        <v>4415655.17</v>
      </c>
      <c r="C48" s="562">
        <f>+C49+C50+C54+C59+C60+C63+C64</f>
        <v>4645608.31</v>
      </c>
      <c r="D48" s="562">
        <f>+D49+D50+D54+D59+D60+D63+D64</f>
        <v>4470014.76</v>
      </c>
      <c r="E48" s="470"/>
      <c r="F48" s="815">
        <f>+D48-C48</f>
        <v>-175593.5499999998</v>
      </c>
      <c r="G48" s="805"/>
      <c r="H48" s="805"/>
      <c r="I48" s="805"/>
      <c r="J48" s="805"/>
    </row>
    <row r="49" spans="1:10" s="444" customFormat="1" ht="30" customHeight="1">
      <c r="A49" s="484" t="s">
        <v>432</v>
      </c>
      <c r="B49" s="559"/>
      <c r="C49" s="559"/>
      <c r="D49" s="559"/>
      <c r="E49" s="470"/>
      <c r="F49" s="805"/>
      <c r="G49" s="805"/>
      <c r="H49" s="805"/>
      <c r="I49" s="805"/>
      <c r="J49" s="805"/>
    </row>
    <row r="50" spans="1:10" s="444" customFormat="1" ht="19.5" customHeight="1">
      <c r="A50" s="450" t="s">
        <v>433</v>
      </c>
      <c r="B50" s="562">
        <f>+B51+B52+B53</f>
        <v>235624.91</v>
      </c>
      <c r="C50" s="562">
        <f>+C51+C52+C53</f>
        <v>100000</v>
      </c>
      <c r="D50" s="562">
        <f>+D51+D52+D53</f>
        <v>240000</v>
      </c>
      <c r="E50" s="470"/>
      <c r="F50" s="809">
        <f>+D50-C50</f>
        <v>140000</v>
      </c>
      <c r="G50" s="805"/>
      <c r="H50" s="805"/>
      <c r="I50" s="805"/>
      <c r="J50" s="805"/>
    </row>
    <row r="51" spans="1:10" s="444" customFormat="1" ht="19.5" customHeight="1">
      <c r="A51" s="453" t="s">
        <v>25</v>
      </c>
      <c r="B51" s="556">
        <v>14133.78</v>
      </c>
      <c r="C51" s="559"/>
      <c r="D51" s="559"/>
      <c r="E51" s="470"/>
      <c r="F51" s="805"/>
      <c r="G51" s="805"/>
      <c r="H51" s="805"/>
      <c r="I51" s="805"/>
      <c r="J51" s="805"/>
    </row>
    <row r="52" spans="1:10" s="444" customFormat="1" ht="28.5" customHeight="1">
      <c r="A52" s="483" t="s">
        <v>26</v>
      </c>
      <c r="B52" s="559"/>
      <c r="C52" s="559"/>
      <c r="D52" s="559"/>
      <c r="E52" s="470"/>
      <c r="F52" s="805"/>
      <c r="G52" s="805"/>
      <c r="H52" s="805"/>
      <c r="I52" s="805"/>
      <c r="J52" s="805"/>
    </row>
    <row r="53" spans="1:10" s="444" customFormat="1" ht="19.5" customHeight="1">
      <c r="A53" s="453" t="s">
        <v>27</v>
      </c>
      <c r="B53" s="556">
        <v>221491.13</v>
      </c>
      <c r="C53" s="556">
        <v>100000</v>
      </c>
      <c r="D53" s="556">
        <v>240000</v>
      </c>
      <c r="E53" s="470"/>
      <c r="F53" s="805"/>
      <c r="G53" s="805"/>
      <c r="H53" s="805"/>
      <c r="I53" s="805"/>
      <c r="J53" s="805"/>
    </row>
    <row r="54" spans="1:10" s="444" customFormat="1" ht="19.5" customHeight="1">
      <c r="A54" s="450" t="s">
        <v>434</v>
      </c>
      <c r="B54" s="562">
        <f>SUM(B55:B58)</f>
        <v>1000242.41</v>
      </c>
      <c r="C54" s="562">
        <f>SUM(C55:C58)</f>
        <v>1622186.16</v>
      </c>
      <c r="D54" s="562">
        <f>SUM(D55:D58)</f>
        <v>939747.61</v>
      </c>
      <c r="E54" s="463"/>
      <c r="F54" s="809">
        <f>+D54-C54</f>
        <v>-682438.5499999999</v>
      </c>
      <c r="G54" s="805"/>
      <c r="H54" s="805"/>
      <c r="I54" s="805"/>
      <c r="J54" s="805"/>
    </row>
    <row r="55" spans="1:10" s="444" customFormat="1" ht="19.5" customHeight="1">
      <c r="A55" s="453" t="s">
        <v>424</v>
      </c>
      <c r="B55" s="556"/>
      <c r="C55" s="556"/>
      <c r="D55" s="556"/>
      <c r="E55" s="463"/>
      <c r="F55" s="805"/>
      <c r="G55" s="805"/>
      <c r="H55" s="805"/>
      <c r="I55" s="805"/>
      <c r="J55" s="805"/>
    </row>
    <row r="56" spans="1:10" s="444" customFormat="1" ht="19.5" customHeight="1">
      <c r="A56" s="453" t="s">
        <v>435</v>
      </c>
      <c r="B56" s="556">
        <v>962334.41</v>
      </c>
      <c r="C56" s="556">
        <f>1000500+386686.16+200000</f>
        <v>1587186.16</v>
      </c>
      <c r="D56" s="556">
        <f>398447.61+286300+200000</f>
        <v>884747.61</v>
      </c>
      <c r="F56" s="805"/>
      <c r="G56" s="805"/>
      <c r="H56" s="805"/>
      <c r="I56" s="805"/>
      <c r="J56" s="805"/>
    </row>
    <row r="57" spans="1:10" s="444" customFormat="1" ht="19.5" customHeight="1">
      <c r="A57" s="453" t="s">
        <v>425</v>
      </c>
      <c r="B57" s="559"/>
      <c r="C57" s="559"/>
      <c r="D57" s="559"/>
      <c r="E57" s="470"/>
      <c r="F57" s="805"/>
      <c r="G57" s="805"/>
      <c r="H57" s="805"/>
      <c r="I57" s="805"/>
      <c r="J57" s="805"/>
    </row>
    <row r="58" spans="1:10" s="444" customFormat="1" ht="19.5" customHeight="1">
      <c r="A58" s="453" t="s">
        <v>31</v>
      </c>
      <c r="B58" s="556">
        <v>37908</v>
      </c>
      <c r="C58" s="556">
        <v>35000</v>
      </c>
      <c r="D58" s="556">
        <v>55000</v>
      </c>
      <c r="E58" s="470"/>
      <c r="F58" s="805"/>
      <c r="G58" s="805"/>
      <c r="H58" s="805"/>
      <c r="I58" s="805"/>
      <c r="J58" s="805"/>
    </row>
    <row r="59" spans="1:10" s="444" customFormat="1" ht="19.5" customHeight="1">
      <c r="A59" s="778" t="s">
        <v>436</v>
      </c>
      <c r="B59" s="559">
        <v>2261775.63</v>
      </c>
      <c r="C59" s="559">
        <f>2259821.78+18600.37</f>
        <v>2278422.15</v>
      </c>
      <c r="D59" s="559">
        <f>2501666.78+18600.37</f>
        <v>2520267.15</v>
      </c>
      <c r="E59" s="470"/>
      <c r="F59" s="809">
        <f>+D59-C59</f>
        <v>241845</v>
      </c>
      <c r="G59" s="805"/>
      <c r="H59" s="805"/>
      <c r="I59" s="805"/>
      <c r="J59" s="805"/>
    </row>
    <row r="60" spans="1:10" s="444" customFormat="1" ht="19.5" customHeight="1">
      <c r="A60" s="450" t="s">
        <v>437</v>
      </c>
      <c r="B60" s="562">
        <f>SUM(B61:B62)</f>
        <v>918012.22</v>
      </c>
      <c r="C60" s="562">
        <f>SUM(C61:C62)</f>
        <v>645000</v>
      </c>
      <c r="D60" s="562">
        <f>SUM(D61:D62)</f>
        <v>770000</v>
      </c>
      <c r="E60" s="463"/>
      <c r="F60" s="809">
        <f>+D60-C60</f>
        <v>125000</v>
      </c>
      <c r="G60" s="805"/>
      <c r="H60" s="805"/>
      <c r="I60" s="805"/>
      <c r="J60" s="805"/>
    </row>
    <row r="61" spans="1:10" s="444" customFormat="1" ht="19.5" customHeight="1">
      <c r="A61" s="453" t="s">
        <v>438</v>
      </c>
      <c r="B61" s="556">
        <v>45265.2</v>
      </c>
      <c r="C61" s="556">
        <v>45000</v>
      </c>
      <c r="D61" s="556">
        <v>60000</v>
      </c>
      <c r="E61" s="463"/>
      <c r="F61" s="805"/>
      <c r="G61" s="805"/>
      <c r="H61" s="805"/>
      <c r="I61" s="805"/>
      <c r="J61" s="805"/>
    </row>
    <row r="62" spans="1:10" s="444" customFormat="1" ht="19.5" customHeight="1">
      <c r="A62" s="453" t="s">
        <v>32</v>
      </c>
      <c r="B62" s="556">
        <f>86175.92+145764.18+640577.68+229.24</f>
        <v>872747.02</v>
      </c>
      <c r="C62" s="556">
        <v>600000</v>
      </c>
      <c r="D62" s="556">
        <v>710000</v>
      </c>
      <c r="E62" s="463"/>
      <c r="F62" s="805"/>
      <c r="G62" s="805"/>
      <c r="H62" s="805"/>
      <c r="I62" s="805"/>
      <c r="J62" s="805"/>
    </row>
    <row r="63" spans="1:10" s="444" customFormat="1" ht="19.5" customHeight="1">
      <c r="A63" s="450" t="s">
        <v>459</v>
      </c>
      <c r="B63" s="559"/>
      <c r="C63" s="559"/>
      <c r="D63" s="559"/>
      <c r="E63" s="470"/>
      <c r="F63" s="805"/>
      <c r="G63" s="805"/>
      <c r="H63" s="805"/>
      <c r="I63" s="805"/>
      <c r="J63" s="805"/>
    </row>
    <row r="64" spans="1:10" s="444" customFormat="1" ht="19.5" customHeight="1">
      <c r="A64" s="450" t="s">
        <v>33</v>
      </c>
      <c r="B64" s="559"/>
      <c r="C64" s="559"/>
      <c r="D64" s="559"/>
      <c r="E64" s="470"/>
      <c r="F64" s="805"/>
      <c r="G64" s="805"/>
      <c r="H64" s="805"/>
      <c r="I64" s="805"/>
      <c r="J64" s="805"/>
    </row>
    <row r="65" spans="1:10" s="444" customFormat="1" ht="30" customHeight="1">
      <c r="A65" s="456" t="s">
        <v>498</v>
      </c>
      <c r="B65" s="563">
        <f>B48+B33+B11</f>
        <v>15380048.23</v>
      </c>
      <c r="C65" s="563">
        <f>C48+C33+C11</f>
        <v>14684519.379999999</v>
      </c>
      <c r="D65" s="563">
        <f>D48+D33+D11</f>
        <v>13449469.670000002</v>
      </c>
      <c r="E65" s="451"/>
      <c r="F65" s="815">
        <f>+D65-C65</f>
        <v>-1235049.7099999972</v>
      </c>
      <c r="G65" s="805"/>
      <c r="H65" s="805"/>
      <c r="I65" s="805"/>
      <c r="J65" s="805"/>
    </row>
    <row r="66" spans="2:10" s="444" customFormat="1" ht="12.75">
      <c r="B66" s="454"/>
      <c r="C66" s="454"/>
      <c r="D66" s="454"/>
      <c r="E66" s="485"/>
      <c r="F66" s="805"/>
      <c r="G66" s="805"/>
      <c r="H66" s="805"/>
      <c r="I66" s="805"/>
      <c r="J66" s="805"/>
    </row>
    <row r="67" spans="2:10" s="444" customFormat="1" ht="12.75">
      <c r="B67" s="454"/>
      <c r="C67" s="454"/>
      <c r="D67" s="454"/>
      <c r="E67" s="485"/>
      <c r="F67" s="805"/>
      <c r="G67" s="805"/>
      <c r="H67" s="805"/>
      <c r="I67" s="805"/>
      <c r="J67" s="805"/>
    </row>
    <row r="68" spans="1:10" s="444" customFormat="1" ht="12.75" hidden="1">
      <c r="A68" s="459" t="s">
        <v>439</v>
      </c>
      <c r="B68" s="454"/>
      <c r="C68" s="454"/>
      <c r="D68" s="454"/>
      <c r="E68" s="485"/>
      <c r="F68" s="805"/>
      <c r="G68" s="805"/>
      <c r="H68" s="805"/>
      <c r="I68" s="805"/>
      <c r="J68" s="805"/>
    </row>
    <row r="69" spans="5:10" s="444" customFormat="1" ht="12.75">
      <c r="E69" s="455"/>
      <c r="F69" s="805"/>
      <c r="G69" s="805"/>
      <c r="H69" s="805"/>
      <c r="I69" s="805"/>
      <c r="J69" s="805"/>
    </row>
    <row r="70" spans="2:10" s="444" customFormat="1" ht="12.75">
      <c r="B70" s="454"/>
      <c r="C70" s="454"/>
      <c r="D70" s="454"/>
      <c r="E70" s="485"/>
      <c r="F70" s="805"/>
      <c r="G70" s="805"/>
      <c r="H70" s="805"/>
      <c r="I70" s="805"/>
      <c r="J70" s="805"/>
    </row>
    <row r="71" spans="2:5" s="444" customFormat="1" ht="12.75" hidden="1">
      <c r="B71" s="454"/>
      <c r="C71" s="454"/>
      <c r="D71" s="454"/>
      <c r="E71" s="485"/>
    </row>
    <row r="72" spans="1:5" s="444" customFormat="1" ht="12.75" hidden="1">
      <c r="A72" s="444" t="s">
        <v>460</v>
      </c>
      <c r="B72" s="454">
        <f>+ACTIVO!B48</f>
        <v>15380048.23</v>
      </c>
      <c r="C72" s="454">
        <f>+ACTIVO!C48</f>
        <v>14684519.380000003</v>
      </c>
      <c r="D72" s="454">
        <f>+ACTIVO!D48</f>
        <v>13449469.670000002</v>
      </c>
      <c r="E72" s="485"/>
    </row>
    <row r="73" spans="1:5" s="444" customFormat="1" ht="12.75" hidden="1">
      <c r="A73" s="455" t="s">
        <v>458</v>
      </c>
      <c r="B73" s="465">
        <f>+B65-B72</f>
        <v>0</v>
      </c>
      <c r="C73" s="465">
        <f>+C65-C72</f>
        <v>0</v>
      </c>
      <c r="D73" s="465">
        <f>+D65-D72</f>
        <v>0</v>
      </c>
      <c r="E73" s="463"/>
    </row>
    <row r="74" s="444" customFormat="1" ht="12.75" hidden="1">
      <c r="E74" s="455"/>
    </row>
    <row r="75" spans="4:5" s="444" customFormat="1" ht="12.75" hidden="1">
      <c r="D75" s="454"/>
      <c r="E75" s="485"/>
    </row>
    <row r="76" s="444" customFormat="1" ht="12.75">
      <c r="E76" s="455"/>
    </row>
    <row r="77" s="444" customFormat="1" ht="12.75">
      <c r="E77" s="455"/>
    </row>
    <row r="78" s="444" customFormat="1" ht="12.75">
      <c r="E78" s="455"/>
    </row>
    <row r="79" s="444" customFormat="1" ht="12.75">
      <c r="E79" s="455"/>
    </row>
    <row r="80" s="444" customFormat="1" ht="12.75">
      <c r="E80" s="455"/>
    </row>
    <row r="81" s="444" customFormat="1" ht="12.75">
      <c r="E81" s="455"/>
    </row>
    <row r="82" s="444" customFormat="1" ht="12.75">
      <c r="E82" s="455"/>
    </row>
    <row r="83" s="444" customFormat="1" ht="12.75">
      <c r="E83" s="455"/>
    </row>
    <row r="84" s="444" customFormat="1" ht="12.75">
      <c r="E84" s="455"/>
    </row>
    <row r="85" s="444" customFormat="1" ht="12.75">
      <c r="E85" s="455"/>
    </row>
    <row r="86" s="444" customFormat="1" ht="12.75">
      <c r="E86" s="455"/>
    </row>
    <row r="87" s="444" customFormat="1" ht="12.75">
      <c r="E87" s="455"/>
    </row>
    <row r="88" s="444" customFormat="1" ht="12.75">
      <c r="E88" s="455"/>
    </row>
    <row r="89" s="444" customFormat="1" ht="12.75">
      <c r="E89" s="455"/>
    </row>
    <row r="90" s="444" customFormat="1" ht="12.75">
      <c r="E90" s="455"/>
    </row>
    <row r="91" s="444" customFormat="1" ht="12.75">
      <c r="E91" s="455"/>
    </row>
    <row r="92" s="444" customFormat="1" ht="12.75">
      <c r="E92" s="455"/>
    </row>
    <row r="93" s="444" customFormat="1" ht="12.75">
      <c r="E93" s="455"/>
    </row>
    <row r="94" s="444" customFormat="1" ht="12.75">
      <c r="E94" s="455"/>
    </row>
    <row r="95" s="444" customFormat="1" ht="12.75">
      <c r="E95" s="455"/>
    </row>
    <row r="96" s="444" customFormat="1" ht="12.75">
      <c r="E96" s="455"/>
    </row>
    <row r="97" s="444" customFormat="1" ht="12.75">
      <c r="E97" s="455"/>
    </row>
    <row r="98" s="444" customFormat="1" ht="12.75">
      <c r="E98" s="455"/>
    </row>
    <row r="99" s="444" customFormat="1" ht="12.75">
      <c r="E99" s="455"/>
    </row>
    <row r="100" s="444" customFormat="1" ht="12.75">
      <c r="E100" s="455"/>
    </row>
    <row r="101" s="444" customFormat="1" ht="12.75">
      <c r="E101" s="455"/>
    </row>
    <row r="102" s="444" customFormat="1" ht="12.75">
      <c r="E102" s="455"/>
    </row>
    <row r="103" s="444" customFormat="1" ht="12.75">
      <c r="E103" s="455"/>
    </row>
    <row r="104" s="444" customFormat="1" ht="12.75">
      <c r="E104" s="455"/>
    </row>
    <row r="105" s="444" customFormat="1" ht="12.75">
      <c r="E105" s="455"/>
    </row>
    <row r="106" s="444" customFormat="1" ht="12.75">
      <c r="E106" s="455"/>
    </row>
    <row r="107" s="444" customFormat="1" ht="12.75">
      <c r="E107" s="455"/>
    </row>
    <row r="108" s="444" customFormat="1" ht="12.75">
      <c r="E108" s="455"/>
    </row>
    <row r="109" s="444" customFormat="1" ht="12.75">
      <c r="E109" s="455"/>
    </row>
    <row r="110" s="444" customFormat="1" ht="12.75">
      <c r="E110" s="455"/>
    </row>
    <row r="111" s="444" customFormat="1" ht="12.75">
      <c r="E111" s="455"/>
    </row>
    <row r="112" s="444" customFormat="1" ht="12.75">
      <c r="E112" s="455"/>
    </row>
    <row r="113" s="444" customFormat="1" ht="12.75">
      <c r="E113" s="455"/>
    </row>
    <row r="114" s="444" customFormat="1" ht="12.75">
      <c r="E114" s="455"/>
    </row>
    <row r="115" s="444" customFormat="1" ht="12.75">
      <c r="E115" s="455"/>
    </row>
    <row r="116" s="444" customFormat="1" ht="12.75">
      <c r="E116" s="455"/>
    </row>
    <row r="117" s="444" customFormat="1" ht="12.75">
      <c r="E117" s="455"/>
    </row>
    <row r="118" s="444" customFormat="1" ht="12.75">
      <c r="E118" s="455"/>
    </row>
    <row r="119" s="444" customFormat="1" ht="12.75">
      <c r="E119" s="455"/>
    </row>
    <row r="120" s="444" customFormat="1" ht="12.75">
      <c r="E120" s="455"/>
    </row>
    <row r="121" s="444" customFormat="1" ht="12.75">
      <c r="E121" s="455"/>
    </row>
    <row r="122" s="444" customFormat="1" ht="12.75">
      <c r="E122" s="455"/>
    </row>
    <row r="123" s="444" customFormat="1" ht="12.75">
      <c r="E123" s="455"/>
    </row>
    <row r="124" s="444" customFormat="1" ht="12.75">
      <c r="E124" s="455"/>
    </row>
    <row r="125" s="444" customFormat="1" ht="12.75">
      <c r="E125" s="455"/>
    </row>
    <row r="126" s="444" customFormat="1" ht="12.75">
      <c r="E126" s="455"/>
    </row>
    <row r="127" s="444" customFormat="1" ht="12.75">
      <c r="E127" s="455"/>
    </row>
    <row r="128" s="444" customFormat="1" ht="12.75">
      <c r="E128" s="455"/>
    </row>
    <row r="129" s="444" customFormat="1" ht="12.75">
      <c r="E129" s="455"/>
    </row>
    <row r="130" s="444" customFormat="1" ht="12.75">
      <c r="E130" s="455"/>
    </row>
    <row r="131" s="444" customFormat="1" ht="12.75">
      <c r="E131" s="455"/>
    </row>
    <row r="132" s="444" customFormat="1" ht="12.75">
      <c r="E132" s="455"/>
    </row>
    <row r="133" s="444" customFormat="1" ht="12.75">
      <c r="E133" s="455"/>
    </row>
    <row r="134" s="444" customFormat="1" ht="12.75">
      <c r="E134" s="455"/>
    </row>
    <row r="135" s="444" customFormat="1" ht="12.75">
      <c r="E135" s="455"/>
    </row>
    <row r="136" s="444" customFormat="1" ht="12.75">
      <c r="E136" s="455"/>
    </row>
    <row r="137" s="444" customFormat="1" ht="12.75">
      <c r="E137" s="455"/>
    </row>
    <row r="138" s="444" customFormat="1" ht="12.75">
      <c r="E138" s="455"/>
    </row>
    <row r="139" s="444" customFormat="1" ht="12.75">
      <c r="E139" s="455"/>
    </row>
    <row r="140" s="444" customFormat="1" ht="12.75">
      <c r="E140" s="455"/>
    </row>
    <row r="141" s="444" customFormat="1" ht="12.75">
      <c r="E141" s="455"/>
    </row>
    <row r="142" s="444" customFormat="1" ht="12.75">
      <c r="E142" s="455"/>
    </row>
    <row r="143" s="444" customFormat="1" ht="12.75">
      <c r="E143" s="455"/>
    </row>
    <row r="144" s="444" customFormat="1" ht="12.75">
      <c r="E144" s="455"/>
    </row>
    <row r="145" s="444" customFormat="1" ht="12.75">
      <c r="E145" s="455"/>
    </row>
    <row r="146" s="444" customFormat="1" ht="12.75">
      <c r="E146" s="455"/>
    </row>
    <row r="147" s="444" customFormat="1" ht="12.75">
      <c r="E147" s="455"/>
    </row>
    <row r="148" s="444" customFormat="1" ht="12.75">
      <c r="E148" s="455"/>
    </row>
    <row r="149" s="444" customFormat="1" ht="12.75">
      <c r="E149" s="455"/>
    </row>
    <row r="150" s="444" customFormat="1" ht="12.75">
      <c r="E150" s="455"/>
    </row>
    <row r="151" s="444" customFormat="1" ht="12.75">
      <c r="E151" s="455"/>
    </row>
    <row r="152" s="444" customFormat="1" ht="12.75">
      <c r="E152" s="455"/>
    </row>
    <row r="153" s="444" customFormat="1" ht="12.75">
      <c r="E153" s="455"/>
    </row>
    <row r="154" s="444" customFormat="1" ht="12.75">
      <c r="E154" s="455"/>
    </row>
    <row r="155" s="444" customFormat="1" ht="12.75">
      <c r="E155" s="455"/>
    </row>
    <row r="156" s="444" customFormat="1" ht="12.75">
      <c r="E156" s="455"/>
    </row>
    <row r="157" s="444" customFormat="1" ht="12.75">
      <c r="E157" s="455"/>
    </row>
    <row r="158" s="444" customFormat="1" ht="12.75">
      <c r="E158" s="455"/>
    </row>
    <row r="159" s="444" customFormat="1" ht="12.75">
      <c r="E159" s="455"/>
    </row>
    <row r="160" s="444" customFormat="1" ht="12.75">
      <c r="E160" s="455"/>
    </row>
    <row r="161" s="444" customFormat="1" ht="12.75">
      <c r="E161" s="455"/>
    </row>
    <row r="162" s="444" customFormat="1" ht="12.75">
      <c r="E162" s="455"/>
    </row>
    <row r="163" s="444" customFormat="1" ht="12.75">
      <c r="E163" s="455"/>
    </row>
    <row r="164" s="444" customFormat="1" ht="12.75">
      <c r="E164" s="455"/>
    </row>
    <row r="165" s="444" customFormat="1" ht="12.75">
      <c r="E165" s="455"/>
    </row>
    <row r="166" s="444" customFormat="1" ht="12.75">
      <c r="E166" s="455"/>
    </row>
    <row r="167" s="444" customFormat="1" ht="12.75">
      <c r="E167" s="455"/>
    </row>
    <row r="168" s="444" customFormat="1" ht="12.75">
      <c r="E168" s="455"/>
    </row>
    <row r="169" s="444" customFormat="1" ht="12.75">
      <c r="E169" s="455"/>
    </row>
    <row r="170" s="444" customFormat="1" ht="12.75">
      <c r="E170" s="455"/>
    </row>
    <row r="171" s="444" customFormat="1" ht="12.75">
      <c r="E171" s="455"/>
    </row>
    <row r="172" s="444" customFormat="1" ht="12.75">
      <c r="E172" s="455"/>
    </row>
    <row r="173" s="444" customFormat="1" ht="12.75">
      <c r="E173" s="455"/>
    </row>
    <row r="174" s="444" customFormat="1" ht="12.75">
      <c r="E174" s="455"/>
    </row>
    <row r="175" s="444" customFormat="1" ht="12.75">
      <c r="E175" s="455"/>
    </row>
    <row r="176" s="444" customFormat="1" ht="12.75">
      <c r="E176" s="455"/>
    </row>
    <row r="177" s="444" customFormat="1" ht="12.75">
      <c r="E177" s="455"/>
    </row>
    <row r="178" s="444" customFormat="1" ht="12.75">
      <c r="E178" s="455"/>
    </row>
    <row r="179" s="444" customFormat="1" ht="12.75">
      <c r="E179" s="455"/>
    </row>
    <row r="180" s="444" customFormat="1" ht="12.75">
      <c r="E180" s="455"/>
    </row>
    <row r="181" s="444" customFormat="1" ht="12.75">
      <c r="E181" s="455"/>
    </row>
    <row r="182" s="444" customFormat="1" ht="12.75">
      <c r="E182" s="455"/>
    </row>
    <row r="183" s="444" customFormat="1" ht="12.75">
      <c r="E183" s="455"/>
    </row>
    <row r="184" s="444" customFormat="1" ht="12.75">
      <c r="E184" s="455"/>
    </row>
    <row r="185" s="444" customFormat="1" ht="12.75">
      <c r="E185" s="455"/>
    </row>
    <row r="186" s="444" customFormat="1" ht="12.75">
      <c r="E186" s="455"/>
    </row>
    <row r="187" s="444" customFormat="1" ht="12.75">
      <c r="E187" s="455"/>
    </row>
    <row r="188" s="444" customFormat="1" ht="12.75">
      <c r="E188" s="455"/>
    </row>
    <row r="189" s="444" customFormat="1" ht="12.75">
      <c r="E189" s="455"/>
    </row>
    <row r="190" s="444" customFormat="1" ht="12.75">
      <c r="E190" s="455"/>
    </row>
    <row r="191" s="444" customFormat="1" ht="12.75">
      <c r="E191" s="455"/>
    </row>
    <row r="192" s="444" customFormat="1" ht="12.75">
      <c r="E192" s="455"/>
    </row>
    <row r="193" s="444" customFormat="1" ht="12.75">
      <c r="E193" s="455"/>
    </row>
    <row r="194" s="444" customFormat="1" ht="12.75">
      <c r="E194" s="455"/>
    </row>
    <row r="195" s="444" customFormat="1" ht="12.75">
      <c r="E195" s="455"/>
    </row>
    <row r="196" s="444" customFormat="1" ht="12.75">
      <c r="E196" s="455"/>
    </row>
    <row r="197" s="444" customFormat="1" ht="12.75">
      <c r="E197" s="455"/>
    </row>
    <row r="198" s="444" customFormat="1" ht="12.75">
      <c r="E198" s="455"/>
    </row>
    <row r="199" s="444" customFormat="1" ht="12.75">
      <c r="E199" s="455"/>
    </row>
    <row r="200" s="444" customFormat="1" ht="12.75">
      <c r="E200" s="455"/>
    </row>
    <row r="201" s="444" customFormat="1" ht="12.75">
      <c r="E201" s="455"/>
    </row>
    <row r="202" s="444" customFormat="1" ht="12.75">
      <c r="E202" s="455"/>
    </row>
    <row r="203" s="444" customFormat="1" ht="12.75">
      <c r="E203" s="455"/>
    </row>
    <row r="204" s="444" customFormat="1" ht="12.75">
      <c r="E204" s="455"/>
    </row>
    <row r="205" s="444" customFormat="1" ht="12.75">
      <c r="E205" s="455"/>
    </row>
    <row r="206" s="444" customFormat="1" ht="12.75">
      <c r="E206" s="455"/>
    </row>
    <row r="207" s="444" customFormat="1" ht="12.75">
      <c r="E207" s="455"/>
    </row>
    <row r="208" s="444" customFormat="1" ht="12.75">
      <c r="E208" s="455"/>
    </row>
    <row r="209" s="444" customFormat="1" ht="12.75">
      <c r="E209" s="455"/>
    </row>
    <row r="210" s="444" customFormat="1" ht="12.75">
      <c r="E210" s="455"/>
    </row>
    <row r="211" s="444" customFormat="1" ht="12.75">
      <c r="E211" s="455"/>
    </row>
    <row r="212" s="444" customFormat="1" ht="12.75">
      <c r="E212" s="455"/>
    </row>
    <row r="213" s="444" customFormat="1" ht="12.75">
      <c r="E213" s="455"/>
    </row>
    <row r="214" s="444" customFormat="1" ht="12.75">
      <c r="E214" s="455"/>
    </row>
    <row r="215" s="444" customFormat="1" ht="12.75">
      <c r="E215" s="455"/>
    </row>
    <row r="216" s="444" customFormat="1" ht="12.75">
      <c r="E216" s="455"/>
    </row>
    <row r="217" s="444" customFormat="1" ht="12.75">
      <c r="E217" s="455"/>
    </row>
    <row r="218" s="444" customFormat="1" ht="12.75">
      <c r="E218" s="455"/>
    </row>
    <row r="219" s="444" customFormat="1" ht="12.75">
      <c r="E219" s="455"/>
    </row>
    <row r="220" s="444" customFormat="1" ht="12.75">
      <c r="E220" s="455"/>
    </row>
    <row r="221" s="444" customFormat="1" ht="12.75">
      <c r="E221" s="455"/>
    </row>
    <row r="222" s="444" customFormat="1" ht="12.75">
      <c r="E222" s="455"/>
    </row>
    <row r="223" s="444" customFormat="1" ht="12.75">
      <c r="E223" s="455"/>
    </row>
    <row r="224" s="444" customFormat="1" ht="12.75">
      <c r="E224" s="455"/>
    </row>
    <row r="225" s="444" customFormat="1" ht="12.75">
      <c r="E225" s="455"/>
    </row>
    <row r="226" s="444" customFormat="1" ht="12.75">
      <c r="E226" s="455"/>
    </row>
    <row r="227" s="444" customFormat="1" ht="12.75">
      <c r="E227" s="455"/>
    </row>
    <row r="228" s="444" customFormat="1" ht="12.75">
      <c r="E228" s="455"/>
    </row>
    <row r="229" s="444" customFormat="1" ht="12.75">
      <c r="E229" s="455"/>
    </row>
    <row r="230" s="444" customFormat="1" ht="12.75">
      <c r="E230" s="455"/>
    </row>
    <row r="231" s="444" customFormat="1" ht="12.75">
      <c r="E231" s="455"/>
    </row>
    <row r="232" s="444" customFormat="1" ht="12.75">
      <c r="E232" s="455"/>
    </row>
    <row r="233" s="444" customFormat="1" ht="12.75">
      <c r="E233" s="455"/>
    </row>
    <row r="234" s="444" customFormat="1" ht="12.75">
      <c r="E234" s="455"/>
    </row>
    <row r="235" s="444" customFormat="1" ht="12.75">
      <c r="E235" s="455"/>
    </row>
    <row r="236" s="444" customFormat="1" ht="12.75">
      <c r="E236" s="455"/>
    </row>
    <row r="237" s="444" customFormat="1" ht="12.75">
      <c r="E237" s="455"/>
    </row>
    <row r="238" s="444" customFormat="1" ht="12.75">
      <c r="E238" s="455"/>
    </row>
    <row r="239" s="444" customFormat="1" ht="12.75">
      <c r="E239" s="455"/>
    </row>
    <row r="240" s="444" customFormat="1" ht="12.75">
      <c r="E240" s="455"/>
    </row>
    <row r="241" s="444" customFormat="1" ht="12.75">
      <c r="E241" s="455"/>
    </row>
    <row r="242" s="444" customFormat="1" ht="12.75">
      <c r="E242" s="455"/>
    </row>
    <row r="243" s="444" customFormat="1" ht="12.75">
      <c r="E243" s="455"/>
    </row>
    <row r="244" s="444" customFormat="1" ht="12.75">
      <c r="E244" s="455"/>
    </row>
    <row r="245" s="444" customFormat="1" ht="12.75">
      <c r="E245" s="455"/>
    </row>
    <row r="246" s="444" customFormat="1" ht="12.75">
      <c r="E246" s="455"/>
    </row>
    <row r="247" s="444" customFormat="1" ht="12.75">
      <c r="E247" s="455"/>
    </row>
    <row r="248" s="444" customFormat="1" ht="12.75">
      <c r="E248" s="455"/>
    </row>
    <row r="249" s="444" customFormat="1" ht="12.75">
      <c r="E249" s="455"/>
    </row>
    <row r="250" s="444" customFormat="1" ht="12.75">
      <c r="E250" s="455"/>
    </row>
    <row r="251" s="444" customFormat="1" ht="12.75">
      <c r="E251" s="455"/>
    </row>
    <row r="252" s="444" customFormat="1" ht="12.75">
      <c r="E252" s="455"/>
    </row>
    <row r="253" s="444" customFormat="1" ht="12.75">
      <c r="E253" s="455"/>
    </row>
    <row r="254" s="444" customFormat="1" ht="12.75">
      <c r="E254" s="455"/>
    </row>
    <row r="255" s="444" customFormat="1" ht="12.75">
      <c r="E255" s="455"/>
    </row>
    <row r="256" s="444" customFormat="1" ht="12.75">
      <c r="E256" s="455"/>
    </row>
    <row r="257" s="444" customFormat="1" ht="12.75">
      <c r="E257" s="455"/>
    </row>
    <row r="258" s="444" customFormat="1" ht="12.75">
      <c r="E258" s="455"/>
    </row>
    <row r="259" s="444" customFormat="1" ht="12.75">
      <c r="E259" s="455"/>
    </row>
    <row r="260" s="444" customFormat="1" ht="12.75">
      <c r="E260" s="455"/>
    </row>
    <row r="261" s="444" customFormat="1" ht="12.75">
      <c r="E261" s="455"/>
    </row>
    <row r="262" s="444" customFormat="1" ht="12.75">
      <c r="E262" s="455"/>
    </row>
    <row r="263" s="444" customFormat="1" ht="12.75">
      <c r="E263" s="455"/>
    </row>
    <row r="264" s="444" customFormat="1" ht="12.75">
      <c r="E264" s="455"/>
    </row>
    <row r="265" s="444" customFormat="1" ht="12.75">
      <c r="E265" s="455"/>
    </row>
    <row r="266" s="444" customFormat="1" ht="12.75">
      <c r="E266" s="455"/>
    </row>
    <row r="267" s="444" customFormat="1" ht="12.75">
      <c r="E267" s="455"/>
    </row>
    <row r="268" s="444" customFormat="1" ht="12.75">
      <c r="E268" s="455"/>
    </row>
    <row r="269" s="444" customFormat="1" ht="12.75">
      <c r="E269" s="455"/>
    </row>
    <row r="270" s="444" customFormat="1" ht="12.75">
      <c r="E270" s="455"/>
    </row>
    <row r="271" s="444" customFormat="1" ht="12.75">
      <c r="E271" s="455"/>
    </row>
    <row r="272" s="444" customFormat="1" ht="12.75">
      <c r="E272" s="455"/>
    </row>
    <row r="273" s="444" customFormat="1" ht="12.75">
      <c r="E273" s="455"/>
    </row>
    <row r="274" s="444" customFormat="1" ht="12.75">
      <c r="E274" s="455"/>
    </row>
    <row r="275" s="444" customFormat="1" ht="12.75">
      <c r="E275" s="455"/>
    </row>
    <row r="276" s="444" customFormat="1" ht="12.75">
      <c r="E276" s="455"/>
    </row>
    <row r="277" s="444" customFormat="1" ht="12.75">
      <c r="E277" s="455"/>
    </row>
    <row r="278" s="444" customFormat="1" ht="12.75">
      <c r="E278" s="455"/>
    </row>
    <row r="279" s="444" customFormat="1" ht="12.75">
      <c r="E279" s="455"/>
    </row>
    <row r="280" s="444" customFormat="1" ht="12.75">
      <c r="E280" s="455"/>
    </row>
    <row r="281" s="444" customFormat="1" ht="12.75">
      <c r="E281" s="455"/>
    </row>
    <row r="282" s="444" customFormat="1" ht="12.75">
      <c r="E282" s="455"/>
    </row>
    <row r="283" s="444" customFormat="1" ht="12.75">
      <c r="E283" s="455"/>
    </row>
    <row r="284" s="444" customFormat="1" ht="12.75">
      <c r="E284" s="455"/>
    </row>
    <row r="285" s="444" customFormat="1" ht="12.75">
      <c r="E285" s="455"/>
    </row>
    <row r="286" s="444" customFormat="1" ht="12.75">
      <c r="E286" s="455"/>
    </row>
    <row r="287" s="444" customFormat="1" ht="12.75">
      <c r="E287" s="455"/>
    </row>
    <row r="288" s="444" customFormat="1" ht="12.75">
      <c r="E288" s="455"/>
    </row>
    <row r="289" s="444" customFormat="1" ht="12.75">
      <c r="E289" s="455"/>
    </row>
    <row r="290" s="444" customFormat="1" ht="12.75">
      <c r="E290" s="455"/>
    </row>
    <row r="291" s="444" customFormat="1" ht="12.75">
      <c r="E291" s="455"/>
    </row>
    <row r="292" s="444" customFormat="1" ht="12.75">
      <c r="E292" s="455"/>
    </row>
    <row r="293" s="444" customFormat="1" ht="12.75">
      <c r="E293" s="455"/>
    </row>
    <row r="294" s="444" customFormat="1" ht="12.75">
      <c r="E294" s="455"/>
    </row>
    <row r="295" s="444" customFormat="1" ht="12.75">
      <c r="E295" s="455"/>
    </row>
    <row r="296" s="444" customFormat="1" ht="12.75">
      <c r="E296" s="455"/>
    </row>
    <row r="297" s="444" customFormat="1" ht="12.75">
      <c r="E297" s="455"/>
    </row>
    <row r="298" s="444" customFormat="1" ht="12.75">
      <c r="E298" s="455"/>
    </row>
    <row r="299" s="444" customFormat="1" ht="12.75">
      <c r="E299" s="455"/>
    </row>
    <row r="300" s="444" customFormat="1" ht="12.75">
      <c r="E300" s="455"/>
    </row>
    <row r="301" s="444" customFormat="1" ht="12.75">
      <c r="E301" s="455"/>
    </row>
    <row r="302" s="444" customFormat="1" ht="12.75">
      <c r="E302" s="455"/>
    </row>
    <row r="303" s="444" customFormat="1" ht="12.75">
      <c r="E303" s="455"/>
    </row>
    <row r="304" s="444" customFormat="1" ht="12.75">
      <c r="E304" s="455"/>
    </row>
    <row r="305" s="444" customFormat="1" ht="12.75">
      <c r="E305" s="455"/>
    </row>
    <row r="306" s="444" customFormat="1" ht="12.75">
      <c r="E306" s="455"/>
    </row>
    <row r="307" s="444" customFormat="1" ht="12.75">
      <c r="E307" s="455"/>
    </row>
    <row r="308" s="444" customFormat="1" ht="12.75">
      <c r="E308" s="455"/>
    </row>
    <row r="309" s="444" customFormat="1" ht="12.75">
      <c r="E309" s="455"/>
    </row>
    <row r="310" s="444" customFormat="1" ht="12.75">
      <c r="E310" s="455"/>
    </row>
    <row r="311" s="444" customFormat="1" ht="12.75">
      <c r="E311" s="455"/>
    </row>
    <row r="312" s="444" customFormat="1" ht="12.75">
      <c r="E312" s="455"/>
    </row>
    <row r="313" s="444" customFormat="1" ht="12.75">
      <c r="E313" s="455"/>
    </row>
    <row r="314" s="444" customFormat="1" ht="12.75">
      <c r="E314" s="455"/>
    </row>
    <row r="315" s="444" customFormat="1" ht="12.75">
      <c r="E315" s="455"/>
    </row>
    <row r="316" s="444" customFormat="1" ht="12.75">
      <c r="E316" s="455"/>
    </row>
    <row r="317" s="444" customFormat="1" ht="12.75">
      <c r="E317" s="455"/>
    </row>
    <row r="318" s="444" customFormat="1" ht="12.75">
      <c r="E318" s="455"/>
    </row>
    <row r="319" s="444" customFormat="1" ht="12.75">
      <c r="E319" s="455"/>
    </row>
    <row r="320" s="444" customFormat="1" ht="12.75">
      <c r="E320" s="455"/>
    </row>
    <row r="321" s="444" customFormat="1" ht="12.75">
      <c r="E321" s="455"/>
    </row>
    <row r="322" s="444" customFormat="1" ht="12.75">
      <c r="E322" s="455"/>
    </row>
    <row r="323" s="444" customFormat="1" ht="12.75">
      <c r="E323" s="455"/>
    </row>
    <row r="324" s="444" customFormat="1" ht="12.75">
      <c r="E324" s="455"/>
    </row>
    <row r="325" s="444" customFormat="1" ht="12.75">
      <c r="E325" s="455"/>
    </row>
    <row r="326" s="444" customFormat="1" ht="12.75">
      <c r="E326" s="455"/>
    </row>
    <row r="327" s="444" customFormat="1" ht="12.75">
      <c r="E327" s="455"/>
    </row>
    <row r="328" s="444" customFormat="1" ht="12.75">
      <c r="E328" s="455"/>
    </row>
    <row r="329" s="444" customFormat="1" ht="12.75">
      <c r="E329" s="455"/>
    </row>
    <row r="330" s="444" customFormat="1" ht="12.75">
      <c r="E330" s="455"/>
    </row>
    <row r="331" s="444" customFormat="1" ht="12.75">
      <c r="E331" s="455"/>
    </row>
    <row r="332" s="444" customFormat="1" ht="12.75">
      <c r="E332" s="455"/>
    </row>
    <row r="333" s="444" customFormat="1" ht="12.75">
      <c r="E333" s="455"/>
    </row>
    <row r="334" s="444" customFormat="1" ht="12.75">
      <c r="E334" s="455"/>
    </row>
    <row r="335" s="444" customFormat="1" ht="12.75">
      <c r="E335" s="455"/>
    </row>
    <row r="336" s="444" customFormat="1" ht="12.75">
      <c r="E336" s="455"/>
    </row>
    <row r="337" s="444" customFormat="1" ht="12.75">
      <c r="E337" s="455"/>
    </row>
    <row r="338" s="444" customFormat="1" ht="12.75">
      <c r="E338" s="455"/>
    </row>
    <row r="339" s="444" customFormat="1" ht="12.75">
      <c r="E339" s="455"/>
    </row>
    <row r="340" s="444" customFormat="1" ht="12.75">
      <c r="E340" s="455"/>
    </row>
    <row r="341" s="444" customFormat="1" ht="12.75">
      <c r="E341" s="455"/>
    </row>
    <row r="342" s="444" customFormat="1" ht="12.75">
      <c r="E342" s="455"/>
    </row>
    <row r="343" s="444" customFormat="1" ht="12.75">
      <c r="E343" s="455"/>
    </row>
    <row r="344" s="444" customFormat="1" ht="12.75">
      <c r="E344" s="455"/>
    </row>
    <row r="345" s="444" customFormat="1" ht="12.75">
      <c r="E345" s="455"/>
    </row>
    <row r="346" s="444" customFormat="1" ht="12.75">
      <c r="E346" s="455"/>
    </row>
    <row r="347" s="444" customFormat="1" ht="12.75">
      <c r="E347" s="455"/>
    </row>
    <row r="348" s="444" customFormat="1" ht="12.75">
      <c r="E348" s="455"/>
    </row>
    <row r="349" s="444" customFormat="1" ht="12.75">
      <c r="E349" s="455"/>
    </row>
    <row r="350" s="444" customFormat="1" ht="12.75">
      <c r="E350" s="455"/>
    </row>
    <row r="351" s="444" customFormat="1" ht="12.75">
      <c r="E351" s="455"/>
    </row>
    <row r="352" s="444" customFormat="1" ht="12.75">
      <c r="E352" s="455"/>
    </row>
    <row r="353" s="444" customFormat="1" ht="12.75">
      <c r="E353" s="455"/>
    </row>
    <row r="354" s="444" customFormat="1" ht="12.75">
      <c r="E354" s="455"/>
    </row>
    <row r="355" s="444" customFormat="1" ht="12.75">
      <c r="E355" s="455"/>
    </row>
    <row r="356" s="444" customFormat="1" ht="12.75">
      <c r="E356" s="455"/>
    </row>
    <row r="357" s="444" customFormat="1" ht="12.75">
      <c r="E357" s="455"/>
    </row>
    <row r="358" s="444" customFormat="1" ht="12.75">
      <c r="E358" s="455"/>
    </row>
    <row r="359" s="444" customFormat="1" ht="12.75">
      <c r="E359" s="455"/>
    </row>
    <row r="360" s="444" customFormat="1" ht="12.75">
      <c r="E360" s="455"/>
    </row>
    <row r="361" s="444" customFormat="1" ht="12.75">
      <c r="E361" s="455"/>
    </row>
    <row r="362" s="444" customFormat="1" ht="12.75">
      <c r="E362" s="455"/>
    </row>
    <row r="363" s="444" customFormat="1" ht="12.75">
      <c r="E363" s="455"/>
    </row>
    <row r="364" s="444" customFormat="1" ht="12.75">
      <c r="E364" s="455"/>
    </row>
    <row r="365" s="444" customFormat="1" ht="12.75">
      <c r="E365" s="455"/>
    </row>
    <row r="366" s="444" customFormat="1" ht="12.75">
      <c r="E366" s="455"/>
    </row>
    <row r="367" s="444" customFormat="1" ht="12.75">
      <c r="E367" s="455"/>
    </row>
    <row r="368" s="444" customFormat="1" ht="12.75">
      <c r="E368" s="455"/>
    </row>
    <row r="369" s="444" customFormat="1" ht="12.75">
      <c r="E369" s="455"/>
    </row>
    <row r="370" s="444" customFormat="1" ht="12.75">
      <c r="E370" s="455"/>
    </row>
    <row r="371" s="444" customFormat="1" ht="12.75">
      <c r="E371" s="455"/>
    </row>
    <row r="372" s="444" customFormat="1" ht="12.75">
      <c r="E372" s="455"/>
    </row>
    <row r="373" s="444" customFormat="1" ht="12.75">
      <c r="E373" s="455"/>
    </row>
    <row r="374" s="444" customFormat="1" ht="12.75">
      <c r="E374" s="455"/>
    </row>
    <row r="375" s="444" customFormat="1" ht="12.75">
      <c r="E375" s="455"/>
    </row>
    <row r="376" s="444" customFormat="1" ht="12.75">
      <c r="E376" s="455"/>
    </row>
    <row r="377" s="444" customFormat="1" ht="12.75">
      <c r="E377" s="455"/>
    </row>
    <row r="378" s="444" customFormat="1" ht="12.75">
      <c r="E378" s="455"/>
    </row>
    <row r="379" s="444" customFormat="1" ht="12.75">
      <c r="E379" s="455"/>
    </row>
    <row r="380" s="444" customFormat="1" ht="12.75">
      <c r="E380" s="455"/>
    </row>
    <row r="381" s="444" customFormat="1" ht="12.75">
      <c r="E381" s="455"/>
    </row>
    <row r="382" s="444" customFormat="1" ht="12.75">
      <c r="E382" s="455"/>
    </row>
    <row r="383" s="444" customFormat="1" ht="12.75">
      <c r="E383" s="455"/>
    </row>
    <row r="384" s="444" customFormat="1" ht="12.75">
      <c r="E384" s="455"/>
    </row>
    <row r="385" s="444" customFormat="1" ht="12.75">
      <c r="E385" s="455"/>
    </row>
    <row r="386" s="444" customFormat="1" ht="12.75">
      <c r="E386" s="455"/>
    </row>
    <row r="387" s="444" customFormat="1" ht="12.75">
      <c r="E387" s="455"/>
    </row>
    <row r="388" s="444" customFormat="1" ht="12.75">
      <c r="E388" s="455"/>
    </row>
    <row r="389" s="444" customFormat="1" ht="12.75">
      <c r="E389" s="455"/>
    </row>
    <row r="390" s="444" customFormat="1" ht="12.75">
      <c r="E390" s="455"/>
    </row>
    <row r="391" s="444" customFormat="1" ht="12.75">
      <c r="E391" s="455"/>
    </row>
    <row r="392" s="444" customFormat="1" ht="12.75">
      <c r="E392" s="455"/>
    </row>
    <row r="393" s="444" customFormat="1" ht="12.75">
      <c r="E393" s="455"/>
    </row>
    <row r="394" s="444" customFormat="1" ht="12.75">
      <c r="E394" s="455"/>
    </row>
    <row r="395" s="444" customFormat="1" ht="12.75">
      <c r="E395" s="455"/>
    </row>
    <row r="396" s="444" customFormat="1" ht="12.75">
      <c r="E396" s="455"/>
    </row>
    <row r="397" s="444" customFormat="1" ht="12.75">
      <c r="E397" s="455"/>
    </row>
    <row r="398" s="444" customFormat="1" ht="12.75">
      <c r="E398" s="455"/>
    </row>
    <row r="399" s="444" customFormat="1" ht="12.75">
      <c r="E399" s="455"/>
    </row>
    <row r="400" s="444" customFormat="1" ht="12.75">
      <c r="E400" s="455"/>
    </row>
    <row r="401" s="444" customFormat="1" ht="12.75">
      <c r="E401" s="455"/>
    </row>
    <row r="402" s="444" customFormat="1" ht="12.75">
      <c r="E402" s="455"/>
    </row>
    <row r="403" s="444" customFormat="1" ht="12.75">
      <c r="E403" s="455"/>
    </row>
    <row r="404" s="444" customFormat="1" ht="12.75">
      <c r="E404" s="455"/>
    </row>
    <row r="405" s="444" customFormat="1" ht="12.75">
      <c r="E405" s="455"/>
    </row>
    <row r="406" s="444" customFormat="1" ht="12.75">
      <c r="E406" s="455"/>
    </row>
    <row r="407" s="444" customFormat="1" ht="12.75">
      <c r="E407" s="455"/>
    </row>
    <row r="408" s="444" customFormat="1" ht="12.75">
      <c r="E408" s="455"/>
    </row>
    <row r="409" s="444" customFormat="1" ht="12.75">
      <c r="E409" s="455"/>
    </row>
    <row r="410" s="444" customFormat="1" ht="12.75">
      <c r="E410" s="455"/>
    </row>
    <row r="411" s="444" customFormat="1" ht="12.75">
      <c r="E411" s="455"/>
    </row>
    <row r="412" s="444" customFormat="1" ht="12.75">
      <c r="E412" s="455"/>
    </row>
    <row r="413" s="444" customFormat="1" ht="12.75">
      <c r="E413" s="455"/>
    </row>
    <row r="414" s="444" customFormat="1" ht="12.75">
      <c r="E414" s="455"/>
    </row>
    <row r="415" s="444" customFormat="1" ht="12.75">
      <c r="E415" s="455"/>
    </row>
    <row r="416" s="444" customFormat="1" ht="12.75">
      <c r="E416" s="455"/>
    </row>
    <row r="417" s="444" customFormat="1" ht="12.75">
      <c r="E417" s="455"/>
    </row>
    <row r="418" s="444" customFormat="1" ht="12.75">
      <c r="E418" s="455"/>
    </row>
    <row r="419" s="444" customFormat="1" ht="12.75">
      <c r="E419" s="455"/>
    </row>
    <row r="420" s="444" customFormat="1" ht="12.75">
      <c r="E420" s="455"/>
    </row>
    <row r="421" s="444" customFormat="1" ht="12.75">
      <c r="E421" s="455"/>
    </row>
    <row r="422" s="444" customFormat="1" ht="12.75">
      <c r="E422" s="455"/>
    </row>
    <row r="423" s="444" customFormat="1" ht="12.75">
      <c r="E423" s="455"/>
    </row>
    <row r="424" s="444" customFormat="1" ht="12.75">
      <c r="E424" s="455"/>
    </row>
    <row r="425" s="444" customFormat="1" ht="12.75">
      <c r="E425" s="455"/>
    </row>
    <row r="426" s="444" customFormat="1" ht="12.75">
      <c r="E426" s="455"/>
    </row>
    <row r="427" s="444" customFormat="1" ht="12.75">
      <c r="E427" s="455"/>
    </row>
    <row r="428" s="444" customFormat="1" ht="12.75">
      <c r="E428" s="455"/>
    </row>
    <row r="429" s="444" customFormat="1" ht="12.75">
      <c r="E429" s="455"/>
    </row>
    <row r="430" s="444" customFormat="1" ht="12.75">
      <c r="E430" s="455"/>
    </row>
    <row r="431" s="444" customFormat="1" ht="12.75">
      <c r="E431" s="455"/>
    </row>
    <row r="432" s="444" customFormat="1" ht="12.75">
      <c r="E432" s="455"/>
    </row>
    <row r="433" s="444" customFormat="1" ht="12.75">
      <c r="E433" s="455"/>
    </row>
    <row r="434" s="444" customFormat="1" ht="12.75">
      <c r="E434" s="455"/>
    </row>
    <row r="435" s="444" customFormat="1" ht="12.75">
      <c r="E435" s="455"/>
    </row>
    <row r="436" s="444" customFormat="1" ht="12.75">
      <c r="E436" s="455"/>
    </row>
    <row r="437" s="444" customFormat="1" ht="12.75">
      <c r="E437" s="455"/>
    </row>
    <row r="438" s="444" customFormat="1" ht="12.75">
      <c r="E438" s="455"/>
    </row>
    <row r="439" s="444" customFormat="1" ht="12.75">
      <c r="E439" s="455"/>
    </row>
    <row r="440" s="444" customFormat="1" ht="12.75">
      <c r="E440" s="455"/>
    </row>
    <row r="441" s="444" customFormat="1" ht="12.75">
      <c r="E441" s="455"/>
    </row>
    <row r="442" s="444" customFormat="1" ht="12.75">
      <c r="E442" s="455"/>
    </row>
    <row r="443" s="444" customFormat="1" ht="12.75">
      <c r="E443" s="455"/>
    </row>
    <row r="444" s="444" customFormat="1" ht="12.75">
      <c r="E444" s="455"/>
    </row>
    <row r="445" s="444" customFormat="1" ht="12.75">
      <c r="E445" s="455"/>
    </row>
    <row r="446" s="444" customFormat="1" ht="12.75">
      <c r="E446" s="455"/>
    </row>
    <row r="447" s="444" customFormat="1" ht="12.75">
      <c r="E447" s="455"/>
    </row>
    <row r="448" s="444" customFormat="1" ht="12.75">
      <c r="E448" s="455"/>
    </row>
    <row r="449" s="444" customFormat="1" ht="12.75">
      <c r="E449" s="455"/>
    </row>
    <row r="450" s="444" customFormat="1" ht="12.75">
      <c r="E450" s="455"/>
    </row>
    <row r="451" s="444" customFormat="1" ht="12.75">
      <c r="E451" s="455"/>
    </row>
    <row r="452" s="444" customFormat="1" ht="12.75">
      <c r="E452" s="455"/>
    </row>
    <row r="453" s="444" customFormat="1" ht="12.75">
      <c r="E453" s="455"/>
    </row>
    <row r="454" s="444" customFormat="1" ht="12.75">
      <c r="E454" s="455"/>
    </row>
    <row r="455" s="444" customFormat="1" ht="12.75">
      <c r="E455" s="455"/>
    </row>
    <row r="456" s="444" customFormat="1" ht="12.75">
      <c r="E456" s="455"/>
    </row>
    <row r="457" s="444" customFormat="1" ht="12.75">
      <c r="E457" s="455"/>
    </row>
    <row r="458" s="444" customFormat="1" ht="12.75">
      <c r="E458" s="455"/>
    </row>
    <row r="459" s="444" customFormat="1" ht="12.75">
      <c r="E459" s="455"/>
    </row>
    <row r="460" s="444" customFormat="1" ht="12.75">
      <c r="E460" s="455"/>
    </row>
    <row r="461" s="444" customFormat="1" ht="12.75">
      <c r="E461" s="455"/>
    </row>
    <row r="462" s="444" customFormat="1" ht="12.75">
      <c r="E462" s="455"/>
    </row>
    <row r="463" s="444" customFormat="1" ht="12.75">
      <c r="E463" s="455"/>
    </row>
    <row r="464" s="444" customFormat="1" ht="12.75">
      <c r="E464" s="455"/>
    </row>
    <row r="465" s="444" customFormat="1" ht="12.75">
      <c r="E465" s="455"/>
    </row>
    <row r="466" s="444" customFormat="1" ht="12.75">
      <c r="E466" s="455"/>
    </row>
    <row r="467" s="444" customFormat="1" ht="12.75">
      <c r="E467" s="455"/>
    </row>
    <row r="468" s="444" customFormat="1" ht="12.75">
      <c r="E468" s="455"/>
    </row>
    <row r="469" s="444" customFormat="1" ht="12.75">
      <c r="E469" s="455"/>
    </row>
    <row r="470" s="444" customFormat="1" ht="12.75">
      <c r="E470" s="455"/>
    </row>
    <row r="471" s="444" customFormat="1" ht="12.75">
      <c r="E471" s="455"/>
    </row>
    <row r="472" s="444" customFormat="1" ht="12.75">
      <c r="E472" s="455"/>
    </row>
    <row r="473" s="444" customFormat="1" ht="12.75">
      <c r="E473" s="455"/>
    </row>
    <row r="474" s="444" customFormat="1" ht="12.75">
      <c r="E474" s="455"/>
    </row>
    <row r="475" s="444" customFormat="1" ht="12.75">
      <c r="E475" s="455"/>
    </row>
    <row r="476" s="444" customFormat="1" ht="12.75">
      <c r="E476" s="455"/>
    </row>
    <row r="477" s="444" customFormat="1" ht="12.75">
      <c r="E477" s="455"/>
    </row>
    <row r="478" s="444" customFormat="1" ht="12.75">
      <c r="E478" s="455"/>
    </row>
    <row r="479" s="444" customFormat="1" ht="12.75">
      <c r="E479" s="455"/>
    </row>
    <row r="480" s="444" customFormat="1" ht="12.75">
      <c r="E480" s="455"/>
    </row>
    <row r="481" s="444" customFormat="1" ht="12.75">
      <c r="E481" s="455"/>
    </row>
    <row r="482" s="444" customFormat="1" ht="12.75">
      <c r="E482" s="455"/>
    </row>
    <row r="483" s="444" customFormat="1" ht="12.75">
      <c r="E483" s="455"/>
    </row>
    <row r="484" s="444" customFormat="1" ht="12.75">
      <c r="E484" s="455"/>
    </row>
    <row r="485" s="444" customFormat="1" ht="12.75">
      <c r="E485" s="455"/>
    </row>
    <row r="486" s="444" customFormat="1" ht="12.75">
      <c r="E486" s="455"/>
    </row>
    <row r="487" s="444" customFormat="1" ht="12.75">
      <c r="E487" s="455"/>
    </row>
    <row r="488" s="444" customFormat="1" ht="12.75">
      <c r="E488" s="455"/>
    </row>
    <row r="489" s="444" customFormat="1" ht="12.75">
      <c r="E489" s="455"/>
    </row>
    <row r="490" s="444" customFormat="1" ht="12.75">
      <c r="E490" s="455"/>
    </row>
    <row r="491" s="444" customFormat="1" ht="12.75">
      <c r="E491" s="455"/>
    </row>
    <row r="492" s="444" customFormat="1" ht="12.75">
      <c r="E492" s="455"/>
    </row>
    <row r="493" s="444" customFormat="1" ht="12.75">
      <c r="E493" s="455"/>
    </row>
    <row r="494" s="444" customFormat="1" ht="12.75">
      <c r="E494" s="455"/>
    </row>
    <row r="495" s="444" customFormat="1" ht="12.75">
      <c r="E495" s="455"/>
    </row>
    <row r="496" s="444" customFormat="1" ht="12.75">
      <c r="E496" s="455"/>
    </row>
    <row r="497" s="444" customFormat="1" ht="12.75">
      <c r="E497" s="455"/>
    </row>
    <row r="498" s="444" customFormat="1" ht="12.75">
      <c r="E498" s="455"/>
    </row>
    <row r="499" s="444" customFormat="1" ht="12.75">
      <c r="E499" s="455"/>
    </row>
    <row r="500" s="444" customFormat="1" ht="12.75">
      <c r="E500" s="455"/>
    </row>
    <row r="501" s="444" customFormat="1" ht="12.75">
      <c r="E501" s="455"/>
    </row>
    <row r="502" s="444" customFormat="1" ht="12.75">
      <c r="E502" s="455"/>
    </row>
    <row r="503" s="444" customFormat="1" ht="12.75">
      <c r="E503" s="455"/>
    </row>
    <row r="504" s="444" customFormat="1" ht="12.75">
      <c r="E504" s="455"/>
    </row>
    <row r="505" s="444" customFormat="1" ht="12.75">
      <c r="E505" s="455"/>
    </row>
    <row r="506" s="444" customFormat="1" ht="12.75">
      <c r="E506" s="455"/>
    </row>
    <row r="507" s="444" customFormat="1" ht="12.75">
      <c r="E507" s="455"/>
    </row>
    <row r="508" s="444" customFormat="1" ht="12.75">
      <c r="E508" s="455"/>
    </row>
    <row r="509" s="444" customFormat="1" ht="12.75">
      <c r="E509" s="455"/>
    </row>
    <row r="510" s="444" customFormat="1" ht="12.75">
      <c r="E510" s="455"/>
    </row>
    <row r="511" s="444" customFormat="1" ht="12.75">
      <c r="E511" s="455"/>
    </row>
    <row r="512" s="444" customFormat="1" ht="12.75">
      <c r="E512" s="455"/>
    </row>
    <row r="513" s="444" customFormat="1" ht="12.75">
      <c r="E513" s="455"/>
    </row>
    <row r="514" s="444" customFormat="1" ht="12.75">
      <c r="E514" s="455"/>
    </row>
    <row r="515" s="444" customFormat="1" ht="12.75">
      <c r="E515" s="455"/>
    </row>
    <row r="516" s="444" customFormat="1" ht="12.75">
      <c r="E516" s="455"/>
    </row>
    <row r="517" s="444" customFormat="1" ht="12.75">
      <c r="E517" s="455"/>
    </row>
    <row r="518" s="444" customFormat="1" ht="12.75">
      <c r="E518" s="455"/>
    </row>
    <row r="519" s="444" customFormat="1" ht="12.75">
      <c r="E519" s="455"/>
    </row>
    <row r="520" s="444" customFormat="1" ht="12.75">
      <c r="E520" s="455"/>
    </row>
    <row r="521" s="444" customFormat="1" ht="12.75">
      <c r="E521" s="455"/>
    </row>
    <row r="522" s="444" customFormat="1" ht="12.75">
      <c r="E522" s="455"/>
    </row>
    <row r="523" s="444" customFormat="1" ht="12.75">
      <c r="E523" s="455"/>
    </row>
    <row r="524" s="444" customFormat="1" ht="12.75">
      <c r="E524" s="455"/>
    </row>
    <row r="525" s="444" customFormat="1" ht="12.75">
      <c r="E525" s="455"/>
    </row>
    <row r="526" s="444" customFormat="1" ht="12.75">
      <c r="E526" s="455"/>
    </row>
    <row r="527" s="444" customFormat="1" ht="12.75">
      <c r="E527" s="455"/>
    </row>
    <row r="528" s="444" customFormat="1" ht="12.75">
      <c r="E528" s="455"/>
    </row>
    <row r="529" s="444" customFormat="1" ht="12.75">
      <c r="E529" s="455"/>
    </row>
    <row r="530" s="444" customFormat="1" ht="12.75">
      <c r="E530" s="455"/>
    </row>
    <row r="531" s="444" customFormat="1" ht="12.75">
      <c r="E531" s="455"/>
    </row>
    <row r="532" s="444" customFormat="1" ht="12.75">
      <c r="E532" s="455"/>
    </row>
    <row r="533" s="444" customFormat="1" ht="12.75">
      <c r="E533" s="455"/>
    </row>
    <row r="534" s="444" customFormat="1" ht="12.75">
      <c r="E534" s="455"/>
    </row>
    <row r="535" s="444" customFormat="1" ht="12.75">
      <c r="E535" s="455"/>
    </row>
    <row r="536" s="444" customFormat="1" ht="12.75">
      <c r="E536" s="455"/>
    </row>
    <row r="537" s="444" customFormat="1" ht="12.75">
      <c r="E537" s="455"/>
    </row>
    <row r="538" s="444" customFormat="1" ht="12.75">
      <c r="E538" s="455"/>
    </row>
    <row r="539" s="444" customFormat="1" ht="12.75">
      <c r="E539" s="455"/>
    </row>
    <row r="540" s="444" customFormat="1" ht="12.75">
      <c r="E540" s="455"/>
    </row>
    <row r="541" s="444" customFormat="1" ht="12.75">
      <c r="E541" s="455"/>
    </row>
    <row r="542" s="444" customFormat="1" ht="12.75">
      <c r="E542" s="455"/>
    </row>
    <row r="543" s="444" customFormat="1" ht="12.75">
      <c r="E543" s="455"/>
    </row>
    <row r="544" s="444" customFormat="1" ht="12.75">
      <c r="E544" s="455"/>
    </row>
    <row r="545" s="444" customFormat="1" ht="12.75">
      <c r="E545" s="455"/>
    </row>
    <row r="546" s="444" customFormat="1" ht="12.75">
      <c r="E546" s="455"/>
    </row>
    <row r="547" s="444" customFormat="1" ht="12.75">
      <c r="E547" s="455"/>
    </row>
    <row r="548" s="444" customFormat="1" ht="12.75">
      <c r="E548" s="455"/>
    </row>
    <row r="549" s="444" customFormat="1" ht="12.75">
      <c r="E549" s="455"/>
    </row>
    <row r="550" s="444" customFormat="1" ht="12.75">
      <c r="E550" s="455"/>
    </row>
    <row r="551" s="444" customFormat="1" ht="12.75">
      <c r="E551" s="455"/>
    </row>
    <row r="552" s="444" customFormat="1" ht="12.75">
      <c r="E552" s="455"/>
    </row>
    <row r="553" s="444" customFormat="1" ht="12.75">
      <c r="E553" s="455"/>
    </row>
    <row r="554" s="444" customFormat="1" ht="12.75">
      <c r="E554" s="455"/>
    </row>
    <row r="555" s="444" customFormat="1" ht="12.75">
      <c r="E555" s="455"/>
    </row>
    <row r="556" s="444" customFormat="1" ht="12.75">
      <c r="E556" s="455"/>
    </row>
    <row r="557" s="444" customFormat="1" ht="12.75">
      <c r="E557" s="455"/>
    </row>
    <row r="558" s="444" customFormat="1" ht="12.75">
      <c r="E558" s="455"/>
    </row>
    <row r="559" s="444" customFormat="1" ht="12.75">
      <c r="E559" s="455"/>
    </row>
    <row r="560" s="444" customFormat="1" ht="12.75">
      <c r="E560" s="455"/>
    </row>
    <row r="561" s="444" customFormat="1" ht="12.75">
      <c r="E561" s="455"/>
    </row>
    <row r="562" s="444" customFormat="1" ht="12.75">
      <c r="E562" s="455"/>
    </row>
    <row r="563" s="444" customFormat="1" ht="12.75">
      <c r="E563" s="455"/>
    </row>
    <row r="564" s="444" customFormat="1" ht="12.75">
      <c r="E564" s="455"/>
    </row>
    <row r="565" s="444" customFormat="1" ht="12.75">
      <c r="E565" s="455"/>
    </row>
    <row r="566" s="444" customFormat="1" ht="12.75">
      <c r="E566" s="455"/>
    </row>
    <row r="567" s="444" customFormat="1" ht="12.75">
      <c r="E567" s="455"/>
    </row>
    <row r="568" s="444" customFormat="1" ht="12.75">
      <c r="E568" s="455"/>
    </row>
    <row r="569" spans="1:5" ht="12.75">
      <c r="A569" s="444"/>
      <c r="B569" s="444"/>
      <c r="C569" s="444"/>
      <c r="D569" s="444"/>
      <c r="E569" s="455"/>
    </row>
  </sheetData>
  <sheetProtection formatCells="0" formatColumns="0" formatRows="0" insertColumns="0" insertRows="0" insertHyperlinks="0" deleteColumns="0" deleteRows="0" sort="0" autoFilter="0" pivotTables="0"/>
  <mergeCells count="3">
    <mergeCell ref="A7:C7"/>
    <mergeCell ref="A8:C8"/>
    <mergeCell ref="A9:D9"/>
  </mergeCells>
  <printOptions horizontalCentered="1" verticalCentered="1"/>
  <pageMargins left="0.7480314960629921" right="0.2362204724409449" top="0.52" bottom="0.2362204724409449" header="0" footer="0"/>
  <pageSetup horizontalDpi="300" verticalDpi="300" orientation="portrait" paperSize="9" scale="55" r:id="rId2"/>
  <headerFooter alignWithMargins="0">
    <oddFooter>&amp;L&amp;7Plaza de España, 1
38003 Santa Cruz de Tenerife
Teléfono: 901 501 901
www.tenerife.es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"/>
  <sheetViews>
    <sheetView zoomScale="55" zoomScaleNormal="55" zoomScalePageLayoutView="0" workbookViewId="0" topLeftCell="A1">
      <selection activeCell="K21" sqref="K21"/>
    </sheetView>
  </sheetViews>
  <sheetFormatPr defaultColWidth="11.421875" defaultRowHeight="12.75"/>
  <cols>
    <col min="1" max="1" width="15.7109375" style="133" customWidth="1"/>
    <col min="2" max="2" width="43.28125" style="133" customWidth="1"/>
    <col min="3" max="3" width="10.7109375" style="133" bestFit="1" customWidth="1"/>
    <col min="4" max="4" width="8.140625" style="133" bestFit="1" customWidth="1"/>
    <col min="5" max="5" width="13.00390625" style="133" customWidth="1"/>
    <col min="6" max="6" width="14.140625" style="133" customWidth="1"/>
    <col min="7" max="7" width="12.00390625" style="133" bestFit="1" customWidth="1"/>
    <col min="8" max="13" width="11.57421875" style="133" customWidth="1"/>
    <col min="14" max="14" width="13.00390625" style="133" bestFit="1" customWidth="1"/>
    <col min="15" max="16384" width="11.57421875" style="133" customWidth="1"/>
  </cols>
  <sheetData>
    <row r="1" spans="1:7" ht="13.5">
      <c r="A1" s="775"/>
      <c r="B1" s="775"/>
      <c r="C1" s="765" t="s">
        <v>43</v>
      </c>
      <c r="D1" s="775"/>
      <c r="E1" s="775"/>
      <c r="F1" s="775"/>
      <c r="G1" s="775"/>
    </row>
    <row r="2" spans="1:7" ht="13.5">
      <c r="A2" s="775"/>
      <c r="B2" s="775"/>
      <c r="C2" s="766" t="s">
        <v>44</v>
      </c>
      <c r="D2" s="775"/>
      <c r="E2" s="775"/>
      <c r="F2" s="775"/>
      <c r="G2" s="775"/>
    </row>
    <row r="3" spans="1:7" ht="13.5">
      <c r="A3" s="775"/>
      <c r="B3" s="775"/>
      <c r="C3" s="775"/>
      <c r="D3" s="775"/>
      <c r="E3" s="775"/>
      <c r="F3" s="775"/>
      <c r="G3" s="775"/>
    </row>
    <row r="4" spans="1:7" ht="13.5">
      <c r="A4" s="775"/>
      <c r="B4" s="775"/>
      <c r="C4" s="775"/>
      <c r="D4" s="775"/>
      <c r="E4" s="775"/>
      <c r="F4" s="775"/>
      <c r="G4" s="775"/>
    </row>
    <row r="5" spans="1:7" ht="13.5">
      <c r="A5" s="764" t="s">
        <v>650</v>
      </c>
      <c r="B5" s="775"/>
      <c r="C5" s="769">
        <v>42339</v>
      </c>
      <c r="D5" s="775"/>
      <c r="E5" s="775"/>
      <c r="F5" s="775"/>
      <c r="G5" s="775"/>
    </row>
    <row r="6" spans="1:7" ht="13.5">
      <c r="A6" s="764" t="s">
        <v>42</v>
      </c>
      <c r="B6" s="775"/>
      <c r="C6" s="768" t="s">
        <v>45</v>
      </c>
      <c r="D6" s="775"/>
      <c r="E6" s="775"/>
      <c r="F6" s="775"/>
      <c r="G6" s="775"/>
    </row>
    <row r="7" ht="13.5" thickBot="1"/>
    <row r="8" spans="1:16" ht="12.75">
      <c r="A8" s="889" t="s">
        <v>618</v>
      </c>
      <c r="B8" s="890"/>
      <c r="C8" s="890"/>
      <c r="D8" s="890"/>
      <c r="E8" s="890"/>
      <c r="F8" s="890"/>
      <c r="G8" s="890"/>
      <c r="H8" s="890"/>
      <c r="I8" s="890"/>
      <c r="J8" s="890"/>
      <c r="K8" s="890"/>
      <c r="L8" s="890"/>
      <c r="M8" s="890"/>
      <c r="N8" s="889">
        <v>2016</v>
      </c>
      <c r="O8" s="890"/>
      <c r="P8" s="898"/>
    </row>
    <row r="9" spans="1:16" ht="15.75" customHeight="1">
      <c r="A9" s="891" t="s">
        <v>619</v>
      </c>
      <c r="B9" s="892"/>
      <c r="C9" s="892"/>
      <c r="D9" s="892"/>
      <c r="E9" s="892"/>
      <c r="F9" s="892"/>
      <c r="G9" s="892"/>
      <c r="H9" s="892"/>
      <c r="I9" s="892"/>
      <c r="J9" s="892"/>
      <c r="K9" s="892"/>
      <c r="L9" s="892"/>
      <c r="M9" s="892"/>
      <c r="N9" s="891"/>
      <c r="O9" s="892"/>
      <c r="P9" s="899"/>
    </row>
    <row r="10" spans="1:16" ht="19.5" customHeight="1" thickBot="1">
      <c r="A10" s="893" t="str">
        <f>CPYG!A8</f>
        <v>EMPRESA PÚBLICA: CASINO TAORO S.A.</v>
      </c>
      <c r="B10" s="894"/>
      <c r="C10" s="894"/>
      <c r="D10" s="894"/>
      <c r="E10" s="894"/>
      <c r="F10" s="894"/>
      <c r="G10" s="894"/>
      <c r="H10" s="894"/>
      <c r="I10" s="894"/>
      <c r="J10" s="894"/>
      <c r="K10" s="894"/>
      <c r="L10" s="894"/>
      <c r="M10" s="894"/>
      <c r="N10" s="895" t="s">
        <v>620</v>
      </c>
      <c r="O10" s="896"/>
      <c r="P10" s="897"/>
    </row>
    <row r="11" spans="1:16" ht="23.25" customHeight="1">
      <c r="A11" s="900" t="s">
        <v>621</v>
      </c>
      <c r="B11" s="901"/>
      <c r="C11" s="209"/>
      <c r="D11" s="209"/>
      <c r="E11" s="209"/>
      <c r="F11" s="210"/>
      <c r="G11" s="900" t="s">
        <v>622</v>
      </c>
      <c r="H11" s="901"/>
      <c r="I11" s="901"/>
      <c r="J11" s="901"/>
      <c r="K11" s="902"/>
      <c r="L11" s="900" t="s">
        <v>623</v>
      </c>
      <c r="M11" s="901"/>
      <c r="N11" s="901"/>
      <c r="O11" s="901"/>
      <c r="P11" s="902"/>
    </row>
    <row r="12" spans="1:16" ht="53.25" customHeight="1" thickBot="1">
      <c r="A12" s="211" t="s">
        <v>624</v>
      </c>
      <c r="B12" s="212" t="s">
        <v>625</v>
      </c>
      <c r="C12" s="213" t="s">
        <v>626</v>
      </c>
      <c r="D12" s="213" t="s">
        <v>627</v>
      </c>
      <c r="E12" s="213" t="s">
        <v>628</v>
      </c>
      <c r="F12" s="214" t="s">
        <v>153</v>
      </c>
      <c r="G12" s="212">
        <v>2016</v>
      </c>
      <c r="H12" s="212">
        <v>2017</v>
      </c>
      <c r="I12" s="212">
        <v>2018</v>
      </c>
      <c r="J12" s="212">
        <v>2019</v>
      </c>
      <c r="K12" s="215" t="s">
        <v>629</v>
      </c>
      <c r="L12" s="212">
        <v>2016</v>
      </c>
      <c r="M12" s="212">
        <v>2017</v>
      </c>
      <c r="N12" s="212">
        <v>2018</v>
      </c>
      <c r="O12" s="212">
        <v>2019</v>
      </c>
      <c r="P12" s="215" t="s">
        <v>629</v>
      </c>
    </row>
    <row r="13" spans="1:16" ht="19.5" customHeight="1">
      <c r="A13" s="577"/>
      <c r="B13" s="578"/>
      <c r="C13" s="578"/>
      <c r="D13" s="578"/>
      <c r="E13" s="579"/>
      <c r="F13" s="580"/>
      <c r="G13" s="581"/>
      <c r="H13" s="579"/>
      <c r="I13" s="579"/>
      <c r="J13" s="579"/>
      <c r="K13" s="580"/>
      <c r="L13" s="581"/>
      <c r="M13" s="579"/>
      <c r="N13" s="579"/>
      <c r="O13" s="579"/>
      <c r="P13" s="580"/>
    </row>
    <row r="14" spans="1:16" ht="19.5" customHeight="1">
      <c r="A14" s="582"/>
      <c r="B14" s="583" t="s">
        <v>280</v>
      </c>
      <c r="C14" s="583"/>
      <c r="D14" s="583">
        <v>2016</v>
      </c>
      <c r="E14" s="584">
        <v>5000</v>
      </c>
      <c r="F14" s="585"/>
      <c r="G14" s="586"/>
      <c r="H14" s="584"/>
      <c r="I14" s="584"/>
      <c r="J14" s="584"/>
      <c r="K14" s="585"/>
      <c r="L14" s="586"/>
      <c r="M14" s="584"/>
      <c r="N14" s="584"/>
      <c r="O14" s="584"/>
      <c r="P14" s="585"/>
    </row>
    <row r="15" spans="1:16" ht="19.5" customHeight="1">
      <c r="A15" s="582"/>
      <c r="B15" s="583" t="s">
        <v>281</v>
      </c>
      <c r="C15" s="583"/>
      <c r="D15" s="583">
        <v>2016</v>
      </c>
      <c r="E15" s="584">
        <v>35000</v>
      </c>
      <c r="F15" s="585"/>
      <c r="G15" s="586"/>
      <c r="H15" s="584"/>
      <c r="I15" s="584"/>
      <c r="J15" s="584"/>
      <c r="K15" s="585"/>
      <c r="L15" s="586"/>
      <c r="M15" s="584"/>
      <c r="N15" s="584"/>
      <c r="O15" s="584"/>
      <c r="P15" s="585"/>
    </row>
    <row r="16" spans="1:16" ht="19.5" customHeight="1">
      <c r="A16" s="582"/>
      <c r="B16" s="583"/>
      <c r="C16" s="583"/>
      <c r="D16" s="583"/>
      <c r="E16" s="584"/>
      <c r="F16" s="585"/>
      <c r="G16" s="586"/>
      <c r="H16" s="584"/>
      <c r="I16" s="584"/>
      <c r="J16" s="584"/>
      <c r="K16" s="585"/>
      <c r="L16" s="586"/>
      <c r="M16" s="584"/>
      <c r="N16" s="584"/>
      <c r="O16" s="584"/>
      <c r="P16" s="585"/>
    </row>
    <row r="17" spans="1:16" ht="19.5" customHeight="1">
      <c r="A17" s="582"/>
      <c r="B17" s="583"/>
      <c r="C17" s="583"/>
      <c r="D17" s="583"/>
      <c r="E17" s="584"/>
      <c r="F17" s="585"/>
      <c r="G17" s="586"/>
      <c r="H17" s="584"/>
      <c r="I17" s="584"/>
      <c r="J17" s="584"/>
      <c r="K17" s="585"/>
      <c r="L17" s="586"/>
      <c r="M17" s="584"/>
      <c r="N17" s="584"/>
      <c r="O17" s="584"/>
      <c r="P17" s="585"/>
    </row>
    <row r="18" spans="1:16" ht="19.5" customHeight="1">
      <c r="A18" s="582"/>
      <c r="B18" s="583"/>
      <c r="C18" s="583"/>
      <c r="D18" s="583"/>
      <c r="E18" s="584"/>
      <c r="F18" s="585"/>
      <c r="G18" s="586"/>
      <c r="H18" s="584"/>
      <c r="I18" s="584"/>
      <c r="J18" s="584"/>
      <c r="K18" s="585"/>
      <c r="L18" s="586"/>
      <c r="M18" s="584"/>
      <c r="N18" s="584"/>
      <c r="O18" s="584"/>
      <c r="P18" s="585"/>
    </row>
    <row r="19" spans="1:16" ht="19.5" customHeight="1">
      <c r="A19" s="582"/>
      <c r="B19" s="583"/>
      <c r="C19" s="583"/>
      <c r="D19" s="583"/>
      <c r="E19" s="584"/>
      <c r="F19" s="585"/>
      <c r="G19" s="586"/>
      <c r="H19" s="584"/>
      <c r="I19" s="584"/>
      <c r="J19" s="584"/>
      <c r="K19" s="585"/>
      <c r="L19" s="586"/>
      <c r="M19" s="584"/>
      <c r="N19" s="584"/>
      <c r="O19" s="584"/>
      <c r="P19" s="585"/>
    </row>
    <row r="20" spans="1:16" ht="19.5" customHeight="1">
      <c r="A20" s="582"/>
      <c r="B20" s="583"/>
      <c r="C20" s="583"/>
      <c r="D20" s="583"/>
      <c r="E20" s="584"/>
      <c r="F20" s="585"/>
      <c r="G20" s="586"/>
      <c r="H20" s="584"/>
      <c r="I20" s="584"/>
      <c r="J20" s="584"/>
      <c r="K20" s="585"/>
      <c r="L20" s="586"/>
      <c r="M20" s="584"/>
      <c r="N20" s="584"/>
      <c r="O20" s="584"/>
      <c r="P20" s="585"/>
    </row>
    <row r="21" spans="1:16" ht="19.5" customHeight="1">
      <c r="A21" s="582"/>
      <c r="B21" s="583"/>
      <c r="C21" s="583"/>
      <c r="D21" s="583"/>
      <c r="E21" s="584"/>
      <c r="F21" s="585"/>
      <c r="G21" s="586"/>
      <c r="H21" s="584"/>
      <c r="I21" s="584"/>
      <c r="J21" s="584"/>
      <c r="K21" s="585"/>
      <c r="L21" s="586"/>
      <c r="M21" s="584"/>
      <c r="N21" s="584"/>
      <c r="O21" s="584"/>
      <c r="P21" s="585"/>
    </row>
    <row r="22" spans="1:16" ht="19.5" customHeight="1">
      <c r="A22" s="582"/>
      <c r="B22" s="583"/>
      <c r="C22" s="583"/>
      <c r="D22" s="583"/>
      <c r="E22" s="584"/>
      <c r="F22" s="585"/>
      <c r="G22" s="586"/>
      <c r="H22" s="584"/>
      <c r="I22" s="584"/>
      <c r="J22" s="584"/>
      <c r="K22" s="585"/>
      <c r="L22" s="586"/>
      <c r="M22" s="584"/>
      <c r="N22" s="584"/>
      <c r="O22" s="584"/>
      <c r="P22" s="585"/>
    </row>
    <row r="23" spans="1:16" ht="19.5" customHeight="1">
      <c r="A23" s="582"/>
      <c r="B23" s="583"/>
      <c r="C23" s="583"/>
      <c r="D23" s="583"/>
      <c r="E23" s="584"/>
      <c r="F23" s="585"/>
      <c r="G23" s="586"/>
      <c r="H23" s="584"/>
      <c r="I23" s="584"/>
      <c r="J23" s="584"/>
      <c r="K23" s="585"/>
      <c r="L23" s="586"/>
      <c r="M23" s="584"/>
      <c r="N23" s="584"/>
      <c r="O23" s="584"/>
      <c r="P23" s="585"/>
    </row>
    <row r="24" spans="1:16" ht="19.5" customHeight="1">
      <c r="A24" s="582"/>
      <c r="B24" s="583"/>
      <c r="C24" s="583"/>
      <c r="D24" s="583"/>
      <c r="E24" s="584"/>
      <c r="F24" s="585"/>
      <c r="G24" s="586"/>
      <c r="H24" s="584"/>
      <c r="I24" s="584"/>
      <c r="J24" s="584"/>
      <c r="K24" s="585"/>
      <c r="L24" s="586"/>
      <c r="M24" s="584"/>
      <c r="N24" s="584"/>
      <c r="O24" s="584"/>
      <c r="P24" s="585"/>
    </row>
    <row r="25" spans="1:16" ht="19.5" customHeight="1">
      <c r="A25" s="582"/>
      <c r="B25" s="583"/>
      <c r="C25" s="583"/>
      <c r="D25" s="583"/>
      <c r="E25" s="584"/>
      <c r="F25" s="585"/>
      <c r="G25" s="586"/>
      <c r="H25" s="584"/>
      <c r="I25" s="584"/>
      <c r="J25" s="584"/>
      <c r="K25" s="585"/>
      <c r="L25" s="586"/>
      <c r="M25" s="584"/>
      <c r="N25" s="584"/>
      <c r="O25" s="584"/>
      <c r="P25" s="585"/>
    </row>
    <row r="26" spans="1:16" ht="19.5" customHeight="1">
      <c r="A26" s="582"/>
      <c r="B26" s="583"/>
      <c r="C26" s="583"/>
      <c r="D26" s="583"/>
      <c r="E26" s="584"/>
      <c r="F26" s="585"/>
      <c r="G26" s="586"/>
      <c r="H26" s="584"/>
      <c r="I26" s="584"/>
      <c r="J26" s="584"/>
      <c r="K26" s="585"/>
      <c r="L26" s="586"/>
      <c r="M26" s="584"/>
      <c r="N26" s="584"/>
      <c r="O26" s="584"/>
      <c r="P26" s="585"/>
    </row>
    <row r="27" spans="1:16" ht="19.5" customHeight="1">
      <c r="A27" s="582"/>
      <c r="B27" s="583"/>
      <c r="C27" s="583"/>
      <c r="D27" s="583"/>
      <c r="E27" s="584"/>
      <c r="F27" s="585"/>
      <c r="G27" s="586"/>
      <c r="H27" s="584"/>
      <c r="I27" s="584"/>
      <c r="J27" s="584"/>
      <c r="K27" s="585"/>
      <c r="L27" s="586"/>
      <c r="M27" s="584"/>
      <c r="N27" s="584"/>
      <c r="O27" s="584"/>
      <c r="P27" s="585"/>
    </row>
    <row r="28" spans="1:16" ht="19.5" customHeight="1">
      <c r="A28" s="582"/>
      <c r="B28" s="583"/>
      <c r="C28" s="583"/>
      <c r="D28" s="583"/>
      <c r="E28" s="584"/>
      <c r="F28" s="585"/>
      <c r="G28" s="586"/>
      <c r="H28" s="584"/>
      <c r="I28" s="584"/>
      <c r="J28" s="584"/>
      <c r="K28" s="585"/>
      <c r="L28" s="586"/>
      <c r="M28" s="584"/>
      <c r="N28" s="584"/>
      <c r="O28" s="584"/>
      <c r="P28" s="585"/>
    </row>
    <row r="29" spans="1:16" ht="19.5" customHeight="1">
      <c r="A29" s="582"/>
      <c r="B29" s="583"/>
      <c r="C29" s="583"/>
      <c r="D29" s="583"/>
      <c r="E29" s="584"/>
      <c r="F29" s="585"/>
      <c r="G29" s="586"/>
      <c r="H29" s="584"/>
      <c r="I29" s="584"/>
      <c r="J29" s="584"/>
      <c r="K29" s="585"/>
      <c r="L29" s="586"/>
      <c r="M29" s="584"/>
      <c r="N29" s="584"/>
      <c r="O29" s="584"/>
      <c r="P29" s="585"/>
    </row>
    <row r="30" spans="1:16" ht="19.5" customHeight="1">
      <c r="A30" s="582"/>
      <c r="B30" s="583"/>
      <c r="C30" s="583"/>
      <c r="D30" s="583"/>
      <c r="E30" s="584"/>
      <c r="F30" s="585"/>
      <c r="G30" s="586"/>
      <c r="H30" s="584"/>
      <c r="I30" s="584"/>
      <c r="J30" s="584"/>
      <c r="K30" s="585"/>
      <c r="L30" s="586"/>
      <c r="M30" s="584"/>
      <c r="N30" s="584"/>
      <c r="O30" s="584"/>
      <c r="P30" s="585"/>
    </row>
    <row r="31" spans="1:16" ht="19.5" customHeight="1">
      <c r="A31" s="582"/>
      <c r="B31" s="583"/>
      <c r="C31" s="583"/>
      <c r="D31" s="583"/>
      <c r="E31" s="584"/>
      <c r="F31" s="585"/>
      <c r="G31" s="586"/>
      <c r="H31" s="584"/>
      <c r="I31" s="584"/>
      <c r="J31" s="584"/>
      <c r="K31" s="585"/>
      <c r="L31" s="586"/>
      <c r="M31" s="584"/>
      <c r="N31" s="584"/>
      <c r="O31" s="584"/>
      <c r="P31" s="585"/>
    </row>
    <row r="32" spans="1:16" ht="19.5" customHeight="1">
      <c r="A32" s="582"/>
      <c r="B32" s="583"/>
      <c r="C32" s="583"/>
      <c r="D32" s="583"/>
      <c r="E32" s="584"/>
      <c r="F32" s="585"/>
      <c r="G32" s="586"/>
      <c r="H32" s="584"/>
      <c r="I32" s="584"/>
      <c r="J32" s="584"/>
      <c r="K32" s="585"/>
      <c r="L32" s="586"/>
      <c r="M32" s="584"/>
      <c r="N32" s="584"/>
      <c r="O32" s="584"/>
      <c r="P32" s="585"/>
    </row>
    <row r="33" spans="1:16" ht="19.5" customHeight="1" thickBot="1">
      <c r="A33" s="587"/>
      <c r="B33" s="588"/>
      <c r="C33" s="588"/>
      <c r="D33" s="588"/>
      <c r="E33" s="589"/>
      <c r="F33" s="590"/>
      <c r="G33" s="591"/>
      <c r="H33" s="589"/>
      <c r="I33" s="589"/>
      <c r="J33" s="589"/>
      <c r="K33" s="590"/>
      <c r="L33" s="591"/>
      <c r="M33" s="589"/>
      <c r="N33" s="589"/>
      <c r="O33" s="589"/>
      <c r="P33" s="590"/>
    </row>
    <row r="34" spans="1:6" ht="12.75">
      <c r="A34" s="158"/>
      <c r="B34" s="158"/>
      <c r="C34" s="158"/>
      <c r="D34" s="158"/>
      <c r="E34" s="158"/>
      <c r="F34" s="158"/>
    </row>
    <row r="35" spans="1:11" ht="12.75" hidden="1">
      <c r="A35" s="816" t="s">
        <v>630</v>
      </c>
      <c r="B35" s="816"/>
      <c r="C35" s="816"/>
      <c r="D35" s="816"/>
      <c r="E35" s="816"/>
      <c r="F35" s="816"/>
      <c r="G35" s="816"/>
      <c r="H35" s="816"/>
      <c r="I35" s="816"/>
      <c r="J35" s="816"/>
      <c r="K35" s="816"/>
    </row>
    <row r="36" spans="1:11" ht="12.75" hidden="1">
      <c r="A36" s="888" t="s">
        <v>631</v>
      </c>
      <c r="B36" s="888"/>
      <c r="C36" s="888"/>
      <c r="D36" s="888"/>
      <c r="E36" s="888"/>
      <c r="F36" s="888"/>
      <c r="G36" s="888"/>
      <c r="H36" s="888"/>
      <c r="I36" s="888"/>
      <c r="J36" s="888"/>
      <c r="K36" s="816"/>
    </row>
    <row r="37" spans="1:11" ht="12.75" hidden="1">
      <c r="A37" s="888" t="s">
        <v>632</v>
      </c>
      <c r="B37" s="888"/>
      <c r="C37" s="888"/>
      <c r="D37" s="888"/>
      <c r="E37" s="888"/>
      <c r="F37" s="888"/>
      <c r="G37" s="888"/>
      <c r="H37" s="888"/>
      <c r="I37" s="888"/>
      <c r="J37" s="816"/>
      <c r="K37" s="816"/>
    </row>
    <row r="38" ht="12.75" hidden="1"/>
    <row r="39" ht="12.75" hidden="1"/>
    <row r="40" ht="12.75" hidden="1"/>
  </sheetData>
  <sheetProtection/>
  <mergeCells count="10">
    <mergeCell ref="N10:P10"/>
    <mergeCell ref="N8:P9"/>
    <mergeCell ref="A11:B11"/>
    <mergeCell ref="G11:K11"/>
    <mergeCell ref="L11:P11"/>
    <mergeCell ref="A37:I37"/>
    <mergeCell ref="A8:M8"/>
    <mergeCell ref="A9:M9"/>
    <mergeCell ref="A10:M10"/>
    <mergeCell ref="A36:J36"/>
  </mergeCells>
  <printOptions horizontalCentered="1" verticalCentered="1"/>
  <pageMargins left="0.7480314960629921" right="0.2362204724409449" top="0.984251968503937" bottom="0.984251968503937" header="0" footer="0"/>
  <pageSetup fitToHeight="1" fitToWidth="1" horizontalDpi="600" verticalDpi="600" orientation="landscape" paperSize="9" scale="62" r:id="rId2"/>
  <headerFooter alignWithMargins="0">
    <oddFooter>&amp;L&amp;7Plaza de España, 1
38003 Santa Cruz de Tenerife
Teléfono: 901 501 901
www.tenerife.es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40"/>
  <sheetViews>
    <sheetView zoomScale="55" zoomScaleNormal="55" zoomScalePageLayoutView="0" workbookViewId="0" topLeftCell="A1">
      <selection activeCell="D4" sqref="D4"/>
    </sheetView>
  </sheetViews>
  <sheetFormatPr defaultColWidth="11.421875" defaultRowHeight="12.75"/>
  <cols>
    <col min="1" max="1" width="26.00390625" style="222" customWidth="1"/>
    <col min="2" max="2" width="16.7109375" style="222" customWidth="1"/>
    <col min="3" max="3" width="18.7109375" style="222" customWidth="1"/>
    <col min="4" max="4" width="15.28125" style="222" customWidth="1"/>
    <col min="5" max="5" width="14.140625" style="222" customWidth="1"/>
    <col min="6" max="6" width="15.140625" style="222" customWidth="1"/>
    <col min="7" max="7" width="14.8515625" style="222" customWidth="1"/>
    <col min="8" max="8" width="16.28125" style="222" bestFit="1" customWidth="1"/>
    <col min="9" max="9" width="17.8515625" style="222" customWidth="1"/>
    <col min="10" max="10" width="16.421875" style="222" customWidth="1"/>
    <col min="11" max="11" width="21.57421875" style="222" customWidth="1"/>
    <col min="12" max="12" width="2.8515625" style="222" customWidth="1"/>
    <col min="13" max="13" width="13.28125" style="222" hidden="1" customWidth="1"/>
    <col min="14" max="18" width="0" style="222" hidden="1" customWidth="1"/>
    <col min="19" max="16384" width="11.421875" style="222" customWidth="1"/>
  </cols>
  <sheetData>
    <row r="1" spans="1:7" ht="13.5">
      <c r="A1" s="764"/>
      <c r="B1" s="764"/>
      <c r="C1" s="764"/>
      <c r="D1" s="765" t="s">
        <v>43</v>
      </c>
      <c r="E1" s="764"/>
      <c r="F1" s="764"/>
      <c r="G1" s="767"/>
    </row>
    <row r="2" spans="1:7" ht="13.5">
      <c r="A2" s="764"/>
      <c r="B2" s="764"/>
      <c r="C2" s="764"/>
      <c r="D2" s="766" t="s">
        <v>44</v>
      </c>
      <c r="E2" s="764"/>
      <c r="F2" s="764"/>
      <c r="G2" s="767"/>
    </row>
    <row r="3" spans="1:7" ht="13.5">
      <c r="A3" s="764"/>
      <c r="B3" s="766"/>
      <c r="C3" s="764"/>
      <c r="D3" s="764"/>
      <c r="E3" s="764"/>
      <c r="F3" s="764"/>
      <c r="G3" s="767"/>
    </row>
    <row r="4" spans="1:6" ht="13.5">
      <c r="A4" s="764" t="s">
        <v>650</v>
      </c>
      <c r="B4" s="764"/>
      <c r="C4" s="764"/>
      <c r="D4" s="769">
        <v>42339</v>
      </c>
      <c r="E4" s="764"/>
      <c r="F4" s="764"/>
    </row>
    <row r="5" spans="1:6" ht="13.5">
      <c r="A5" s="764" t="s">
        <v>42</v>
      </c>
      <c r="B5" s="764"/>
      <c r="C5" s="764"/>
      <c r="D5" s="768" t="s">
        <v>45</v>
      </c>
      <c r="E5" s="764"/>
      <c r="F5" s="764"/>
    </row>
    <row r="6" ht="13.5" thickBot="1"/>
    <row r="7" spans="1:11" ht="42" customHeight="1">
      <c r="A7" s="912" t="s">
        <v>582</v>
      </c>
      <c r="B7" s="913"/>
      <c r="C7" s="913"/>
      <c r="D7" s="913"/>
      <c r="E7" s="913"/>
      <c r="F7" s="913"/>
      <c r="G7" s="913"/>
      <c r="H7" s="913"/>
      <c r="I7" s="913"/>
      <c r="J7" s="914">
        <f>CPYG!D7</f>
        <v>2016</v>
      </c>
      <c r="K7" s="915"/>
    </row>
    <row r="8" spans="1:11" ht="51" customHeight="1">
      <c r="A8" s="919" t="str">
        <f>CPYG!A8</f>
        <v>EMPRESA PÚBLICA: CASINO TAORO S.A.</v>
      </c>
      <c r="B8" s="920"/>
      <c r="C8" s="920"/>
      <c r="D8" s="920"/>
      <c r="E8" s="920"/>
      <c r="F8" s="920"/>
      <c r="G8" s="920"/>
      <c r="H8" s="920"/>
      <c r="I8" s="920"/>
      <c r="J8" s="904" t="s">
        <v>569</v>
      </c>
      <c r="K8" s="905"/>
    </row>
    <row r="9" spans="1:11" s="223" customFormat="1" ht="27" customHeight="1">
      <c r="A9" s="916" t="s">
        <v>335</v>
      </c>
      <c r="B9" s="917"/>
      <c r="C9" s="917"/>
      <c r="D9" s="917"/>
      <c r="E9" s="917"/>
      <c r="F9" s="917"/>
      <c r="G9" s="917"/>
      <c r="H9" s="917"/>
      <c r="I9" s="917"/>
      <c r="J9" s="917"/>
      <c r="K9" s="918"/>
    </row>
    <row r="10" spans="1:11" ht="19.5" customHeight="1">
      <c r="A10" s="909" t="s">
        <v>155</v>
      </c>
      <c r="B10" s="910" t="s">
        <v>154</v>
      </c>
      <c r="C10" s="511"/>
      <c r="D10" s="910"/>
      <c r="E10" s="910"/>
      <c r="F10" s="910"/>
      <c r="G10" s="910"/>
      <c r="H10" s="910"/>
      <c r="I10" s="910"/>
      <c r="J10" s="910" t="s">
        <v>689</v>
      </c>
      <c r="K10" s="911" t="s">
        <v>6</v>
      </c>
    </row>
    <row r="11" spans="1:11" ht="64.5" customHeight="1">
      <c r="A11" s="909"/>
      <c r="B11" s="910"/>
      <c r="C11" s="511" t="s">
        <v>7</v>
      </c>
      <c r="D11" s="511" t="s">
        <v>86</v>
      </c>
      <c r="E11" s="511" t="s">
        <v>8</v>
      </c>
      <c r="F11" s="511" t="s">
        <v>188</v>
      </c>
      <c r="G11" s="511" t="s">
        <v>9</v>
      </c>
      <c r="H11" s="511" t="s">
        <v>10</v>
      </c>
      <c r="I11" s="511" t="s">
        <v>11</v>
      </c>
      <c r="J11" s="910"/>
      <c r="K11" s="911"/>
    </row>
    <row r="12" spans="1:11" ht="12.75">
      <c r="A12" s="906"/>
      <c r="B12" s="907"/>
      <c r="C12" s="907"/>
      <c r="D12" s="907"/>
      <c r="E12" s="907"/>
      <c r="F12" s="907"/>
      <c r="G12" s="907"/>
      <c r="H12" s="907"/>
      <c r="I12" s="907"/>
      <c r="J12" s="907"/>
      <c r="K12" s="908"/>
    </row>
    <row r="13" spans="1:11" ht="33" customHeight="1">
      <c r="A13" s="512" t="s">
        <v>12</v>
      </c>
      <c r="B13" s="552">
        <f>ACTIVO!B12</f>
        <v>352237.33999999997</v>
      </c>
      <c r="C13" s="543"/>
      <c r="D13" s="543"/>
      <c r="E13" s="543"/>
      <c r="F13" s="543">
        <f>CPYG!C60</f>
        <v>-22092.26</v>
      </c>
      <c r="G13" s="543"/>
      <c r="H13" s="543"/>
      <c r="I13" s="543"/>
      <c r="J13" s="552">
        <f>SUM(B13:I13)</f>
        <v>330145.07999999996</v>
      </c>
      <c r="K13" s="544"/>
    </row>
    <row r="14" spans="1:11" ht="39" customHeight="1">
      <c r="A14" s="512" t="s">
        <v>423</v>
      </c>
      <c r="B14" s="552">
        <f>ACTIVO!B17</f>
        <v>10847761.13</v>
      </c>
      <c r="C14" s="543"/>
      <c r="D14" s="543"/>
      <c r="E14" s="543"/>
      <c r="F14" s="543">
        <f>CPYG!C61</f>
        <v>-592747.03</v>
      </c>
      <c r="G14" s="543"/>
      <c r="H14" s="543"/>
      <c r="I14" s="543"/>
      <c r="J14" s="552">
        <f>SUM(B14:I14)</f>
        <v>10255014.100000001</v>
      </c>
      <c r="K14" s="544"/>
    </row>
    <row r="15" spans="1:11" ht="45" customHeight="1">
      <c r="A15" s="513" t="s">
        <v>13</v>
      </c>
      <c r="B15" s="552"/>
      <c r="C15" s="543"/>
      <c r="D15" s="543"/>
      <c r="E15" s="543"/>
      <c r="F15" s="543"/>
      <c r="G15" s="543"/>
      <c r="H15" s="543"/>
      <c r="I15" s="543"/>
      <c r="J15" s="552">
        <f>SUM(B15:I15)</f>
        <v>0</v>
      </c>
      <c r="K15" s="545"/>
    </row>
    <row r="16" spans="1:13" ht="20.25" customHeight="1">
      <c r="A16" s="513" t="s">
        <v>14</v>
      </c>
      <c r="B16" s="552"/>
      <c r="C16" s="543"/>
      <c r="D16" s="543"/>
      <c r="E16" s="543"/>
      <c r="F16" s="543"/>
      <c r="G16" s="543"/>
      <c r="H16" s="543"/>
      <c r="I16" s="543"/>
      <c r="J16" s="552">
        <f>SUM(B16:I16)</f>
        <v>0</v>
      </c>
      <c r="K16" s="545"/>
      <c r="M16" s="224"/>
    </row>
    <row r="17" spans="1:11" s="225" customFormat="1" ht="23.25" customHeight="1">
      <c r="A17" s="513" t="s">
        <v>513</v>
      </c>
      <c r="B17" s="553">
        <f>SUM(B13:B16)</f>
        <v>11199998.47</v>
      </c>
      <c r="C17" s="553">
        <f aca="true" t="shared" si="0" ref="C17:J17">SUM(C13:C16)</f>
        <v>0</v>
      </c>
      <c r="D17" s="553">
        <f t="shared" si="0"/>
        <v>0</v>
      </c>
      <c r="E17" s="553">
        <f t="shared" si="0"/>
        <v>0</v>
      </c>
      <c r="F17" s="553">
        <f t="shared" si="0"/>
        <v>-614839.29</v>
      </c>
      <c r="G17" s="553">
        <f t="shared" si="0"/>
        <v>0</v>
      </c>
      <c r="H17" s="553">
        <f t="shared" si="0"/>
        <v>0</v>
      </c>
      <c r="I17" s="553">
        <f t="shared" si="0"/>
        <v>0</v>
      </c>
      <c r="J17" s="553">
        <f t="shared" si="0"/>
        <v>10585159.180000002</v>
      </c>
      <c r="K17" s="546"/>
    </row>
    <row r="18" spans="1:13" ht="20.25" customHeight="1">
      <c r="A18" s="513" t="s">
        <v>15</v>
      </c>
      <c r="B18" s="552">
        <f>ACTIVO!B35</f>
        <v>0</v>
      </c>
      <c r="C18" s="543"/>
      <c r="D18" s="543"/>
      <c r="E18" s="543"/>
      <c r="F18" s="543"/>
      <c r="G18" s="543"/>
      <c r="H18" s="543"/>
      <c r="I18" s="543"/>
      <c r="J18" s="552">
        <f>SUM(B18:I18)</f>
        <v>0</v>
      </c>
      <c r="K18" s="545"/>
      <c r="M18" s="224"/>
    </row>
    <row r="19" spans="1:11" ht="26.25" customHeight="1">
      <c r="A19" s="514"/>
      <c r="B19" s="547"/>
      <c r="C19" s="547"/>
      <c r="D19" s="547"/>
      <c r="E19" s="547"/>
      <c r="F19" s="547"/>
      <c r="G19" s="547"/>
      <c r="H19" s="547"/>
      <c r="I19" s="547"/>
      <c r="J19" s="548"/>
      <c r="K19" s="549"/>
    </row>
    <row r="20" spans="1:11" ht="19.5" customHeight="1">
      <c r="A20" s="909" t="s">
        <v>152</v>
      </c>
      <c r="B20" s="910" t="s">
        <v>156</v>
      </c>
      <c r="C20" s="511"/>
      <c r="D20" s="910"/>
      <c r="E20" s="910"/>
      <c r="F20" s="910"/>
      <c r="G20" s="910"/>
      <c r="H20" s="910"/>
      <c r="I20" s="910"/>
      <c r="J20" s="910" t="s">
        <v>157</v>
      </c>
      <c r="K20" s="911" t="s">
        <v>6</v>
      </c>
    </row>
    <row r="21" spans="1:11" ht="66">
      <c r="A21" s="909"/>
      <c r="B21" s="910"/>
      <c r="C21" s="511" t="s">
        <v>7</v>
      </c>
      <c r="D21" s="511" t="s">
        <v>86</v>
      </c>
      <c r="E21" s="511" t="s">
        <v>8</v>
      </c>
      <c r="F21" s="511" t="s">
        <v>188</v>
      </c>
      <c r="G21" s="511" t="s">
        <v>9</v>
      </c>
      <c r="H21" s="511" t="s">
        <v>10</v>
      </c>
      <c r="I21" s="511" t="s">
        <v>11</v>
      </c>
      <c r="J21" s="910"/>
      <c r="K21" s="911"/>
    </row>
    <row r="22" spans="1:11" ht="12.75">
      <c r="A22" s="906"/>
      <c r="B22" s="907"/>
      <c r="C22" s="907"/>
      <c r="D22" s="907"/>
      <c r="E22" s="907"/>
      <c r="F22" s="907"/>
      <c r="G22" s="907"/>
      <c r="H22" s="907"/>
      <c r="I22" s="907"/>
      <c r="J22" s="907"/>
      <c r="K22" s="908"/>
    </row>
    <row r="23" spans="1:11" ht="36.75" customHeight="1">
      <c r="A23" s="512" t="s">
        <v>12</v>
      </c>
      <c r="B23" s="552">
        <f>J13</f>
        <v>330145.07999999996</v>
      </c>
      <c r="C23" s="682"/>
      <c r="D23" s="682"/>
      <c r="E23" s="682"/>
      <c r="F23" s="682">
        <f>CPYG!D60</f>
        <v>-16873.99</v>
      </c>
      <c r="G23" s="682"/>
      <c r="H23" s="682"/>
      <c r="I23" s="682"/>
      <c r="J23" s="552">
        <f>SUM(B23:I23)</f>
        <v>313271.08999999997</v>
      </c>
      <c r="K23" s="544"/>
    </row>
    <row r="24" spans="1:11" ht="39" customHeight="1">
      <c r="A24" s="512" t="s">
        <v>423</v>
      </c>
      <c r="B24" s="552">
        <f>J14</f>
        <v>10255014.100000001</v>
      </c>
      <c r="C24" s="682">
        <v>40000</v>
      </c>
      <c r="D24" s="682"/>
      <c r="E24" s="682"/>
      <c r="F24" s="682">
        <f>CPYG!D61</f>
        <v>-545596.19</v>
      </c>
      <c r="G24" s="682"/>
      <c r="H24" s="682"/>
      <c r="I24" s="682"/>
      <c r="J24" s="552">
        <f>SUM(B24:I24)</f>
        <v>9749417.910000002</v>
      </c>
      <c r="K24" s="544"/>
    </row>
    <row r="25" spans="1:11" ht="39">
      <c r="A25" s="513" t="s">
        <v>13</v>
      </c>
      <c r="B25" s="552"/>
      <c r="C25" s="682"/>
      <c r="D25" s="682"/>
      <c r="E25" s="682"/>
      <c r="F25" s="682"/>
      <c r="G25" s="682"/>
      <c r="H25" s="682"/>
      <c r="I25" s="682"/>
      <c r="J25" s="552">
        <f>SUM(B25:I25)</f>
        <v>0</v>
      </c>
      <c r="K25" s="545"/>
    </row>
    <row r="26" spans="1:11" ht="21.75" customHeight="1">
      <c r="A26" s="513" t="s">
        <v>14</v>
      </c>
      <c r="B26" s="552"/>
      <c r="C26" s="682"/>
      <c r="D26" s="682"/>
      <c r="E26" s="682"/>
      <c r="F26" s="682"/>
      <c r="G26" s="682"/>
      <c r="H26" s="682"/>
      <c r="I26" s="682"/>
      <c r="J26" s="552">
        <f>SUM(B26:I26)</f>
        <v>0</v>
      </c>
      <c r="K26" s="545"/>
    </row>
    <row r="27" spans="1:11" s="225" customFormat="1" ht="22.5" customHeight="1">
      <c r="A27" s="513" t="s">
        <v>513</v>
      </c>
      <c r="B27" s="553">
        <f aca="true" t="shared" si="1" ref="B27:H27">SUM(B23:B26)</f>
        <v>10585159.180000002</v>
      </c>
      <c r="C27" s="574">
        <f t="shared" si="1"/>
        <v>40000</v>
      </c>
      <c r="D27" s="574">
        <f t="shared" si="1"/>
        <v>0</v>
      </c>
      <c r="E27" s="574">
        <f t="shared" si="1"/>
        <v>0</v>
      </c>
      <c r="F27" s="574">
        <f t="shared" si="1"/>
        <v>-562470.1799999999</v>
      </c>
      <c r="G27" s="574">
        <f t="shared" si="1"/>
        <v>0</v>
      </c>
      <c r="H27" s="574">
        <f t="shared" si="1"/>
        <v>0</v>
      </c>
      <c r="I27" s="574">
        <f>SUM(I23:I26)</f>
        <v>0</v>
      </c>
      <c r="J27" s="574">
        <f>SUM(J23:J26)</f>
        <v>10062689.000000002</v>
      </c>
      <c r="K27" s="550"/>
    </row>
    <row r="28" spans="1:13" ht="20.25" customHeight="1" thickBot="1">
      <c r="A28" s="515" t="s">
        <v>15</v>
      </c>
      <c r="B28" s="554"/>
      <c r="C28" s="683"/>
      <c r="D28" s="683"/>
      <c r="E28" s="683"/>
      <c r="F28" s="683"/>
      <c r="G28" s="683"/>
      <c r="H28" s="683"/>
      <c r="I28" s="683"/>
      <c r="J28" s="554">
        <f>SUM(B28:I28)</f>
        <v>0</v>
      </c>
      <c r="K28" s="551"/>
      <c r="M28" s="224"/>
    </row>
    <row r="30" spans="1:11" ht="12.75" hidden="1">
      <c r="A30" s="817" t="s">
        <v>16</v>
      </c>
      <c r="B30" s="818"/>
      <c r="C30" s="819"/>
      <c r="D30" s="819"/>
      <c r="E30" s="819"/>
      <c r="F30" s="819"/>
      <c r="G30" s="819"/>
      <c r="H30" s="819"/>
      <c r="I30" s="819"/>
      <c r="J30" s="819"/>
      <c r="K30" s="820"/>
    </row>
    <row r="31" spans="1:11" ht="12.75" hidden="1">
      <c r="A31" s="903" t="s">
        <v>17</v>
      </c>
      <c r="B31" s="903"/>
      <c r="C31" s="903"/>
      <c r="D31" s="903"/>
      <c r="E31" s="903"/>
      <c r="F31" s="903"/>
      <c r="G31" s="903"/>
      <c r="H31" s="903"/>
      <c r="I31" s="903"/>
      <c r="J31" s="903"/>
      <c r="K31" s="903"/>
    </row>
    <row r="32" spans="1:11" ht="12.75" hidden="1">
      <c r="A32" s="903" t="s">
        <v>18</v>
      </c>
      <c r="B32" s="903"/>
      <c r="C32" s="903"/>
      <c r="D32" s="903"/>
      <c r="E32" s="903"/>
      <c r="F32" s="903"/>
      <c r="G32" s="903"/>
      <c r="H32" s="903"/>
      <c r="I32" s="903"/>
      <c r="J32" s="903"/>
      <c r="K32" s="903"/>
    </row>
    <row r="33" spans="1:11" ht="12.75" hidden="1">
      <c r="A33" s="903" t="s">
        <v>23</v>
      </c>
      <c r="B33" s="903"/>
      <c r="C33" s="903"/>
      <c r="D33" s="903"/>
      <c r="E33" s="903"/>
      <c r="F33" s="903"/>
      <c r="G33" s="903"/>
      <c r="H33" s="903"/>
      <c r="I33" s="903"/>
      <c r="J33" s="903"/>
      <c r="K33" s="903"/>
    </row>
    <row r="34" spans="1:11" ht="12.75" hidden="1">
      <c r="A34" s="903" t="s">
        <v>24</v>
      </c>
      <c r="B34" s="903"/>
      <c r="C34" s="903"/>
      <c r="D34" s="903"/>
      <c r="E34" s="903"/>
      <c r="F34" s="903"/>
      <c r="G34" s="903"/>
      <c r="H34" s="903"/>
      <c r="I34" s="903"/>
      <c r="J34" s="903"/>
      <c r="K34" s="903"/>
    </row>
    <row r="35" spans="1:11" ht="12.75" hidden="1">
      <c r="A35" s="903" t="s">
        <v>39</v>
      </c>
      <c r="B35" s="903"/>
      <c r="C35" s="903"/>
      <c r="D35" s="903"/>
      <c r="E35" s="903"/>
      <c r="F35" s="903"/>
      <c r="G35" s="903"/>
      <c r="H35" s="903"/>
      <c r="I35" s="903"/>
      <c r="J35" s="903"/>
      <c r="K35" s="903"/>
    </row>
    <row r="36" spans="1:11" ht="12.75" hidden="1">
      <c r="A36" s="903" t="s">
        <v>40</v>
      </c>
      <c r="B36" s="903"/>
      <c r="C36" s="903"/>
      <c r="D36" s="903"/>
      <c r="E36" s="903"/>
      <c r="F36" s="903"/>
      <c r="G36" s="903"/>
      <c r="H36" s="903"/>
      <c r="I36" s="903"/>
      <c r="J36" s="903"/>
      <c r="K36" s="903"/>
    </row>
    <row r="37" spans="1:11" ht="12.75" hidden="1">
      <c r="A37" s="903" t="s">
        <v>41</v>
      </c>
      <c r="B37" s="903"/>
      <c r="C37" s="903"/>
      <c r="D37" s="903"/>
      <c r="E37" s="903"/>
      <c r="F37" s="903"/>
      <c r="G37" s="903"/>
      <c r="H37" s="903"/>
      <c r="I37" s="903"/>
      <c r="J37" s="903"/>
      <c r="K37" s="903"/>
    </row>
    <row r="38" spans="1:11" ht="12.75" hidden="1">
      <c r="A38" s="903" t="s">
        <v>49</v>
      </c>
      <c r="B38" s="903"/>
      <c r="C38" s="903"/>
      <c r="D38" s="903"/>
      <c r="E38" s="903"/>
      <c r="F38" s="903"/>
      <c r="G38" s="903"/>
      <c r="H38" s="903"/>
      <c r="I38" s="903"/>
      <c r="J38" s="903"/>
      <c r="K38" s="903"/>
    </row>
    <row r="39" spans="1:11" ht="12.75" hidden="1">
      <c r="A39" s="903" t="s">
        <v>50</v>
      </c>
      <c r="B39" s="903"/>
      <c r="C39" s="903"/>
      <c r="D39" s="903"/>
      <c r="E39" s="903"/>
      <c r="F39" s="903"/>
      <c r="G39" s="903"/>
      <c r="H39" s="903"/>
      <c r="I39" s="903"/>
      <c r="J39" s="903"/>
      <c r="K39" s="903"/>
    </row>
    <row r="40" spans="1:11" ht="12.75" hidden="1">
      <c r="A40" s="903" t="s">
        <v>52</v>
      </c>
      <c r="B40" s="903"/>
      <c r="C40" s="903"/>
      <c r="D40" s="903"/>
      <c r="E40" s="903"/>
      <c r="F40" s="903"/>
      <c r="G40" s="903"/>
      <c r="H40" s="903"/>
      <c r="I40" s="903"/>
      <c r="J40" s="903"/>
      <c r="K40" s="903"/>
    </row>
    <row r="41" ht="12.75" hidden="1"/>
  </sheetData>
  <sheetProtection formatColumns="0" formatRows="0"/>
  <mergeCells count="27">
    <mergeCell ref="A7:I7"/>
    <mergeCell ref="J7:K7"/>
    <mergeCell ref="A9:K9"/>
    <mergeCell ref="A12:K12"/>
    <mergeCell ref="A10:A11"/>
    <mergeCell ref="B10:B11"/>
    <mergeCell ref="D10:I10"/>
    <mergeCell ref="J10:J11"/>
    <mergeCell ref="K10:K11"/>
    <mergeCell ref="A8:I8"/>
    <mergeCell ref="J8:K8"/>
    <mergeCell ref="A22:K22"/>
    <mergeCell ref="A31:K31"/>
    <mergeCell ref="A20:A21"/>
    <mergeCell ref="B20:B21"/>
    <mergeCell ref="D20:I20"/>
    <mergeCell ref="J20:J21"/>
    <mergeCell ref="K20:K21"/>
    <mergeCell ref="A33:K33"/>
    <mergeCell ref="A38:K38"/>
    <mergeCell ref="A32:K32"/>
    <mergeCell ref="A40:K40"/>
    <mergeCell ref="A34:K34"/>
    <mergeCell ref="A35:K35"/>
    <mergeCell ref="A36:K36"/>
    <mergeCell ref="A37:K37"/>
    <mergeCell ref="A39:K39"/>
  </mergeCells>
  <printOptions horizontalCentered="1" verticalCentered="1"/>
  <pageMargins left="0.7480314960629921" right="0.2362204724409449" top="0.54" bottom="0.58" header="0" footer="0"/>
  <pageSetup horizontalDpi="600" verticalDpi="600" orientation="landscape" paperSize="9" scale="65" r:id="rId2"/>
  <headerFooter alignWithMargins="0">
    <oddFooter>&amp;L&amp;7Plaza de España, 1
38003 Santa Cruz de Tenerife
Teléfono: 901 501 901
www.tenerife.es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Cabildo Insular de Tenerife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 García Oramas</dc:creator>
  <cp:keywords/>
  <dc:description/>
  <cp:lastModifiedBy>UlisesGR</cp:lastModifiedBy>
  <cp:lastPrinted>2015-11-28T16:45:51Z</cp:lastPrinted>
  <dcterms:created xsi:type="dcterms:W3CDTF">2004-09-28T16:33:32Z</dcterms:created>
  <dcterms:modified xsi:type="dcterms:W3CDTF">2016-01-28T10:25:01Z</dcterms:modified>
  <cp:category/>
  <cp:version/>
  <cp:contentType/>
  <cp:contentStatus/>
</cp:coreProperties>
</file>