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0" windowWidth="8610" windowHeight="7275" tabRatio="870" firstSheet="1" activeTab="1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<sst xmlns="http://schemas.openxmlformats.org/spreadsheetml/2006/main" count="1196" uniqueCount="733">
  <si>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</si>
  <si>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</si>
  <si>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</si>
  <si>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</si>
  <si>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</si>
  <si>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</si>
  <si>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</si>
  <si>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</si>
  <si>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</si>
  <si>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</si>
  <si>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</si>
  <si>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</si>
  <si>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</si>
  <si>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</si>
  <si>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</si>
  <si>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</si>
  <si>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</si>
  <si>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</si>
  <si>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</si>
  <si>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</si>
  <si>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</si>
  <si>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</si>
  <si>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</si>
  <si>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</si>
  <si>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</si>
  <si>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</si>
  <si>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</si>
  <si>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</si>
  <si>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</si>
  <si>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</si>
  <si>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</si>
  <si>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</si>
  <si>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</si>
  <si>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</si>
  <si>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</si>
  <si>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</si>
  <si>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</si>
  <si>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</si>
  <si>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</si>
  <si>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</si>
  <si>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</si>
  <si>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</si>
  <si>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</si>
  <si>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</si>
  <si>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</si>
  <si>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</si>
  <si>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</si>
  <si>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</si>
  <si>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</si>
  <si>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</si>
  <si>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</si>
  <si>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</si>
  <si>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</si>
  <si>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</si>
  <si>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</si>
  <si>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</si>
  <si>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</si>
  <si>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</si>
  <si>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</si>
  <si>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</si>
  <si>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</si>
  <si>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</si>
  <si>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</si>
  <si>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</si>
  <si>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</si>
  <si>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</si>
  <si>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</si>
  <si>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</si>
  <si>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</si>
  <si>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</si>
  <si>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</si>
  <si>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</si>
  <si>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</si>
  <si>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</si>
  <si>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</si>
  <si>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</si>
  <si>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</si>
  <si>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</si>
  <si>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</si>
  <si>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</si>
  <si>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</si>
  <si>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</si>
  <si>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</si>
  <si>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</si>
  <si>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</si>
  <si>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</si>
  <si>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</si>
  <si>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</si>
  <si>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</si>
  <si>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</si>
  <si>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</si>
  <si>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</si>
  <si>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</si>
  <si>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</si>
  <si>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</si>
  <si>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</si>
  <si>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</si>
  <si>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</si>
  <si>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</si>
  <si>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</si>
  <si>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</si>
  <si>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</si>
  <si>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</si>
  <si>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</si>
  <si>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</si>
  <si>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</si>
  <si>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</si>
  <si>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</si>
  <si>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</si>
  <si>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</si>
  <si>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</si>
  <si>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</si>
  <si>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</si>
  <si>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</si>
  <si>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</si>
  <si>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</si>
  <si>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</si>
  <si>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</si>
  <si>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</si>
  <si>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</si>
  <si>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</si>
  <si>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</si>
  <si>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</si>
  <si>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</si>
  <si>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</si>
  <si>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</si>
  <si>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</si>
  <si>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</si>
  <si>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</si>
  <si>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</si>
  <si>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>CANALINK ÁFRICA, S.L.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</si>
  <si>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</si>
  <si>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</si>
  <si>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</si>
  <si>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</si>
  <si>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</si>
  <si>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</si>
  <si>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</si>
  <si>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</si>
  <si>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</si>
  <si>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</si>
  <si>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</si>
  <si>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</si>
  <si>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</si>
  <si>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</si>
  <si>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</si>
  <si>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</si>
  <si>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</si>
  <si>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</si>
  <si>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</si>
  <si>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</si>
  <si>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</si>
  <si>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</si>
  <si>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</si>
  <si>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</si>
  <si>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</si>
  <si>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</si>
  <si>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</si>
  <si>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</si>
  <si>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</si>
  <si>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</si>
  <si>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</si>
  <si>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</si>
  <si>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</si>
  <si>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</si>
  <si>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</si>
  <si>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</si>
  <si>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</si>
  <si>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</si>
  <si>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</si>
  <si>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</si>
  <si>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</si>
  <si>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</si>
  <si>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</si>
  <si>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t>EMPRESA PÚBLICA: CANALINK ÁFRICA, S.L.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</si>
  <si>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</si>
  <si>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</si>
  <si>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</si>
  <si>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</si>
  <si>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</si>
  <si>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</si>
  <si>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</si>
  <si>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</si>
  <si>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</si>
  <si>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</si>
  <si>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</si>
  <si>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</si>
  <si>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</si>
  <si>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</si>
  <si>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</si>
  <si>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</si>
  <si>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</si>
  <si>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</si>
  <si>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</si>
  <si>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</si>
  <si>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</si>
  <si>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</si>
  <si>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</si>
  <si>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</si>
  <si>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</si>
  <si>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</si>
  <si>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</si>
  <si>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</si>
  <si>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</si>
  <si>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</si>
  <si>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</si>
  <si>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</si>
  <si>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</si>
  <si>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</si>
  <si>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</si>
  <si>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</si>
  <si>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</si>
  <si>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</si>
  <si>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</si>
  <si>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</si>
  <si>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</si>
  <si>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Canarias Submarine Link, SL B35808468</t>
  </si>
  <si>
    <t>José Luis Cendagorta-Galarza López</t>
  </si>
  <si>
    <t>ACE</t>
  </si>
  <si>
    <t>25.000.000 $</t>
  </si>
  <si>
    <t>Administrador</t>
  </si>
  <si>
    <t>2012-2016</t>
  </si>
  <si>
    <t>Canarias submarine Link, SL</t>
  </si>
  <si>
    <t>Préstamo</t>
  </si>
  <si>
    <t>No</t>
  </si>
  <si>
    <t>Ampliacion de Capital</t>
  </si>
  <si>
    <t>Canalink</t>
  </si>
  <si>
    <t>valor teórico 2015
(F.Propios)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</si>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</sst>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185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177" fontId="42" fillId="0" borderId="0" xfId="52" applyNumberFormat="1" applyFont="1" applyBorder="1" applyAlignment="1">
      <alignment vertical="center"/>
    </xf>
    <xf numFmtId="0" fontId="42" fillId="0" borderId="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3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2" fontId="47" fillId="8" borderId="72" xfId="5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177" fontId="43" fillId="0" borderId="9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00" xfId="0" applyBorder="1" applyAlignment="1">
      <alignment/>
    </xf>
    <xf numFmtId="0" fontId="0" fillId="0" borderId="0" xfId="0" applyBorder="1" applyAlignment="1">
      <alignment/>
    </xf>
    <xf numFmtId="0" fontId="0" fillId="0" borderId="101" xfId="0" applyBorder="1" applyAlignment="1">
      <alignment/>
    </xf>
    <xf numFmtId="0" fontId="66" fillId="0" borderId="10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3" xfId="0" applyBorder="1" applyAlignment="1">
      <alignment/>
    </xf>
    <xf numFmtId="0" fontId="0" fillId="0" borderId="102" xfId="0" applyBorder="1" applyAlignment="1">
      <alignment/>
    </xf>
    <xf numFmtId="0" fontId="0" fillId="0" borderId="104" xfId="0" applyBorder="1" applyAlignment="1">
      <alignment/>
    </xf>
    <xf numFmtId="0" fontId="1" fillId="0" borderId="10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4" fontId="0" fillId="0" borderId="0" xfId="0" applyNumberFormat="1" applyAlignment="1">
      <alignment/>
    </xf>
    <xf numFmtId="4" fontId="0" fillId="0" borderId="101" xfId="0" applyNumberFormat="1" applyBorder="1" applyAlignment="1">
      <alignment/>
    </xf>
    <xf numFmtId="4" fontId="0" fillId="0" borderId="103" xfId="0" applyNumberFormat="1" applyBorder="1" applyAlignment="1">
      <alignment/>
    </xf>
    <xf numFmtId="4" fontId="0" fillId="0" borderId="104" xfId="0" applyNumberFormat="1" applyBorder="1" applyAlignment="1">
      <alignment/>
    </xf>
    <xf numFmtId="4" fontId="0" fillId="0" borderId="107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108" xfId="0" applyFont="1" applyBorder="1" applyAlignment="1">
      <alignment vertical="center"/>
    </xf>
    <xf numFmtId="0" fontId="70" fillId="0" borderId="10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10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11" xfId="0" applyNumberFormat="1" applyFont="1" applyBorder="1" applyAlignment="1">
      <alignment horizontal="center" vertical="center"/>
    </xf>
    <xf numFmtId="208" fontId="69" fillId="0" borderId="111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108" xfId="0" applyFont="1" applyBorder="1" applyAlignment="1">
      <alignment/>
    </xf>
    <xf numFmtId="0" fontId="70" fillId="0" borderId="109" xfId="0" applyFont="1" applyBorder="1" applyAlignment="1">
      <alignment horizontal="left"/>
    </xf>
    <xf numFmtId="0" fontId="70" fillId="0" borderId="109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108" xfId="60" applyNumberFormat="1" applyFont="1" applyFill="1" applyBorder="1" applyAlignment="1">
      <alignment horizontal="left" vertical="center"/>
      <protection/>
    </xf>
    <xf numFmtId="0" fontId="0" fillId="0" borderId="10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10" fontId="0" fillId="16" borderId="12" xfId="0" applyNumberFormat="1" applyFill="1" applyBorder="1" applyAlignment="1">
      <alignment/>
    </xf>
    <xf numFmtId="10" fontId="0" fillId="0" borderId="10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04" xfId="0" applyNumberFormat="1" applyBorder="1" applyAlignment="1">
      <alignment/>
    </xf>
    <xf numFmtId="10" fontId="0" fillId="0" borderId="112" xfId="0" applyNumberFormat="1" applyBorder="1" applyAlignment="1">
      <alignment/>
    </xf>
    <xf numFmtId="10" fontId="69" fillId="0" borderId="0" xfId="0" applyNumberFormat="1" applyFont="1" applyBorder="1" applyAlignment="1">
      <alignment horizontal="center" vertical="center"/>
    </xf>
    <xf numFmtId="0" fontId="42" fillId="0" borderId="81" xfId="45" applyNumberFormat="1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vertical="center"/>
      <protection locked="0"/>
    </xf>
    <xf numFmtId="177" fontId="43" fillId="0" borderId="0" xfId="55" applyNumberFormat="1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177" fontId="7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2" fontId="44" fillId="0" borderId="45" xfId="0" applyNumberFormat="1" applyFont="1" applyBorder="1" applyAlignment="1">
      <alignment horizontal="center" vertical="center" wrapText="1"/>
    </xf>
    <xf numFmtId="177" fontId="46" fillId="0" borderId="0" xfId="0" applyNumberFormat="1" applyFont="1" applyBorder="1" applyAlignment="1" applyProtection="1">
      <alignment vertical="center"/>
      <protection/>
    </xf>
    <xf numFmtId="0" fontId="76" fillId="0" borderId="0" xfId="55" applyFont="1" applyFill="1" applyBorder="1" applyAlignment="1">
      <alignment horizontal="left" vertical="center" wrapText="1"/>
      <protection/>
    </xf>
    <xf numFmtId="177" fontId="76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wrapText="1"/>
    </xf>
    <xf numFmtId="177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46" fillId="0" borderId="0" xfId="55" applyFont="1" applyAlignment="1">
      <alignment horizontal="left" vertical="center" wrapText="1"/>
      <protection/>
    </xf>
    <xf numFmtId="2" fontId="76" fillId="0" borderId="0" xfId="55" applyNumberFormat="1" applyFont="1" applyAlignment="1">
      <alignment vertical="center"/>
      <protection/>
    </xf>
    <xf numFmtId="0" fontId="76" fillId="0" borderId="0" xfId="55" applyFont="1" applyAlignment="1">
      <alignment vertical="center"/>
      <protection/>
    </xf>
    <xf numFmtId="4" fontId="76" fillId="0" borderId="0" xfId="55" applyNumberFormat="1" applyFont="1" applyAlignment="1">
      <alignment vertical="center"/>
      <protection/>
    </xf>
    <xf numFmtId="16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right" vertical="center"/>
    </xf>
    <xf numFmtId="173" fontId="76" fillId="22" borderId="0" xfId="0" applyNumberFormat="1" applyFont="1" applyFill="1" applyAlignment="1">
      <alignment vertical="center"/>
    </xf>
    <xf numFmtId="0" fontId="78" fillId="0" borderId="0" xfId="55" applyFont="1" applyAlignment="1">
      <alignment horizontal="left" vertical="center" wrapText="1"/>
      <protection/>
    </xf>
    <xf numFmtId="177" fontId="43" fillId="0" borderId="0" xfId="52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76" fillId="0" borderId="0" xfId="63" applyFont="1" applyAlignment="1">
      <alignment vertical="center"/>
      <protection/>
    </xf>
    <xf numFmtId="4" fontId="76" fillId="0" borderId="0" xfId="63" applyNumberFormat="1" applyFont="1" applyAlignment="1">
      <alignment vertical="center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177" fontId="42" fillId="8" borderId="113" xfId="0" applyNumberFormat="1" applyFont="1" applyFill="1" applyBorder="1" applyAlignment="1" applyProtection="1">
      <alignment horizontal="center" vertical="center"/>
      <protection/>
    </xf>
    <xf numFmtId="177" fontId="43" fillId="8" borderId="114" xfId="0" applyNumberFormat="1" applyFont="1" applyFill="1" applyBorder="1" applyAlignment="1">
      <alignment horizontal="center" vertical="center"/>
    </xf>
    <xf numFmtId="2" fontId="67" fillId="8" borderId="17" xfId="60" applyNumberFormat="1" applyFont="1" applyFill="1" applyBorder="1" applyAlignment="1">
      <alignment horizontal="left" vertical="center"/>
      <protection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2" fontId="8" fillId="0" borderId="80" xfId="60" applyNumberFormat="1" applyFont="1" applyFill="1" applyBorder="1" applyAlignment="1">
      <alignment horizontal="left" vertical="center"/>
      <protection/>
    </xf>
    <xf numFmtId="177" fontId="1" fillId="0" borderId="35" xfId="0" applyNumberFormat="1" applyFont="1" applyBorder="1" applyAlignment="1">
      <alignment vertical="center"/>
    </xf>
    <xf numFmtId="0" fontId="66" fillId="25" borderId="115" xfId="60" applyFont="1" applyFill="1" applyBorder="1" applyAlignment="1">
      <alignment horizontal="center" vertical="center" wrapText="1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177" fontId="1" fillId="0" borderId="37" xfId="0" applyNumberFormat="1" applyFont="1" applyBorder="1" applyAlignment="1">
      <alignment vertical="center"/>
    </xf>
    <xf numFmtId="177" fontId="0" fillId="8" borderId="11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17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18" xfId="0" applyNumberFormat="1" applyFont="1" applyFill="1" applyBorder="1" applyAlignment="1">
      <alignment vertical="center"/>
    </xf>
    <xf numFmtId="177" fontId="0" fillId="0" borderId="119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113" xfId="0" applyNumberFormat="1" applyFont="1" applyFill="1" applyBorder="1" applyAlignment="1" applyProtection="1">
      <alignment horizontal="center" vertical="center"/>
      <protection/>
    </xf>
    <xf numFmtId="177" fontId="0" fillId="8" borderId="120" xfId="0" applyNumberFormat="1" applyFont="1" applyFill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21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21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21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21" xfId="59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left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22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25" borderId="115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77" fillId="0" borderId="0" xfId="55" applyFont="1" applyAlignment="1">
      <alignment horizontal="left" vertical="center" wrapText="1"/>
      <protection/>
    </xf>
    <xf numFmtId="0" fontId="44" fillId="0" borderId="123" xfId="0" applyFont="1" applyBorder="1" applyAlignment="1" applyProtection="1">
      <alignment horizontal="center" vertical="center" wrapText="1"/>
      <protection locked="0"/>
    </xf>
    <xf numFmtId="0" fontId="44" fillId="0" borderId="124" xfId="0" applyFont="1" applyBorder="1" applyAlignment="1" applyProtection="1">
      <alignment horizontal="center" vertical="center" wrapText="1"/>
      <protection locked="0"/>
    </xf>
    <xf numFmtId="177" fontId="43" fillId="0" borderId="123" xfId="0" applyNumberFormat="1" applyFont="1" applyBorder="1" applyAlignment="1" applyProtection="1">
      <alignment horizontal="left" vertical="center" wrapText="1"/>
      <protection locked="0"/>
    </xf>
    <xf numFmtId="177" fontId="43" fillId="0" borderId="124" xfId="0" applyNumberFormat="1" applyFont="1" applyBorder="1" applyAlignment="1" applyProtection="1">
      <alignment horizontal="left" vertical="center" wrapText="1"/>
      <protection locked="0"/>
    </xf>
    <xf numFmtId="177" fontId="43" fillId="0" borderId="123" xfId="0" applyNumberFormat="1" applyFont="1" applyBorder="1" applyAlignment="1" applyProtection="1">
      <alignment horizontal="center" vertical="center" wrapText="1"/>
      <protection locked="0"/>
    </xf>
    <xf numFmtId="177" fontId="43" fillId="0" borderId="124" xfId="0" applyNumberFormat="1" applyFont="1" applyBorder="1" applyAlignment="1" applyProtection="1">
      <alignment horizontal="center" vertical="center" wrapText="1"/>
      <protection locked="0"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21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77" fontId="42" fillId="0" borderId="123" xfId="0" applyNumberFormat="1" applyFont="1" applyBorder="1" applyAlignment="1" applyProtection="1">
      <alignment horizontal="center" vertical="center" wrapText="1"/>
      <protection locked="0"/>
    </xf>
    <xf numFmtId="177" fontId="42" fillId="0" borderId="124" xfId="0" applyNumberFormat="1" applyFont="1" applyBorder="1" applyAlignment="1" applyProtection="1">
      <alignment horizontal="center" vertical="center" wrapText="1"/>
      <protection locked="0"/>
    </xf>
    <xf numFmtId="0" fontId="50" fillId="0" borderId="123" xfId="0" applyFont="1" applyBorder="1" applyAlignment="1" applyProtection="1">
      <alignment horizontal="center" vertical="center" wrapText="1"/>
      <protection locked="0"/>
    </xf>
    <xf numFmtId="0" fontId="50" fillId="0" borderId="124" xfId="0" applyFont="1" applyBorder="1" applyAlignment="1" applyProtection="1">
      <alignment horizontal="center" vertical="center" wrapText="1"/>
      <protection locked="0"/>
    </xf>
    <xf numFmtId="177" fontId="42" fillId="0" borderId="125" xfId="0" applyNumberFormat="1" applyFont="1" applyBorder="1" applyAlignment="1" applyProtection="1">
      <alignment horizontal="center" vertical="center" wrapText="1"/>
      <protection locked="0"/>
    </xf>
    <xf numFmtId="177" fontId="42" fillId="0" borderId="126" xfId="0" applyNumberFormat="1" applyFont="1" applyBorder="1" applyAlignment="1" applyProtection="1">
      <alignment horizontal="center" vertical="center" wrapText="1"/>
      <protection locked="0"/>
    </xf>
    <xf numFmtId="177" fontId="49" fillId="0" borderId="127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79" xfId="58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8" xfId="0" applyFont="1" applyBorder="1" applyAlignment="1">
      <alignment horizontal="center" vertical="center" wrapText="1"/>
    </xf>
    <xf numFmtId="0" fontId="42" fillId="0" borderId="129" xfId="0" applyFont="1" applyBorder="1" applyAlignment="1">
      <alignment horizontal="center" vertical="center" wrapText="1"/>
    </xf>
    <xf numFmtId="0" fontId="49" fillId="0" borderId="127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1" fillId="25" borderId="130" xfId="58" applyFont="1" applyFill="1" applyBorder="1" applyAlignment="1">
      <alignment horizontal="center" vertical="center" wrapText="1"/>
      <protection/>
    </xf>
    <xf numFmtId="0" fontId="1" fillId="25" borderId="131" xfId="58" applyFont="1" applyFill="1" applyBorder="1" applyAlignment="1">
      <alignment horizontal="center" vertical="center" wrapText="1"/>
      <protection/>
    </xf>
    <xf numFmtId="0" fontId="1" fillId="25" borderId="132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21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21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21" xfId="55" applyFont="1" applyBorder="1" applyAlignment="1">
      <alignment horizontal="left" vertical="center" wrapText="1"/>
      <protection/>
    </xf>
    <xf numFmtId="0" fontId="43" fillId="0" borderId="96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0" fontId="42" fillId="25" borderId="130" xfId="58" applyFont="1" applyFill="1" applyBorder="1" applyAlignment="1">
      <alignment horizontal="center" vertical="center" wrapText="1"/>
      <protection/>
    </xf>
    <xf numFmtId="0" fontId="42" fillId="25" borderId="131" xfId="58" applyFont="1" applyFill="1" applyBorder="1" applyAlignment="1">
      <alignment horizontal="center" vertical="center" wrapText="1"/>
      <protection/>
    </xf>
    <xf numFmtId="0" fontId="42" fillId="25" borderId="132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33" xfId="0" applyFont="1" applyBorder="1" applyAlignment="1">
      <alignment vertical="center"/>
    </xf>
    <xf numFmtId="0" fontId="43" fillId="0" borderId="134" xfId="0" applyFont="1" applyBorder="1" applyAlignment="1">
      <alignment vertical="center"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21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3" fontId="43" fillId="0" borderId="65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76" fillId="0" borderId="0" xfId="55" applyFont="1" applyAlignment="1">
      <alignment horizontal="justify" vertical="center" wrapText="1"/>
      <protection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22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30" xfId="59" applyFont="1" applyFill="1" applyBorder="1" applyAlignment="1" applyProtection="1">
      <alignment horizontal="center" vertical="center" wrapText="1"/>
      <protection/>
    </xf>
    <xf numFmtId="0" fontId="42" fillId="25" borderId="131" xfId="59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31" xfId="0" applyFont="1" applyFill="1" applyBorder="1" applyAlignment="1">
      <alignment horizontal="center" vertical="center" wrapText="1"/>
    </xf>
    <xf numFmtId="0" fontId="42" fillId="0" borderId="135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36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15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21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121" xfId="63" applyNumberFormat="1" applyFont="1" applyBorder="1" applyAlignment="1" applyProtection="1">
      <alignment horizontal="center" vertical="center"/>
      <protection locked="0"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0" borderId="121" xfId="63" applyFont="1" applyFill="1" applyBorder="1" applyAlignment="1">
      <alignment horizontal="center" vertical="center" wrapText="1"/>
      <protection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21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36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0" fontId="8" fillId="25" borderId="130" xfId="59" applyFont="1" applyFill="1" applyBorder="1" applyAlignment="1">
      <alignment horizontal="center" vertical="center" wrapText="1"/>
      <protection/>
    </xf>
    <xf numFmtId="0" fontId="8" fillId="25" borderId="131" xfId="59" applyFont="1" applyFill="1" applyBorder="1" applyAlignment="1">
      <alignment horizontal="center" vertical="center" wrapText="1"/>
      <protection/>
    </xf>
    <xf numFmtId="0" fontId="8" fillId="25" borderId="132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33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37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43" fillId="0" borderId="23" xfId="0" applyFont="1" applyBorder="1" applyAlignment="1">
      <alignment vertical="center" wrapText="1"/>
    </xf>
    <xf numFmtId="0" fontId="43" fillId="0" borderId="133" xfId="0" applyFont="1" applyBorder="1" applyAlignment="1">
      <alignment vertical="center" wrapText="1"/>
    </xf>
    <xf numFmtId="0" fontId="43" fillId="0" borderId="13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32" fillId="8" borderId="138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21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42" fillId="25" borderId="139" xfId="58" applyFont="1" applyFill="1" applyBorder="1" applyAlignment="1">
      <alignment horizontal="center" vertical="center" wrapText="1"/>
      <protection/>
    </xf>
    <xf numFmtId="0" fontId="42" fillId="25" borderId="140" xfId="58" applyFont="1" applyFill="1" applyBorder="1" applyAlignment="1">
      <alignment horizontal="center" vertical="center" wrapText="1"/>
      <protection/>
    </xf>
    <xf numFmtId="0" fontId="42" fillId="25" borderId="141" xfId="58" applyFont="1" applyFill="1" applyBorder="1" applyAlignment="1">
      <alignment horizontal="center" vertical="center" wrapText="1"/>
      <protection/>
    </xf>
    <xf numFmtId="2" fontId="47" fillId="8" borderId="142" xfId="58" applyNumberFormat="1" applyFont="1" applyFill="1" applyBorder="1" applyAlignment="1">
      <alignment horizontal="center" vertical="center" wrapText="1"/>
      <protection/>
    </xf>
    <xf numFmtId="0" fontId="43" fillId="0" borderId="121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42" xfId="58" applyNumberFormat="1" applyFont="1" applyFill="1" applyBorder="1" applyAlignment="1">
      <alignment horizontal="center" vertical="center"/>
      <protection/>
    </xf>
    <xf numFmtId="2" fontId="47" fillId="0" borderId="121" xfId="58" applyNumberFormat="1" applyFont="1" applyFill="1" applyBorder="1" applyAlignment="1">
      <alignment horizontal="center" vertical="center"/>
      <protection/>
    </xf>
    <xf numFmtId="2" fontId="47" fillId="0" borderId="143" xfId="58" applyNumberFormat="1" applyFont="1" applyFill="1" applyBorder="1" applyAlignment="1">
      <alignment horizontal="center" vertical="center"/>
      <protection/>
    </xf>
    <xf numFmtId="0" fontId="42" fillId="0" borderId="142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43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36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21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21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20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44" xfId="0" applyNumberFormat="1" applyFont="1" applyFill="1" applyBorder="1" applyAlignment="1" applyProtection="1">
      <alignment horizontal="center" vertical="center"/>
      <protection/>
    </xf>
    <xf numFmtId="177" fontId="43" fillId="8" borderId="145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6" name="Picture 1" descr="Cabildo de Tenerif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172</v>
      </c>
      <c r="C1" s="15"/>
    </row>
    <row r="2" spans="1:3" s="4" customFormat="1" ht="12.75">
      <c r="A2" s="4" t="s">
        <v>171</v>
      </c>
      <c r="C2" s="15"/>
    </row>
    <row r="3" ht="12.75"/>
    <row r="4" ht="12.75"/>
    <row r="5" spans="1:4" ht="12.75">
      <c r="A5" s="848" t="e">
        <f>CPYG!#REF!</f>
        <v>#REF!</v>
      </c>
      <c r="B5" s="848"/>
      <c r="C5" s="848"/>
      <c r="D5" s="848"/>
    </row>
    <row r="6" ht="12.75"/>
    <row r="7" ht="13.5" thickBot="1"/>
    <row r="8" spans="1:3" ht="12.75">
      <c r="A8" s="849" t="s">
        <v>134</v>
      </c>
      <c r="B8" s="850"/>
      <c r="C8" s="858" t="s">
        <v>135</v>
      </c>
    </row>
    <row r="9" spans="1:3" ht="12.75">
      <c r="A9" s="851"/>
      <c r="B9" s="852"/>
      <c r="C9" s="859"/>
    </row>
    <row r="10" spans="1:3" ht="12.75">
      <c r="A10" s="851"/>
      <c r="B10" s="852"/>
      <c r="C10" s="859"/>
    </row>
    <row r="11" spans="1:3" ht="12.75">
      <c r="A11" s="853"/>
      <c r="B11" s="854"/>
      <c r="C11" s="840"/>
    </row>
    <row r="12" spans="1:3" ht="12.75">
      <c r="A12" s="50"/>
      <c r="B12" s="51"/>
      <c r="C12" s="52"/>
    </row>
    <row r="13" spans="1:3" ht="12.75">
      <c r="A13" s="53" t="s">
        <v>136</v>
      </c>
      <c r="B13" s="54" t="s">
        <v>235</v>
      </c>
      <c r="C13" s="55">
        <v>0</v>
      </c>
    </row>
    <row r="14" spans="1:10" ht="12.75" customHeight="1">
      <c r="A14" s="53" t="s">
        <v>137</v>
      </c>
      <c r="B14" s="54" t="s">
        <v>236</v>
      </c>
      <c r="C14" s="55">
        <v>0</v>
      </c>
      <c r="F14" s="847" t="s">
        <v>175</v>
      </c>
      <c r="G14" s="847"/>
      <c r="H14" s="847"/>
      <c r="I14" s="847"/>
      <c r="J14" s="107"/>
    </row>
    <row r="15" spans="1:10" ht="12.75">
      <c r="A15" s="53" t="s">
        <v>138</v>
      </c>
      <c r="B15" s="54" t="s">
        <v>237</v>
      </c>
      <c r="C15" s="55">
        <f>CPYG!D12</f>
        <v>1218397.02</v>
      </c>
      <c r="F15" s="847"/>
      <c r="G15" s="847"/>
      <c r="H15" s="847"/>
      <c r="I15" s="847"/>
      <c r="J15" s="107"/>
    </row>
    <row r="16" spans="1:10" ht="12.75">
      <c r="A16" s="53" t="s">
        <v>139</v>
      </c>
      <c r="B16" s="54" t="s">
        <v>238</v>
      </c>
      <c r="C16" s="55" t="e">
        <f>'No rellenar EP-5 '!E29+#REF!</f>
        <v>#REF!</v>
      </c>
      <c r="F16" s="847"/>
      <c r="G16" s="847"/>
      <c r="H16" s="847"/>
      <c r="I16" s="847"/>
      <c r="J16" s="107"/>
    </row>
    <row r="17" spans="1:9" ht="12.75">
      <c r="A17" s="53" t="s">
        <v>140</v>
      </c>
      <c r="B17" s="54" t="s">
        <v>239</v>
      </c>
      <c r="C17" s="55">
        <f>CPYG!D34+CPYG!D83+CPYG!D79</f>
        <v>0</v>
      </c>
      <c r="F17" s="847"/>
      <c r="G17" s="847"/>
      <c r="H17" s="847"/>
      <c r="I17" s="847"/>
    </row>
    <row r="18" spans="1:9" ht="12.75">
      <c r="A18" s="56"/>
      <c r="B18" s="57"/>
      <c r="C18" s="58"/>
      <c r="F18" s="847"/>
      <c r="G18" s="847"/>
      <c r="H18" s="847"/>
      <c r="I18" s="847"/>
    </row>
    <row r="19" spans="1:9" ht="12.75">
      <c r="A19" s="92" t="s">
        <v>141</v>
      </c>
      <c r="B19" s="93"/>
      <c r="C19" s="94" t="e">
        <f>SUM(C13:C17)</f>
        <v>#REF!</v>
      </c>
      <c r="F19" s="847"/>
      <c r="G19" s="847"/>
      <c r="H19" s="847"/>
      <c r="I19" s="847"/>
    </row>
    <row r="20" spans="1:9" ht="12.75">
      <c r="A20" s="59"/>
      <c r="B20" s="60"/>
      <c r="C20" s="61"/>
      <c r="F20" s="847"/>
      <c r="G20" s="847"/>
      <c r="H20" s="847"/>
      <c r="I20" s="847"/>
    </row>
    <row r="21" spans="1:9" ht="12.75">
      <c r="A21" s="56"/>
      <c r="B21" s="57"/>
      <c r="C21" s="58"/>
      <c r="F21" s="847"/>
      <c r="G21" s="847"/>
      <c r="H21" s="847"/>
      <c r="I21" s="847"/>
    </row>
    <row r="22" spans="1:9" ht="12.75">
      <c r="A22" s="53" t="s">
        <v>142</v>
      </c>
      <c r="B22" s="54" t="s">
        <v>240</v>
      </c>
      <c r="C22" s="58">
        <f>'Inv. NO FIN'!H23+'Inv. NO FIN'!H24+'Inv. NO FIN'!H25+'Inv. NO FIN'!H26</f>
        <v>0</v>
      </c>
      <c r="F22" s="847"/>
      <c r="G22" s="847"/>
      <c r="H22" s="847"/>
      <c r="I22" s="847"/>
    </row>
    <row r="23" spans="1:9" ht="12.75">
      <c r="A23" s="53" t="s">
        <v>143</v>
      </c>
      <c r="B23" s="54" t="s">
        <v>241</v>
      </c>
      <c r="C23" s="58" t="e">
        <f>'Transf. y subv.'!E20+'Transf. y subv.'!#REF!</f>
        <v>#REF!</v>
      </c>
      <c r="F23" s="847"/>
      <c r="G23" s="847"/>
      <c r="H23" s="847"/>
      <c r="I23" s="847"/>
    </row>
    <row r="24" spans="1:3" ht="12.75">
      <c r="A24" s="56"/>
      <c r="B24" s="57"/>
      <c r="C24" s="58"/>
    </row>
    <row r="25" spans="1:3" ht="12.75">
      <c r="A25" s="92" t="s">
        <v>144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145</v>
      </c>
      <c r="B28" s="54" t="s">
        <v>242</v>
      </c>
      <c r="C28" s="55">
        <f>'Inv. FIN'!E45</f>
        <v>0</v>
      </c>
    </row>
    <row r="29" spans="1:3" ht="12.75">
      <c r="A29" s="53" t="s">
        <v>146</v>
      </c>
      <c r="B29" s="54" t="s">
        <v>243</v>
      </c>
      <c r="C29" s="55">
        <f>'Deuda L.P.'!I29</f>
        <v>23975886.19</v>
      </c>
    </row>
    <row r="30" spans="1:3" ht="12.75">
      <c r="A30" s="56"/>
      <c r="B30" s="57"/>
      <c r="C30" s="58"/>
    </row>
    <row r="31" spans="1:3" ht="12.75">
      <c r="A31" s="92" t="s">
        <v>147</v>
      </c>
      <c r="B31" s="93"/>
      <c r="C31" s="95">
        <f>SUM(C28:C29)</f>
        <v>23975886.19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148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43" t="s">
        <v>149</v>
      </c>
      <c r="C38" s="839">
        <f>CPYG!D98</f>
        <v>0</v>
      </c>
    </row>
    <row r="39" spans="1:3" ht="13.5" thickBot="1">
      <c r="A39" s="77"/>
      <c r="B39" s="844"/>
      <c r="C39" s="835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148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49" t="s">
        <v>134</v>
      </c>
      <c r="B49" s="850"/>
      <c r="C49" s="855" t="s">
        <v>135</v>
      </c>
    </row>
    <row r="50" spans="1:3" ht="12.75">
      <c r="A50" s="851"/>
      <c r="B50" s="852"/>
      <c r="C50" s="856"/>
    </row>
    <row r="51" spans="1:3" ht="12.75">
      <c r="A51" s="851"/>
      <c r="B51" s="852"/>
      <c r="C51" s="856"/>
    </row>
    <row r="52" spans="1:3" ht="12.75">
      <c r="A52" s="853"/>
      <c r="B52" s="854"/>
      <c r="C52" s="857"/>
    </row>
    <row r="53" spans="1:3" ht="12.75">
      <c r="A53" s="62"/>
      <c r="B53" s="51"/>
      <c r="C53" s="64"/>
    </row>
    <row r="54" spans="1:3" ht="12.75">
      <c r="A54" s="53" t="s">
        <v>136</v>
      </c>
      <c r="B54" s="82" t="s">
        <v>150</v>
      </c>
      <c r="C54" s="83">
        <f>-CPYG!D46</f>
        <v>0</v>
      </c>
    </row>
    <row r="55" spans="1:3" ht="12.75">
      <c r="A55" s="53" t="s">
        <v>137</v>
      </c>
      <c r="B55" s="82" t="s">
        <v>151</v>
      </c>
      <c r="C55" s="83">
        <f>-CPYG!D29-CPYG!D54+CPYG!D57-CPYG!D107</f>
        <v>763753.11</v>
      </c>
    </row>
    <row r="56" spans="1:3" ht="12.75">
      <c r="A56" s="53" t="s">
        <v>138</v>
      </c>
      <c r="B56" s="82" t="s">
        <v>415</v>
      </c>
      <c r="C56" s="83">
        <f>-CPYG!D91</f>
        <v>114296.02</v>
      </c>
    </row>
    <row r="57" spans="1:3" ht="12.75">
      <c r="A57" s="53" t="s">
        <v>139</v>
      </c>
      <c r="B57" s="82" t="s">
        <v>152</v>
      </c>
      <c r="C57" s="83"/>
    </row>
    <row r="58" spans="1:3" ht="12.75">
      <c r="A58" s="62"/>
      <c r="B58" s="63"/>
      <c r="C58" s="83"/>
    </row>
    <row r="59" spans="1:6" ht="12.75">
      <c r="A59" s="92" t="s">
        <v>153</v>
      </c>
      <c r="B59" s="93"/>
      <c r="C59" s="95">
        <f>SUM(C54:C58)</f>
        <v>878049.13</v>
      </c>
      <c r="E59" s="37" t="e">
        <f>C19-C59</f>
        <v>#REF!</v>
      </c>
      <c r="F59" s="2" t="s">
        <v>154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142</v>
      </c>
      <c r="B62" s="82" t="s">
        <v>155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143</v>
      </c>
      <c r="B63" s="82" t="s">
        <v>156</v>
      </c>
      <c r="C63" s="83"/>
      <c r="E63" s="37" t="e">
        <f>SUM(E59:E62)</f>
        <v>#REF!</v>
      </c>
      <c r="F63" s="2">
        <f>CPYG!D111</f>
        <v>150935.97999999992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157</v>
      </c>
      <c r="B65" s="93"/>
      <c r="C65" s="95">
        <f>SUM(C62:C63)</f>
        <v>0</v>
      </c>
      <c r="E65" s="37" t="e">
        <f>C25+C31-C65-C71</f>
        <v>#REF!</v>
      </c>
      <c r="F65" s="2" t="s">
        <v>158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145</v>
      </c>
      <c r="B68" s="82" t="s">
        <v>159</v>
      </c>
      <c r="C68" s="83">
        <f>'Inv. FIN'!G45</f>
        <v>0</v>
      </c>
    </row>
    <row r="69" spans="1:3" ht="12.75">
      <c r="A69" s="53" t="s">
        <v>146</v>
      </c>
      <c r="B69" s="82" t="s">
        <v>160</v>
      </c>
      <c r="C69" s="83"/>
    </row>
    <row r="70" spans="1:3" ht="12.75">
      <c r="A70" s="62"/>
      <c r="B70" s="63"/>
      <c r="C70" s="64"/>
    </row>
    <row r="71" spans="1:6" ht="12.75">
      <c r="A71" s="92" t="s">
        <v>161</v>
      </c>
      <c r="B71" s="93"/>
      <c r="C71" s="95">
        <f>SUM(C68:C69)</f>
        <v>0</v>
      </c>
      <c r="E71" s="37" t="e">
        <f>SUM(E59:E66)</f>
        <v>#REF!</v>
      </c>
      <c r="F71" s="2" t="s">
        <v>162</v>
      </c>
    </row>
    <row r="72" spans="1:3" ht="13.5" thickBot="1">
      <c r="A72" s="85"/>
      <c r="B72" s="86"/>
      <c r="C72" s="87"/>
    </row>
    <row r="73" spans="1:3" ht="13.5" thickTop="1">
      <c r="A73" s="841"/>
      <c r="B73" s="843" t="s">
        <v>163</v>
      </c>
      <c r="C73" s="845" t="e">
        <f>#REF!+#REF!</f>
        <v>#REF!</v>
      </c>
    </row>
    <row r="74" spans="1:6" ht="13.5" thickBot="1">
      <c r="A74" s="842"/>
      <c r="B74" s="844"/>
      <c r="C74" s="846"/>
      <c r="E74" s="37"/>
      <c r="F74" s="2" t="s">
        <v>416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164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41"/>
      <c r="B80" s="843" t="s">
        <v>165</v>
      </c>
      <c r="C80" s="845" t="e">
        <f>-D97</f>
        <v>#REF!</v>
      </c>
      <c r="E80" s="37" t="e">
        <f>E71-E74</f>
        <v>#REF!</v>
      </c>
      <c r="F80" s="2" t="s">
        <v>30</v>
      </c>
    </row>
    <row r="81" spans="1:3" ht="13.5" thickBot="1">
      <c r="A81" s="842"/>
      <c r="B81" s="844"/>
      <c r="C81" s="846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166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234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173</v>
      </c>
      <c r="C94" s="2"/>
      <c r="D94" s="38" t="e">
        <f>-#REF!</f>
        <v>#REF!</v>
      </c>
      <c r="E94" s="2" t="s">
        <v>167</v>
      </c>
    </row>
    <row r="95" spans="2:4" ht="12.75">
      <c r="B95" s="49" t="s">
        <v>168</v>
      </c>
      <c r="C95" s="2"/>
      <c r="D95" s="38"/>
    </row>
    <row r="96" spans="2:5" ht="12.75">
      <c r="B96" s="4" t="s">
        <v>169</v>
      </c>
      <c r="C96" s="2"/>
      <c r="D96" s="38" t="e">
        <f>#REF!+#REF!</f>
        <v>#REF!</v>
      </c>
      <c r="E96" s="2" t="s">
        <v>170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770"/>
      <c r="C1" s="770"/>
      <c r="D1" s="771" t="s">
        <v>708</v>
      </c>
      <c r="E1" s="781"/>
      <c r="F1" s="773"/>
    </row>
    <row r="2" spans="2:6" ht="14.25">
      <c r="B2" s="770"/>
      <c r="C2" s="770"/>
      <c r="D2" s="772" t="s">
        <v>709</v>
      </c>
      <c r="E2" s="781"/>
      <c r="F2" s="773"/>
    </row>
    <row r="3" spans="2:6" ht="14.25">
      <c r="B3" s="770"/>
      <c r="C3" s="772"/>
      <c r="D3" s="770"/>
      <c r="E3" s="770"/>
      <c r="F3" s="773"/>
    </row>
    <row r="4" spans="2:6" ht="15">
      <c r="B4" s="770" t="s">
        <v>560</v>
      </c>
      <c r="C4" s="770"/>
      <c r="D4" s="775">
        <v>42339</v>
      </c>
      <c r="E4" s="781"/>
      <c r="F4" s="773"/>
    </row>
    <row r="5" spans="2:6" ht="15">
      <c r="B5" s="770" t="s">
        <v>707</v>
      </c>
      <c r="C5" s="770"/>
      <c r="D5" s="774" t="s">
        <v>710</v>
      </c>
      <c r="E5" s="781"/>
      <c r="F5" s="773"/>
    </row>
    <row r="6" ht="20.25" customHeight="1" thickBot="1"/>
    <row r="7" spans="1:12" s="223" customFormat="1" ht="42" customHeight="1" thickBot="1">
      <c r="A7" s="946" t="s">
        <v>492</v>
      </c>
      <c r="B7" s="947"/>
      <c r="C7" s="947"/>
      <c r="D7" s="947"/>
      <c r="E7" s="947"/>
      <c r="F7" s="947"/>
      <c r="G7" s="947"/>
      <c r="H7" s="947"/>
      <c r="I7" s="947"/>
      <c r="J7" s="948"/>
      <c r="K7" s="954">
        <f>CPYG!D7</f>
        <v>2016</v>
      </c>
      <c r="L7" s="955"/>
    </row>
    <row r="8" spans="1:12" ht="35.25" customHeight="1" thickBot="1">
      <c r="A8" s="949" t="str">
        <f>CPYG!A8</f>
        <v>EMPRESA PÚBLICA: CANALINK ÁFRICA, S.L.</v>
      </c>
      <c r="B8" s="950"/>
      <c r="C8" s="950"/>
      <c r="D8" s="950"/>
      <c r="E8" s="950"/>
      <c r="F8" s="950"/>
      <c r="G8" s="950"/>
      <c r="H8" s="950"/>
      <c r="I8" s="950"/>
      <c r="J8" s="951"/>
      <c r="K8" s="952" t="s">
        <v>480</v>
      </c>
      <c r="L8" s="953"/>
    </row>
    <row r="9" spans="1:12" ht="18" customHeight="1">
      <c r="A9" s="935" t="s">
        <v>703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7"/>
    </row>
    <row r="10" spans="1:12" s="229" customFormat="1" ht="22.5" customHeight="1">
      <c r="A10" s="921" t="s">
        <v>485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3"/>
    </row>
    <row r="11" spans="1:12" ht="25.5" customHeight="1">
      <c r="A11" s="939" t="s">
        <v>19</v>
      </c>
      <c r="B11" s="940"/>
      <c r="C11" s="924" t="s">
        <v>20</v>
      </c>
      <c r="D11" s="924" t="s">
        <v>92</v>
      </c>
      <c r="E11" s="924" t="s">
        <v>21</v>
      </c>
      <c r="F11" s="924"/>
      <c r="G11" s="924" t="s">
        <v>22</v>
      </c>
      <c r="H11" s="924"/>
      <c r="I11" s="925" t="s">
        <v>93</v>
      </c>
      <c r="J11" s="925" t="s">
        <v>94</v>
      </c>
      <c r="K11" s="925" t="s">
        <v>95</v>
      </c>
      <c r="L11" s="938" t="s">
        <v>23</v>
      </c>
    </row>
    <row r="12" spans="1:12" ht="54" customHeight="1" thickBot="1">
      <c r="A12" s="941"/>
      <c r="B12" s="942"/>
      <c r="C12" s="924"/>
      <c r="D12" s="924"/>
      <c r="E12" s="228" t="s">
        <v>24</v>
      </c>
      <c r="F12" s="228" t="s">
        <v>25</v>
      </c>
      <c r="G12" s="228" t="s">
        <v>26</v>
      </c>
      <c r="H12" s="228" t="s">
        <v>27</v>
      </c>
      <c r="I12" s="925"/>
      <c r="J12" s="925"/>
      <c r="K12" s="925"/>
      <c r="L12" s="938"/>
    </row>
    <row r="13" spans="1:12" ht="21" customHeight="1" thickBot="1">
      <c r="A13" s="943" t="s">
        <v>718</v>
      </c>
      <c r="B13" s="944"/>
      <c r="C13" s="944"/>
      <c r="D13" s="944"/>
      <c r="E13" s="944"/>
      <c r="F13" s="944"/>
      <c r="G13" s="944"/>
      <c r="H13" s="944"/>
      <c r="I13" s="944"/>
      <c r="J13" s="944"/>
      <c r="K13" s="944"/>
      <c r="L13" s="945"/>
    </row>
    <row r="14" spans="1:12" ht="19.5" customHeight="1" thickBot="1">
      <c r="A14" s="928"/>
      <c r="B14" s="929"/>
      <c r="C14" s="523"/>
      <c r="D14" s="524"/>
      <c r="E14" s="525"/>
      <c r="F14" s="525"/>
      <c r="G14" s="525"/>
      <c r="H14" s="526"/>
      <c r="I14" s="541">
        <f>SUM(D14:H14)</f>
        <v>0</v>
      </c>
      <c r="J14" s="527"/>
      <c r="K14" s="528"/>
      <c r="L14" s="529"/>
    </row>
    <row r="15" spans="1:12" ht="19.5" customHeight="1" thickBot="1">
      <c r="A15" s="917"/>
      <c r="B15" s="918"/>
      <c r="C15" s="530"/>
      <c r="D15" s="525"/>
      <c r="E15" s="525"/>
      <c r="F15" s="525"/>
      <c r="G15" s="525"/>
      <c r="H15" s="525"/>
      <c r="I15" s="541">
        <f>SUM(D15:H15)</f>
        <v>0</v>
      </c>
      <c r="J15" s="531"/>
      <c r="K15" s="528"/>
      <c r="L15" s="529"/>
    </row>
    <row r="16" spans="1:12" ht="19.5" customHeight="1" thickBot="1">
      <c r="A16" s="919"/>
      <c r="B16" s="920"/>
      <c r="C16" s="530"/>
      <c r="D16" s="525"/>
      <c r="E16" s="525"/>
      <c r="F16" s="525"/>
      <c r="G16" s="525"/>
      <c r="H16" s="525"/>
      <c r="I16" s="541">
        <f>SUM(D16:H16)</f>
        <v>0</v>
      </c>
      <c r="J16" s="528"/>
      <c r="K16" s="528"/>
      <c r="L16" s="529"/>
    </row>
    <row r="17" spans="1:12" ht="19.5" customHeight="1" thickBot="1">
      <c r="A17" s="919"/>
      <c r="B17" s="920"/>
      <c r="C17" s="530"/>
      <c r="D17" s="525"/>
      <c r="E17" s="525"/>
      <c r="F17" s="525"/>
      <c r="G17" s="525"/>
      <c r="H17" s="525"/>
      <c r="I17" s="541">
        <f>SUM(D17:H17)</f>
        <v>0</v>
      </c>
      <c r="J17" s="528"/>
      <c r="K17" s="528"/>
      <c r="L17" s="529"/>
    </row>
    <row r="18" spans="1:12" ht="19.5" customHeight="1" thickBot="1">
      <c r="A18" s="919"/>
      <c r="B18" s="920"/>
      <c r="C18" s="530"/>
      <c r="D18" s="525"/>
      <c r="E18" s="525"/>
      <c r="F18" s="525"/>
      <c r="G18" s="525"/>
      <c r="H18" s="525"/>
      <c r="I18" s="541">
        <f>SUM(D18:H18)</f>
        <v>0</v>
      </c>
      <c r="J18" s="528"/>
      <c r="K18" s="528"/>
      <c r="L18" s="529"/>
    </row>
    <row r="19" spans="1:12" s="132" customFormat="1" ht="19.5" customHeight="1" thickBot="1">
      <c r="A19" s="926" t="s">
        <v>423</v>
      </c>
      <c r="B19" s="927"/>
      <c r="C19" s="532"/>
      <c r="D19" s="567">
        <f>SUM(D14:D18)</f>
        <v>0</v>
      </c>
      <c r="E19" s="567">
        <f>SUM(E14:E18)</f>
        <v>0</v>
      </c>
      <c r="F19" s="568"/>
      <c r="G19" s="567">
        <f>SUM(G14:G18)</f>
        <v>0</v>
      </c>
      <c r="H19" s="567">
        <f>SUM(H14:H18)</f>
        <v>0</v>
      </c>
      <c r="I19" s="567">
        <f>SUM(I14:I18)</f>
        <v>0</v>
      </c>
      <c r="J19" s="533"/>
      <c r="K19" s="569">
        <f>SUM(K14:K18)</f>
        <v>0</v>
      </c>
      <c r="L19" s="534"/>
    </row>
    <row r="20" spans="1:12" ht="19.5" customHeight="1" thickBot="1">
      <c r="A20" s="932" t="s">
        <v>719</v>
      </c>
      <c r="B20" s="933"/>
      <c r="C20" s="933"/>
      <c r="D20" s="933"/>
      <c r="E20" s="933"/>
      <c r="F20" s="933"/>
      <c r="G20" s="933"/>
      <c r="H20" s="933"/>
      <c r="I20" s="933"/>
      <c r="J20" s="933"/>
      <c r="K20" s="933"/>
      <c r="L20" s="934"/>
    </row>
    <row r="21" spans="1:12" ht="19.5" customHeight="1" thickBot="1">
      <c r="A21" s="917"/>
      <c r="B21" s="918"/>
      <c r="C21" s="530"/>
      <c r="D21" s="525"/>
      <c r="E21" s="525"/>
      <c r="F21" s="525"/>
      <c r="G21" s="525"/>
      <c r="H21" s="525"/>
      <c r="I21" s="541">
        <f>SUM(D21:H21)</f>
        <v>0</v>
      </c>
      <c r="J21" s="531"/>
      <c r="K21" s="528"/>
      <c r="L21" s="529"/>
    </row>
    <row r="22" spans="1:12" ht="19.5" customHeight="1" thickBot="1">
      <c r="A22" s="917"/>
      <c r="B22" s="918"/>
      <c r="C22" s="530"/>
      <c r="D22" s="525"/>
      <c r="E22" s="525"/>
      <c r="F22" s="525"/>
      <c r="G22" s="525"/>
      <c r="H22" s="525"/>
      <c r="I22" s="541">
        <f>SUM(D22:H22)</f>
        <v>0</v>
      </c>
      <c r="J22" s="531"/>
      <c r="K22" s="528"/>
      <c r="L22" s="529"/>
    </row>
    <row r="23" spans="1:12" ht="19.5" customHeight="1" thickBot="1">
      <c r="A23" s="917"/>
      <c r="B23" s="918"/>
      <c r="C23" s="530"/>
      <c r="D23" s="525"/>
      <c r="E23" s="525"/>
      <c r="F23" s="525"/>
      <c r="G23" s="525"/>
      <c r="H23" s="525"/>
      <c r="I23" s="541">
        <f>SUM(D23:H23)</f>
        <v>0</v>
      </c>
      <c r="J23" s="531"/>
      <c r="K23" s="528"/>
      <c r="L23" s="529"/>
    </row>
    <row r="24" spans="1:12" ht="19.5" customHeight="1" thickBot="1">
      <c r="A24" s="917"/>
      <c r="B24" s="918"/>
      <c r="C24" s="530"/>
      <c r="D24" s="525"/>
      <c r="E24" s="525"/>
      <c r="F24" s="525"/>
      <c r="G24" s="525"/>
      <c r="H24" s="525"/>
      <c r="I24" s="541">
        <f>SUM(D24:H24)</f>
        <v>0</v>
      </c>
      <c r="J24" s="531"/>
      <c r="K24" s="528"/>
      <c r="L24" s="529"/>
    </row>
    <row r="25" spans="1:12" ht="19.5" customHeight="1" thickBot="1">
      <c r="A25" s="919"/>
      <c r="B25" s="920"/>
      <c r="C25" s="530"/>
      <c r="D25" s="525"/>
      <c r="E25" s="525"/>
      <c r="F25" s="525"/>
      <c r="G25" s="525"/>
      <c r="H25" s="525"/>
      <c r="I25" s="541">
        <f>SUM(D25:H25)</f>
        <v>0</v>
      </c>
      <c r="J25" s="531"/>
      <c r="K25" s="528"/>
      <c r="L25" s="529"/>
    </row>
    <row r="26" spans="1:12" s="132" customFormat="1" ht="19.5" customHeight="1" thickBot="1">
      <c r="A26" s="926" t="s">
        <v>423</v>
      </c>
      <c r="B26" s="927"/>
      <c r="C26" s="532"/>
      <c r="D26" s="567">
        <f>SUM(D21:D25)</f>
        <v>0</v>
      </c>
      <c r="E26" s="567">
        <f>SUM(E21:E25)</f>
        <v>0</v>
      </c>
      <c r="F26" s="568"/>
      <c r="G26" s="567">
        <f>SUM(G21:G25)</f>
        <v>0</v>
      </c>
      <c r="H26" s="567">
        <f>SUM(H21:H25)</f>
        <v>0</v>
      </c>
      <c r="I26" s="567">
        <f>SUM(I22:I25)</f>
        <v>0</v>
      </c>
      <c r="J26" s="533"/>
      <c r="K26" s="569">
        <f>SUM(K21:K25)</f>
        <v>0</v>
      </c>
      <c r="L26" s="534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21" t="s">
        <v>487</v>
      </c>
      <c r="B28" s="922"/>
      <c r="C28" s="922"/>
      <c r="D28" s="922"/>
      <c r="E28" s="922"/>
      <c r="F28" s="922"/>
      <c r="G28" s="922"/>
      <c r="H28" s="922"/>
      <c r="I28" s="922"/>
      <c r="J28" s="922"/>
      <c r="K28" s="922"/>
      <c r="L28" s="923"/>
    </row>
    <row r="29" spans="1:12" s="229" customFormat="1" ht="22.5" customHeight="1">
      <c r="A29" s="921" t="s">
        <v>246</v>
      </c>
      <c r="B29" s="922"/>
      <c r="C29" s="922"/>
      <c r="D29" s="922"/>
      <c r="E29" s="922"/>
      <c r="F29" s="922"/>
      <c r="G29" s="922"/>
      <c r="H29" s="922"/>
      <c r="I29" s="922"/>
      <c r="J29" s="922"/>
      <c r="K29" s="922"/>
      <c r="L29" s="923"/>
    </row>
    <row r="30" spans="1:12" ht="25.5" customHeight="1">
      <c r="A30" s="939" t="s">
        <v>19</v>
      </c>
      <c r="B30" s="940"/>
      <c r="C30" s="924" t="s">
        <v>20</v>
      </c>
      <c r="D30" s="924" t="s">
        <v>92</v>
      </c>
      <c r="E30" s="924" t="s">
        <v>21</v>
      </c>
      <c r="F30" s="924"/>
      <c r="G30" s="924" t="s">
        <v>22</v>
      </c>
      <c r="H30" s="924"/>
      <c r="I30" s="925" t="s">
        <v>93</v>
      </c>
      <c r="J30" s="925" t="s">
        <v>96</v>
      </c>
      <c r="K30" s="925" t="s">
        <v>95</v>
      </c>
      <c r="L30" s="938" t="s">
        <v>490</v>
      </c>
    </row>
    <row r="31" spans="1:12" ht="54" customHeight="1" thickBot="1">
      <c r="A31" s="941"/>
      <c r="B31" s="942"/>
      <c r="C31" s="924"/>
      <c r="D31" s="924"/>
      <c r="E31" s="228" t="s">
        <v>24</v>
      </c>
      <c r="F31" s="228" t="s">
        <v>25</v>
      </c>
      <c r="G31" s="228" t="s">
        <v>26</v>
      </c>
      <c r="H31" s="228" t="s">
        <v>27</v>
      </c>
      <c r="I31" s="925"/>
      <c r="J31" s="925"/>
      <c r="K31" s="925"/>
      <c r="L31" s="938"/>
    </row>
    <row r="32" spans="1:12" ht="13.5" thickBot="1">
      <c r="A32" s="943" t="s">
        <v>488</v>
      </c>
      <c r="B32" s="944"/>
      <c r="C32" s="944"/>
      <c r="D32" s="944"/>
      <c r="E32" s="944"/>
      <c r="F32" s="944"/>
      <c r="G32" s="944"/>
      <c r="H32" s="944"/>
      <c r="I32" s="944"/>
      <c r="J32" s="944"/>
      <c r="K32" s="944"/>
      <c r="L32" s="945"/>
    </row>
    <row r="33" spans="1:12" s="134" customFormat="1" ht="19.5" customHeight="1" thickBot="1">
      <c r="A33" s="915" t="s">
        <v>218</v>
      </c>
      <c r="B33" s="916"/>
      <c r="C33" s="794">
        <v>250</v>
      </c>
      <c r="D33" s="541">
        <v>20419686.54</v>
      </c>
      <c r="E33" s="530"/>
      <c r="F33" s="530"/>
      <c r="G33" s="530"/>
      <c r="H33" s="526"/>
      <c r="I33" s="541">
        <f>SUM(D33:H33)</f>
        <v>20419686.54</v>
      </c>
      <c r="J33" s="527"/>
      <c r="K33" s="528"/>
      <c r="L33" s="529"/>
    </row>
    <row r="34" spans="1:12" s="134" customFormat="1" ht="19.5" customHeight="1" thickBot="1">
      <c r="A34" s="928"/>
      <c r="B34" s="929"/>
      <c r="C34" s="523"/>
      <c r="D34" s="524"/>
      <c r="E34" s="530"/>
      <c r="F34" s="530"/>
      <c r="G34" s="530"/>
      <c r="H34" s="526"/>
      <c r="I34" s="541">
        <f>SUM(D34:H34)</f>
        <v>0</v>
      </c>
      <c r="J34" s="527"/>
      <c r="K34" s="528"/>
      <c r="L34" s="529"/>
    </row>
    <row r="35" spans="1:12" s="134" customFormat="1" ht="19.5" customHeight="1" thickBot="1">
      <c r="A35" s="928"/>
      <c r="B35" s="929"/>
      <c r="C35" s="523"/>
      <c r="D35" s="524"/>
      <c r="E35" s="530"/>
      <c r="F35" s="530"/>
      <c r="G35" s="530"/>
      <c r="H35" s="526"/>
      <c r="I35" s="541">
        <f>SUM(D35:H35)</f>
        <v>0</v>
      </c>
      <c r="J35" s="527"/>
      <c r="K35" s="528"/>
      <c r="L35" s="529"/>
    </row>
    <row r="36" spans="1:12" s="134" customFormat="1" ht="19.5" customHeight="1" thickBot="1">
      <c r="A36" s="917"/>
      <c r="B36" s="918"/>
      <c r="C36" s="530"/>
      <c r="D36" s="526"/>
      <c r="E36" s="530"/>
      <c r="F36" s="530"/>
      <c r="G36" s="530"/>
      <c r="H36" s="530"/>
      <c r="I36" s="541">
        <f>SUM(D36:H36)</f>
        <v>0</v>
      </c>
      <c r="J36" s="531"/>
      <c r="K36" s="528"/>
      <c r="L36" s="529"/>
    </row>
    <row r="37" spans="1:12" s="134" customFormat="1" ht="19.5" customHeight="1" thickBot="1">
      <c r="A37" s="919"/>
      <c r="B37" s="920"/>
      <c r="C37" s="530"/>
      <c r="D37" s="526"/>
      <c r="E37" s="530"/>
      <c r="F37" s="530"/>
      <c r="G37" s="530"/>
      <c r="H37" s="530"/>
      <c r="I37" s="541">
        <f>SUM(D37:H37)</f>
        <v>0</v>
      </c>
      <c r="J37" s="528"/>
      <c r="K37" s="528"/>
      <c r="L37" s="529"/>
    </row>
    <row r="38" spans="1:12" s="132" customFormat="1" ht="19.5" customHeight="1" thickBot="1">
      <c r="A38" s="926" t="s">
        <v>423</v>
      </c>
      <c r="B38" s="927"/>
      <c r="C38" s="532"/>
      <c r="D38" s="567">
        <f>SUM(D33:D37)</f>
        <v>20419686.54</v>
      </c>
      <c r="E38" s="567">
        <f>SUM(E33:E37)</f>
        <v>0</v>
      </c>
      <c r="F38" s="568"/>
      <c r="G38" s="567">
        <f>SUM(G33:G37)</f>
        <v>0</v>
      </c>
      <c r="H38" s="567">
        <f>SUM(H33:H37)</f>
        <v>0</v>
      </c>
      <c r="I38" s="567">
        <f>SUM(I33:I37)</f>
        <v>20419686.54</v>
      </c>
      <c r="J38" s="533"/>
      <c r="K38" s="569">
        <f>SUM(K32:K37)</f>
        <v>0</v>
      </c>
      <c r="L38" s="534"/>
    </row>
    <row r="39" spans="1:12" s="134" customFormat="1" ht="19.5" customHeight="1" thickBot="1">
      <c r="A39" s="932" t="s">
        <v>489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934"/>
    </row>
    <row r="40" spans="1:12" s="134" customFormat="1" ht="19.5" customHeight="1" thickBot="1">
      <c r="A40" s="917"/>
      <c r="B40" s="918"/>
      <c r="C40" s="530"/>
      <c r="D40" s="525"/>
      <c r="E40" s="530"/>
      <c r="F40" s="530"/>
      <c r="G40" s="526"/>
      <c r="H40" s="530"/>
      <c r="I40" s="541">
        <f>SUM(D40:H40)</f>
        <v>0</v>
      </c>
      <c r="J40" s="528"/>
      <c r="K40" s="528"/>
      <c r="L40" s="529"/>
    </row>
    <row r="41" spans="1:12" s="134" customFormat="1" ht="19.5" customHeight="1" thickBot="1">
      <c r="A41" s="917"/>
      <c r="B41" s="918"/>
      <c r="C41" s="530"/>
      <c r="D41" s="525"/>
      <c r="E41" s="526"/>
      <c r="F41" s="530"/>
      <c r="G41" s="526"/>
      <c r="H41" s="530"/>
      <c r="I41" s="541">
        <f>SUM(D41:H41)</f>
        <v>0</v>
      </c>
      <c r="J41" s="528"/>
      <c r="K41" s="528"/>
      <c r="L41" s="529"/>
    </row>
    <row r="42" spans="1:12" s="134" customFormat="1" ht="19.5" customHeight="1" thickBot="1">
      <c r="A42" s="917"/>
      <c r="B42" s="918"/>
      <c r="C42" s="530"/>
      <c r="D42" s="525"/>
      <c r="E42" s="530"/>
      <c r="F42" s="530"/>
      <c r="G42" s="530"/>
      <c r="H42" s="530"/>
      <c r="I42" s="541">
        <f>SUM(D42:H42)</f>
        <v>0</v>
      </c>
      <c r="J42" s="528"/>
      <c r="K42" s="528"/>
      <c r="L42" s="529"/>
    </row>
    <row r="43" spans="1:12" s="134" customFormat="1" ht="19.5" customHeight="1" thickBot="1">
      <c r="A43" s="917"/>
      <c r="B43" s="918"/>
      <c r="C43" s="530"/>
      <c r="D43" s="525"/>
      <c r="E43" s="530"/>
      <c r="F43" s="530"/>
      <c r="G43" s="530"/>
      <c r="H43" s="530"/>
      <c r="I43" s="541">
        <f>SUM(D43:H43)</f>
        <v>0</v>
      </c>
      <c r="J43" s="528"/>
      <c r="K43" s="528"/>
      <c r="L43" s="529"/>
    </row>
    <row r="44" spans="1:12" s="134" customFormat="1" ht="19.5" customHeight="1" thickBot="1">
      <c r="A44" s="919"/>
      <c r="B44" s="920"/>
      <c r="C44" s="530"/>
      <c r="D44" s="525"/>
      <c r="E44" s="535"/>
      <c r="F44" s="535"/>
      <c r="G44" s="535"/>
      <c r="H44" s="535"/>
      <c r="I44" s="541">
        <f>SUM(D44:H44)</f>
        <v>0</v>
      </c>
      <c r="J44" s="536"/>
      <c r="K44" s="536"/>
      <c r="L44" s="537"/>
    </row>
    <row r="45" spans="1:12" s="132" customFormat="1" ht="19.5" customHeight="1" thickBot="1">
      <c r="A45" s="930" t="s">
        <v>423</v>
      </c>
      <c r="B45" s="931"/>
      <c r="C45" s="538"/>
      <c r="D45" s="570">
        <f>SUM(D40:D44)</f>
        <v>0</v>
      </c>
      <c r="E45" s="570">
        <f>SUM(E40:E44)</f>
        <v>0</v>
      </c>
      <c r="F45" s="571"/>
      <c r="G45" s="570">
        <f>SUM(G40:G44)</f>
        <v>0</v>
      </c>
      <c r="H45" s="570">
        <f>SUM(H40:H44)</f>
        <v>0</v>
      </c>
      <c r="I45" s="570">
        <f>SUM(I40:I44)</f>
        <v>0</v>
      </c>
      <c r="J45" s="539"/>
      <c r="K45" s="572">
        <f>SUM(K40:K44)</f>
        <v>0</v>
      </c>
      <c r="L45" s="540"/>
    </row>
    <row r="48" spans="1:12" s="799" customFormat="1" ht="12.75" hidden="1">
      <c r="A48" s="957" t="s">
        <v>681</v>
      </c>
      <c r="B48" s="957"/>
      <c r="C48" s="957"/>
      <c r="D48" s="957"/>
      <c r="E48" s="957"/>
      <c r="F48" s="957"/>
      <c r="G48" s="957"/>
      <c r="H48" s="957"/>
      <c r="I48" s="957"/>
      <c r="J48" s="957"/>
      <c r="K48" s="957"/>
      <c r="L48" s="957"/>
    </row>
    <row r="49" spans="1:12" s="799" customFormat="1" ht="12.75" hidden="1">
      <c r="A49" s="956" t="s">
        <v>720</v>
      </c>
      <c r="B49" s="956"/>
      <c r="C49" s="956"/>
      <c r="D49" s="956"/>
      <c r="E49" s="956"/>
      <c r="F49" s="956"/>
      <c r="G49" s="956"/>
      <c r="H49" s="956"/>
      <c r="I49" s="956"/>
      <c r="J49" s="956"/>
      <c r="K49" s="956"/>
      <c r="L49" s="956"/>
    </row>
    <row r="50" spans="1:12" s="799" customFormat="1" ht="12.75" hidden="1">
      <c r="A50" s="956" t="s">
        <v>486</v>
      </c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</row>
    <row r="51" spans="1:12" s="799" customFormat="1" ht="12.75" hidden="1">
      <c r="A51" s="956" t="s">
        <v>721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</row>
    <row r="52" spans="1:12" s="799" customFormat="1" ht="12.75" hidden="1">
      <c r="A52" s="956" t="s">
        <v>722</v>
      </c>
      <c r="B52" s="956"/>
      <c r="C52" s="956"/>
      <c r="D52" s="956"/>
      <c r="E52" s="956"/>
      <c r="F52" s="956"/>
      <c r="G52" s="956"/>
      <c r="H52" s="956"/>
      <c r="I52" s="956"/>
      <c r="J52" s="956"/>
      <c r="K52" s="956"/>
      <c r="L52" s="956"/>
    </row>
    <row r="53" spans="1:12" s="799" customFormat="1" ht="12.75" hidden="1">
      <c r="A53" s="956" t="s">
        <v>723</v>
      </c>
      <c r="B53" s="956"/>
      <c r="C53" s="956"/>
      <c r="D53" s="956"/>
      <c r="E53" s="956"/>
      <c r="F53" s="956"/>
      <c r="G53" s="956"/>
      <c r="H53" s="956"/>
      <c r="I53" s="956"/>
      <c r="J53" s="956"/>
      <c r="K53" s="956"/>
      <c r="L53" s="956"/>
    </row>
    <row r="54" spans="1:12" s="799" customFormat="1" ht="12.75" hidden="1">
      <c r="A54" s="956" t="s">
        <v>646</v>
      </c>
      <c r="B54" s="956"/>
      <c r="C54" s="956"/>
      <c r="D54" s="956"/>
      <c r="E54" s="956"/>
      <c r="F54" s="956"/>
      <c r="G54" s="956"/>
      <c r="H54" s="956"/>
      <c r="I54" s="956"/>
      <c r="J54" s="956"/>
      <c r="K54" s="956"/>
      <c r="L54" s="956"/>
    </row>
    <row r="55" spans="1:12" s="799" customFormat="1" ht="12.75" hidden="1">
      <c r="A55" s="956" t="s">
        <v>647</v>
      </c>
      <c r="B55" s="956"/>
      <c r="C55" s="956"/>
      <c r="D55" s="956"/>
      <c r="E55" s="956"/>
      <c r="F55" s="956"/>
      <c r="G55" s="956"/>
      <c r="H55" s="956"/>
      <c r="I55" s="956"/>
      <c r="J55" s="956"/>
      <c r="K55" s="956"/>
      <c r="L55" s="956"/>
    </row>
    <row r="56" spans="1:12" s="799" customFormat="1" ht="12.75" hidden="1">
      <c r="A56" s="956" t="s">
        <v>491</v>
      </c>
      <c r="B56" s="956"/>
      <c r="C56" s="956"/>
      <c r="D56" s="956"/>
      <c r="E56" s="956"/>
      <c r="F56" s="956"/>
      <c r="G56" s="956"/>
      <c r="H56" s="956"/>
      <c r="I56" s="956"/>
      <c r="J56" s="956"/>
      <c r="K56" s="956"/>
      <c r="L56" s="956"/>
    </row>
    <row r="57" spans="1:12" s="799" customFormat="1" ht="12.75" hidden="1">
      <c r="A57" s="956" t="s">
        <v>648</v>
      </c>
      <c r="B57" s="956"/>
      <c r="C57" s="956"/>
      <c r="D57" s="956"/>
      <c r="E57" s="956"/>
      <c r="F57" s="956"/>
      <c r="G57" s="956"/>
      <c r="H57" s="956"/>
      <c r="I57" s="956"/>
      <c r="J57" s="956"/>
      <c r="K57" s="956"/>
      <c r="L57" s="956"/>
    </row>
    <row r="58" spans="1:12" s="799" customFormat="1" ht="12.75" hidden="1">
      <c r="A58" s="956" t="s">
        <v>649</v>
      </c>
      <c r="B58" s="956"/>
      <c r="C58" s="956"/>
      <c r="D58" s="956"/>
      <c r="E58" s="956"/>
      <c r="F58" s="956"/>
      <c r="G58" s="956"/>
      <c r="H58" s="956"/>
      <c r="I58" s="956"/>
      <c r="J58" s="956"/>
      <c r="K58" s="956"/>
      <c r="L58" s="956"/>
    </row>
    <row r="59" spans="3:7" s="799" customFormat="1" ht="12.75" hidden="1">
      <c r="C59" s="799" t="s">
        <v>365</v>
      </c>
      <c r="D59" s="815">
        <f>+ACTIVO!B25</f>
        <v>14914665.44</v>
      </c>
      <c r="E59" s="815">
        <f>+ACTIVO!C25</f>
        <v>20419686.54</v>
      </c>
      <c r="F59" s="815">
        <f>+ACTIVO!D25</f>
        <v>20419686.54</v>
      </c>
      <c r="G59" s="815">
        <f>+ACTIVO!D25</f>
        <v>20419686.54</v>
      </c>
    </row>
    <row r="60" spans="3:7" s="799" customFormat="1" ht="12.75" hidden="1">
      <c r="C60" s="816" t="s">
        <v>366</v>
      </c>
      <c r="D60" s="817">
        <f>+D58-D59</f>
        <v>-14914665.44</v>
      </c>
      <c r="E60" s="817">
        <f>+E58-E59</f>
        <v>-20419686.54</v>
      </c>
      <c r="F60" s="817">
        <f>+F58-F59</f>
        <v>-20419686.54</v>
      </c>
      <c r="G60" s="817">
        <f>+G58-G59</f>
        <v>-20419686.54</v>
      </c>
    </row>
    <row r="61" s="799" customFormat="1" ht="12.75" hidden="1"/>
    <row r="62" s="799" customFormat="1" ht="12.75" hidden="1"/>
    <row r="63" s="799" customFormat="1" ht="12.75" hidden="1"/>
    <row r="64" s="799" customFormat="1" ht="12.75" hidden="1"/>
    <row r="65" s="799" customFormat="1" ht="12.75" hidden="1"/>
    <row r="66" s="799" customFormat="1" ht="12.75" hidden="1"/>
    <row r="67" s="799" customFormat="1" ht="12.75" hidden="1"/>
    <row r="68" s="799" customFormat="1" ht="12.75" hidden="1"/>
    <row r="69" s="799" customFormat="1" ht="12.75" hidden="1"/>
    <row r="70" s="799" customFormat="1" ht="12.75" hidden="1"/>
    <row r="71" s="799" customFormat="1" ht="12.75" hidden="1"/>
    <row r="72" s="799" customFormat="1" ht="12.75" hidden="1"/>
    <row r="73" s="799" customFormat="1" ht="12.75" hidden="1"/>
  </sheetData>
  <sheetProtection formatColumns="0" formatRows="0"/>
  <mergeCells count="65">
    <mergeCell ref="A24:B24"/>
    <mergeCell ref="A25:B25"/>
    <mergeCell ref="A29:L29"/>
    <mergeCell ref="L30:L31"/>
    <mergeCell ref="K30:K31"/>
    <mergeCell ref="A30:B31"/>
    <mergeCell ref="C30:C31"/>
    <mergeCell ref="D30:D31"/>
    <mergeCell ref="G30:H30"/>
    <mergeCell ref="A58:L58"/>
    <mergeCell ref="A54:L54"/>
    <mergeCell ref="A55:L55"/>
    <mergeCell ref="A56:L56"/>
    <mergeCell ref="A57:L57"/>
    <mergeCell ref="A53:L53"/>
    <mergeCell ref="A48:L48"/>
    <mergeCell ref="A49:L49"/>
    <mergeCell ref="A50:L50"/>
    <mergeCell ref="A51:L51"/>
    <mergeCell ref="A52:L52"/>
    <mergeCell ref="A32:L32"/>
    <mergeCell ref="A7:J7"/>
    <mergeCell ref="A8:J8"/>
    <mergeCell ref="K8:L8"/>
    <mergeCell ref="K7:L7"/>
    <mergeCell ref="G11:H11"/>
    <mergeCell ref="K11:K12"/>
    <mergeCell ref="A17:B17"/>
    <mergeCell ref="A22:B22"/>
    <mergeCell ref="A14:B14"/>
    <mergeCell ref="A20:L20"/>
    <mergeCell ref="A15:B15"/>
    <mergeCell ref="A11:B12"/>
    <mergeCell ref="A13:L13"/>
    <mergeCell ref="A19:B19"/>
    <mergeCell ref="A9:L9"/>
    <mergeCell ref="A10:L10"/>
    <mergeCell ref="C11:C12"/>
    <mergeCell ref="D11:D12"/>
    <mergeCell ref="E11:F11"/>
    <mergeCell ref="L11:L12"/>
    <mergeCell ref="I11:I12"/>
    <mergeCell ref="J11:J12"/>
    <mergeCell ref="A45:B45"/>
    <mergeCell ref="A44:B44"/>
    <mergeCell ref="A42:B42"/>
    <mergeCell ref="A38:B38"/>
    <mergeCell ref="A40:B40"/>
    <mergeCell ref="A41:B41"/>
    <mergeCell ref="A39:L39"/>
    <mergeCell ref="A43:B43"/>
    <mergeCell ref="A37:B37"/>
    <mergeCell ref="A36:B36"/>
    <mergeCell ref="A35:B35"/>
    <mergeCell ref="A34:B34"/>
    <mergeCell ref="A33:B33"/>
    <mergeCell ref="A21:B21"/>
    <mergeCell ref="A18:B18"/>
    <mergeCell ref="A16:B16"/>
    <mergeCell ref="A28:L28"/>
    <mergeCell ref="E30:F30"/>
    <mergeCell ref="I30:I31"/>
    <mergeCell ref="J30:J31"/>
    <mergeCell ref="A23:B23"/>
    <mergeCell ref="A26:B26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58" t="s">
        <v>409</v>
      </c>
      <c r="B1" s="959"/>
      <c r="C1" s="960"/>
      <c r="D1" s="16" t="e">
        <f>#REF!</f>
        <v>#REF!</v>
      </c>
    </row>
    <row r="2" spans="1:4" ht="25.5" customHeight="1">
      <c r="A2" s="961" t="s">
        <v>123</v>
      </c>
      <c r="B2" s="962"/>
      <c r="C2" s="963"/>
      <c r="D2" s="13" t="s">
        <v>121</v>
      </c>
    </row>
    <row r="3" spans="1:4" ht="25.5" customHeight="1">
      <c r="A3" s="964" t="s">
        <v>244</v>
      </c>
      <c r="B3" s="965"/>
      <c r="C3" s="965"/>
      <c r="D3" s="966"/>
    </row>
    <row r="4" spans="1:4" ht="31.5" customHeight="1">
      <c r="A4" s="19" t="s">
        <v>420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456</v>
      </c>
      <c r="B5" s="21"/>
      <c r="C5" s="21"/>
      <c r="D5" s="22"/>
    </row>
    <row r="6" spans="1:4" s="3" customFormat="1" ht="19.5" customHeight="1">
      <c r="A6" s="5" t="s">
        <v>176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421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0</v>
      </c>
    </row>
    <row r="8" spans="1:4" s="3" customFormat="1" ht="19.5" customHeight="1">
      <c r="A8" s="10" t="s">
        <v>457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177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178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179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459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180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460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0</v>
      </c>
    </row>
    <row r="15" spans="1:4" s="3" customFormat="1" ht="19.5" customHeight="1">
      <c r="A15" s="10" t="s">
        <v>182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183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184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461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654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185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186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187</v>
      </c>
      <c r="B22" s="25" t="str">
        <f>CPYG!A29</f>
        <v>4. APROVISIONAMIENTOS.</v>
      </c>
      <c r="C22" s="25" t="e">
        <f>CPYG!#REF!</f>
        <v>#REF!</v>
      </c>
      <c r="D22" s="26">
        <f>CPYG!B29</f>
        <v>0</v>
      </c>
    </row>
    <row r="23" spans="1:4" s="3" customFormat="1" ht="19.5" customHeight="1">
      <c r="A23" s="10" t="s">
        <v>188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189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190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191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192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0</v>
      </c>
    </row>
    <row r="28" spans="1:4" s="3" customFormat="1" ht="19.5" customHeight="1">
      <c r="A28" s="10" t="s">
        <v>194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195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655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656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196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197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198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199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200</v>
      </c>
      <c r="B36" s="25" t="str">
        <f>CPYG!A46</f>
        <v>6. GASTOS DE PERSONAL.</v>
      </c>
      <c r="C36" s="25" t="e">
        <f>CPYG!#REF!</f>
        <v>#REF!</v>
      </c>
      <c r="D36" s="26">
        <f>CPYG!B46</f>
        <v>0</v>
      </c>
      <c r="E36" s="40"/>
    </row>
    <row r="37" spans="1:4" s="3" customFormat="1" ht="19.5" customHeight="1">
      <c r="A37" s="10" t="s">
        <v>657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0</v>
      </c>
    </row>
    <row r="38" spans="1:4" s="3" customFormat="1" ht="19.5" customHeight="1">
      <c r="A38" s="10" t="s">
        <v>658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659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0</v>
      </c>
    </row>
    <row r="40" spans="1:4" s="3" customFormat="1" ht="19.5" customHeight="1">
      <c r="A40" s="10" t="s">
        <v>660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661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201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662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-815.25</v>
      </c>
    </row>
    <row r="44" spans="1:4" s="3" customFormat="1" ht="19.5" customHeight="1">
      <c r="A44" s="10" t="s">
        <v>663</v>
      </c>
      <c r="B44" s="25" t="str">
        <f>CPYG!A55</f>
        <v>      a) Servicios Exteriores</v>
      </c>
      <c r="C44" s="27" t="e">
        <f>CPYG!#REF!</f>
        <v>#REF!</v>
      </c>
      <c r="D44" s="26">
        <f>CPYG!B55</f>
        <v>-815.25</v>
      </c>
    </row>
    <row r="45" spans="1:4" s="3" customFormat="1" ht="19.5" customHeight="1">
      <c r="A45" s="10" t="s">
        <v>202</v>
      </c>
      <c r="B45" s="25" t="str">
        <f>CPYG!A56</f>
        <v>      b) Tributos</v>
      </c>
      <c r="C45" s="25" t="e">
        <f>CPYG!#REF!</f>
        <v>#REF!</v>
      </c>
      <c r="D45" s="26">
        <f>CPYG!B56</f>
        <v>0</v>
      </c>
    </row>
    <row r="46" spans="1:4" s="3" customFormat="1" ht="19.5" customHeight="1">
      <c r="A46" s="10" t="s">
        <v>203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204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205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206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207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0</v>
      </c>
    </row>
    <row r="51" spans="1:4" s="3" customFormat="1" ht="19.5" customHeight="1">
      <c r="A51" s="5" t="s">
        <v>208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209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405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664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124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125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210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-815.25</v>
      </c>
    </row>
    <row r="58" spans="1:4" s="3" customFormat="1" ht="19.5" customHeight="1">
      <c r="A58" s="10" t="s">
        <v>211</v>
      </c>
      <c r="B58" s="25" t="str">
        <f>CPYG!A83</f>
        <v>14. INGRESOS FINANCIEROS.</v>
      </c>
      <c r="C58" s="25" t="e">
        <f>CPYG!#REF!</f>
        <v>#REF!</v>
      </c>
      <c r="D58" s="26">
        <f>CPYG!B83</f>
        <v>51.44</v>
      </c>
    </row>
    <row r="59" spans="1:4" s="3" customFormat="1" ht="19.5" customHeight="1">
      <c r="A59" s="10" t="s">
        <v>212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213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665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214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51.44</v>
      </c>
    </row>
    <row r="63" spans="1:4" s="3" customFormat="1" ht="19.5" customHeight="1">
      <c r="A63" s="10" t="s">
        <v>215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228</v>
      </c>
      <c r="B64" s="23" t="str">
        <f>CPYG!A89</f>
        <v>          b.2) En terceros.</v>
      </c>
      <c r="C64" s="23" t="e">
        <f>CPYG!#REF!</f>
        <v>#REF!</v>
      </c>
      <c r="D64" s="24">
        <f>CPYG!B89</f>
        <v>51.44</v>
      </c>
    </row>
    <row r="65" spans="1:4" s="3" customFormat="1" ht="19.5" customHeight="1">
      <c r="A65" s="10" t="s">
        <v>229</v>
      </c>
      <c r="B65" s="25" t="str">
        <f>CPYG!A91</f>
        <v>15. GASTOS FINANCIEROS.</v>
      </c>
      <c r="C65" s="27" t="e">
        <f>CPYG!#REF!</f>
        <v>#REF!</v>
      </c>
      <c r="D65" s="26">
        <f>CPYG!B91</f>
        <v>-0.18</v>
      </c>
    </row>
    <row r="66" spans="1:4" s="3" customFormat="1" ht="19.5" customHeight="1">
      <c r="A66" s="10" t="s">
        <v>666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667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-0.18</v>
      </c>
    </row>
    <row r="68" spans="1:4" s="3" customFormat="1" ht="19.5" customHeight="1">
      <c r="A68" s="5" t="s">
        <v>230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231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668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232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126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233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664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127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669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51.26</v>
      </c>
    </row>
    <row r="77" spans="1:4" s="3" customFormat="1" ht="19.5" customHeight="1">
      <c r="A77" s="5" t="s">
        <v>403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-763.99</v>
      </c>
    </row>
    <row r="78" spans="1:4" s="3" customFormat="1" ht="25.5" customHeight="1">
      <c r="A78" s="11" t="s">
        <v>128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385919.43</v>
      </c>
    </row>
    <row r="79" spans="1:4" s="3" customFormat="1" ht="19.5" customHeight="1">
      <c r="A79" s="5" t="s">
        <v>670</v>
      </c>
      <c r="B79" s="23"/>
      <c r="C79" s="23"/>
      <c r="D79" s="24"/>
    </row>
    <row r="80" spans="1:4" s="3" customFormat="1" ht="19.5" customHeight="1">
      <c r="A80" s="5" t="s">
        <v>129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131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458</v>
      </c>
      <c r="B84" s="34"/>
      <c r="C84" s="34"/>
      <c r="D84" s="34"/>
    </row>
    <row r="85" spans="1:5" ht="19.5" customHeight="1">
      <c r="A85" s="7" t="s">
        <v>404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385155.44</v>
      </c>
      <c r="C90" s="33">
        <f>PASIVO!C25</f>
        <v>86221.45000000001</v>
      </c>
      <c r="D90" s="33">
        <f>PASIVO!D25</f>
        <v>150935.97999999992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-150935.97999999992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771" t="s">
        <v>708</v>
      </c>
    </row>
    <row r="2" ht="14.25">
      <c r="C2" s="772" t="s">
        <v>709</v>
      </c>
    </row>
    <row r="4" spans="1:3" ht="15">
      <c r="A4" s="770" t="s">
        <v>560</v>
      </c>
      <c r="C4" s="775">
        <v>42339</v>
      </c>
    </row>
    <row r="5" spans="1:3" ht="15">
      <c r="A5" s="770" t="s">
        <v>707</v>
      </c>
      <c r="C5" s="774" t="s">
        <v>710</v>
      </c>
    </row>
    <row r="6" ht="25.5" customHeight="1" thickBot="1"/>
    <row r="7" spans="1:5" ht="44.25" customHeight="1">
      <c r="A7" s="980" t="s">
        <v>643</v>
      </c>
      <c r="B7" s="981"/>
      <c r="C7" s="981"/>
      <c r="D7" s="982"/>
      <c r="E7" s="232">
        <f>CPYG!D7</f>
        <v>2016</v>
      </c>
    </row>
    <row r="8" spans="1:5" ht="18.75" customHeight="1">
      <c r="A8" s="986" t="str">
        <f>CPYG!A8</f>
        <v>EMPRESA PÚBLICA: CANALINK ÁFRICA, S.L.</v>
      </c>
      <c r="B8" s="987"/>
      <c r="C8" s="987"/>
      <c r="D8" s="988"/>
      <c r="E8" s="233" t="s">
        <v>481</v>
      </c>
    </row>
    <row r="9" spans="1:5" ht="23.25" customHeight="1" thickBot="1">
      <c r="A9" s="983" t="s">
        <v>644</v>
      </c>
      <c r="B9" s="984"/>
      <c r="C9" s="984"/>
      <c r="D9" s="984"/>
      <c r="E9" s="985"/>
    </row>
    <row r="10" spans="1:5" ht="28.5" customHeight="1" thickBot="1">
      <c r="A10" s="969" t="s">
        <v>259</v>
      </c>
      <c r="B10" s="970"/>
      <c r="C10" s="234" t="s">
        <v>89</v>
      </c>
      <c r="D10" s="234" t="s">
        <v>97</v>
      </c>
      <c r="E10" s="235" t="s">
        <v>724</v>
      </c>
    </row>
    <row r="11" spans="1:5" ht="16.5" customHeight="1">
      <c r="A11" s="989" t="str">
        <f>+CPYG!A21</f>
        <v>          b.1.1.) A la Entidad Local o a sus unidades dependientes.(1)</v>
      </c>
      <c r="B11" s="972"/>
      <c r="C11" s="591">
        <f>+CPYG!C21</f>
        <v>0</v>
      </c>
      <c r="D11" s="591">
        <f>+CPYG!D21</f>
        <v>0</v>
      </c>
      <c r="E11" s="592"/>
    </row>
    <row r="12" spans="1:5" ht="16.5" customHeight="1">
      <c r="A12" s="990" t="str">
        <f>+CPYG!A22</f>
        <v>          b.1.2.) A otras Administraciones Públicas.(1)</v>
      </c>
      <c r="B12" s="991"/>
      <c r="C12" s="593"/>
      <c r="D12" s="593"/>
      <c r="E12" s="548"/>
    </row>
    <row r="13" spans="1:8" ht="16.5" customHeight="1">
      <c r="A13" s="990" t="str">
        <f>+CPYG!A23</f>
        <v>          b.1.3.) A empresas y Entes Públicos.(1)</v>
      </c>
      <c r="B13" s="991"/>
      <c r="C13" s="593"/>
      <c r="D13" s="593"/>
      <c r="E13" s="548"/>
      <c r="G13" s="227"/>
      <c r="H13" s="227"/>
    </row>
    <row r="14" spans="1:8" ht="16.5" customHeight="1">
      <c r="A14" s="990" t="str">
        <f>+CPYG!A24</f>
        <v>          b.2.) Al sector privado</v>
      </c>
      <c r="B14" s="991"/>
      <c r="C14" s="593">
        <f>+CPYG!C24</f>
        <v>274080.25</v>
      </c>
      <c r="D14" s="593">
        <f>+CPYG!D24</f>
        <v>1218397.02</v>
      </c>
      <c r="E14" s="548"/>
      <c r="G14" s="227"/>
      <c r="H14" s="227"/>
    </row>
    <row r="15" spans="1:8" s="226" customFormat="1" ht="22.5" customHeight="1" thickBot="1">
      <c r="A15" s="967" t="s">
        <v>30</v>
      </c>
      <c r="B15" s="968"/>
      <c r="C15" s="237">
        <f>SUM(C11:C14)</f>
        <v>274080.25</v>
      </c>
      <c r="D15" s="237">
        <f>SUM(D11:D14)</f>
        <v>1218397.02</v>
      </c>
      <c r="E15" s="238"/>
      <c r="G15" s="239">
        <f>+C15-CPYG!C12</f>
        <v>0</v>
      </c>
      <c r="H15" s="239">
        <f>+D15-CPYG!D12</f>
        <v>0</v>
      </c>
    </row>
    <row r="16" spans="1:4" ht="9" customHeight="1" thickBot="1">
      <c r="A16" s="975"/>
      <c r="B16" s="975"/>
      <c r="C16" s="975"/>
      <c r="D16" s="975"/>
    </row>
    <row r="17" spans="1:5" ht="33.75" customHeight="1" thickBot="1">
      <c r="A17" s="969" t="s">
        <v>562</v>
      </c>
      <c r="B17" s="970"/>
      <c r="C17" s="234" t="s">
        <v>89</v>
      </c>
      <c r="D17" s="234" t="s">
        <v>97</v>
      </c>
      <c r="E17" s="235" t="s">
        <v>724</v>
      </c>
    </row>
    <row r="18" spans="1:5" ht="12.75">
      <c r="A18" s="971" t="s">
        <v>260</v>
      </c>
      <c r="B18" s="972"/>
      <c r="C18" s="240">
        <f>SUM(C19:C22)</f>
        <v>0</v>
      </c>
      <c r="D18" s="240">
        <f>SUM(D19:D22)</f>
        <v>0</v>
      </c>
      <c r="E18" s="241"/>
    </row>
    <row r="19" spans="1:5" ht="16.5" customHeight="1">
      <c r="A19" s="973"/>
      <c r="B19" s="974"/>
      <c r="C19" s="594"/>
      <c r="D19" s="594"/>
      <c r="E19" s="595"/>
    </row>
    <row r="20" spans="1:5" ht="16.5" customHeight="1">
      <c r="A20" s="978"/>
      <c r="B20" s="979"/>
      <c r="C20" s="596"/>
      <c r="D20" s="596"/>
      <c r="E20" s="597"/>
    </row>
    <row r="21" spans="1:5" ht="16.5" customHeight="1">
      <c r="A21" s="978"/>
      <c r="B21" s="979"/>
      <c r="C21" s="596"/>
      <c r="D21" s="596"/>
      <c r="E21" s="597"/>
    </row>
    <row r="22" spans="1:5" ht="16.5" customHeight="1">
      <c r="A22" s="978"/>
      <c r="B22" s="979"/>
      <c r="C22" s="596"/>
      <c r="D22" s="596"/>
      <c r="E22" s="597"/>
    </row>
    <row r="23" spans="1:5" ht="12.75">
      <c r="A23" s="976" t="s">
        <v>261</v>
      </c>
      <c r="B23" s="977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973"/>
      <c r="B24" s="974"/>
      <c r="C24" s="594"/>
      <c r="D24" s="594"/>
      <c r="E24" s="595"/>
    </row>
    <row r="25" spans="1:5" ht="16.5" customHeight="1">
      <c r="A25" s="978"/>
      <c r="B25" s="979"/>
      <c r="C25" s="596"/>
      <c r="D25" s="596"/>
      <c r="E25" s="597"/>
    </row>
    <row r="26" spans="1:5" ht="16.5" customHeight="1">
      <c r="A26" s="978"/>
      <c r="B26" s="979"/>
      <c r="C26" s="596"/>
      <c r="D26" s="596"/>
      <c r="E26" s="597"/>
    </row>
    <row r="27" spans="1:5" ht="16.5" customHeight="1">
      <c r="A27" s="971"/>
      <c r="B27" s="972"/>
      <c r="C27" s="591"/>
      <c r="D27" s="591"/>
      <c r="E27" s="592"/>
    </row>
    <row r="28" spans="1:5" s="226" customFormat="1" ht="22.5" customHeight="1" thickBot="1">
      <c r="A28" s="967" t="s">
        <v>30</v>
      </c>
      <c r="B28" s="968"/>
      <c r="C28" s="237">
        <f>C18+C23</f>
        <v>0</v>
      </c>
      <c r="D28" s="237">
        <f>D18+D23</f>
        <v>0</v>
      </c>
      <c r="E28" s="238"/>
    </row>
    <row r="29" spans="1:4" ht="21" customHeight="1">
      <c r="A29" s="975"/>
      <c r="B29" s="975"/>
      <c r="C29" s="975"/>
      <c r="D29" s="975"/>
    </row>
    <row r="30" spans="1:5" s="226" customFormat="1" ht="22.5" customHeight="1">
      <c r="A30" s="236"/>
      <c r="B30" s="236"/>
      <c r="C30" s="244"/>
      <c r="D30" s="244"/>
      <c r="E30" s="245"/>
    </row>
    <row r="31" s="813" customFormat="1" ht="12.75" hidden="1">
      <c r="A31" s="818" t="s">
        <v>681</v>
      </c>
    </row>
    <row r="32" spans="1:5" s="813" customFormat="1" ht="42" customHeight="1" hidden="1">
      <c r="A32" s="992" t="s">
        <v>639</v>
      </c>
      <c r="B32" s="992"/>
      <c r="C32" s="992"/>
      <c r="D32" s="992"/>
      <c r="E32" s="992"/>
    </row>
    <row r="33" spans="1:5" s="813" customFormat="1" ht="27" customHeight="1" hidden="1">
      <c r="A33" s="992" t="s">
        <v>642</v>
      </c>
      <c r="B33" s="992"/>
      <c r="C33" s="992"/>
      <c r="D33" s="992"/>
      <c r="E33" s="992"/>
    </row>
    <row r="34" s="813" customFormat="1" ht="12.75" hidden="1"/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11:B11"/>
    <mergeCell ref="A14:B14"/>
    <mergeCell ref="A12:B12"/>
    <mergeCell ref="A13:B13"/>
    <mergeCell ref="A7:D7"/>
    <mergeCell ref="A9:E9"/>
    <mergeCell ref="A10:B10"/>
    <mergeCell ref="A8:D8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93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57421875" style="246" bestFit="1" customWidth="1"/>
    <col min="9" max="9" width="19.421875" style="246" customWidth="1"/>
    <col min="10" max="12" width="11.57421875" style="247" customWidth="1"/>
    <col min="13" max="14" width="11.57421875" style="248" customWidth="1"/>
    <col min="15" max="16384" width="11.57421875" style="246" customWidth="1"/>
  </cols>
  <sheetData>
    <row r="1" spans="1:3" ht="15">
      <c r="A1" s="223"/>
      <c r="B1" s="223"/>
      <c r="C1" s="771" t="s">
        <v>708</v>
      </c>
    </row>
    <row r="2" spans="1:3" ht="14.25">
      <c r="A2" s="223"/>
      <c r="B2" s="223"/>
      <c r="C2" s="772" t="s">
        <v>709</v>
      </c>
    </row>
    <row r="3" spans="1:3" ht="12.75">
      <c r="A3" s="223"/>
      <c r="B3" s="223"/>
      <c r="C3" s="223"/>
    </row>
    <row r="4" spans="1:3" ht="15">
      <c r="A4" s="770" t="s">
        <v>560</v>
      </c>
      <c r="B4" s="223"/>
      <c r="C4" s="775">
        <v>42339</v>
      </c>
    </row>
    <row r="5" spans="1:3" ht="15">
      <c r="A5" s="770" t="s">
        <v>707</v>
      </c>
      <c r="B5" s="223"/>
      <c r="C5" s="774" t="s">
        <v>710</v>
      </c>
    </row>
    <row r="6" spans="1:8" ht="13.5" thickBot="1">
      <c r="A6" s="646"/>
      <c r="H6" s="647"/>
    </row>
    <row r="7" spans="1:8" ht="46.5" customHeight="1">
      <c r="A7" s="1000" t="s">
        <v>493</v>
      </c>
      <c r="B7" s="1001"/>
      <c r="C7" s="1001"/>
      <c r="D7" s="1001"/>
      <c r="E7" s="1001"/>
      <c r="F7" s="993">
        <f>CPYG!D7</f>
        <v>2016</v>
      </c>
      <c r="G7" s="993"/>
      <c r="H7" s="994"/>
    </row>
    <row r="8" spans="1:8" ht="30" customHeight="1" thickBot="1">
      <c r="A8" s="998" t="str">
        <f>CPYG!A8</f>
        <v>EMPRESA PÚBLICA: CANALINK ÁFRICA, S.L.</v>
      </c>
      <c r="B8" s="999"/>
      <c r="C8" s="999"/>
      <c r="D8" s="999"/>
      <c r="E8" s="999"/>
      <c r="F8" s="995" t="s">
        <v>475</v>
      </c>
      <c r="G8" s="996"/>
      <c r="H8" s="997"/>
    </row>
    <row r="9" spans="1:8" ht="24.75" customHeight="1" thickBot="1">
      <c r="A9" s="1003" t="s">
        <v>731</v>
      </c>
      <c r="B9" s="1004"/>
      <c r="C9" s="1004"/>
      <c r="D9" s="1004"/>
      <c r="E9" s="1004"/>
      <c r="F9" s="1004"/>
      <c r="G9" s="1004"/>
      <c r="H9" s="1005"/>
    </row>
    <row r="10" spans="1:15" ht="19.5" customHeight="1" thickBot="1">
      <c r="A10" s="598" t="s">
        <v>730</v>
      </c>
      <c r="B10" s="599"/>
      <c r="C10" s="600" t="s">
        <v>725</v>
      </c>
      <c r="D10" s="600">
        <v>2015</v>
      </c>
      <c r="E10" s="600">
        <v>2016</v>
      </c>
      <c r="F10" s="600" t="s">
        <v>424</v>
      </c>
      <c r="G10" s="600" t="s">
        <v>29</v>
      </c>
      <c r="H10" s="601" t="s">
        <v>28</v>
      </c>
      <c r="O10" s="248"/>
    </row>
    <row r="11" spans="1:15" ht="19.5" customHeight="1" thickBot="1">
      <c r="A11" s="602" t="s">
        <v>726</v>
      </c>
      <c r="B11" s="603"/>
      <c r="C11" s="604"/>
      <c r="D11" s="605">
        <f>PASIVO!B32</f>
        <v>0</v>
      </c>
      <c r="E11" s="606">
        <f>+D24</f>
        <v>0</v>
      </c>
      <c r="F11" s="607"/>
      <c r="G11" s="608"/>
      <c r="H11" s="609"/>
      <c r="O11" s="248"/>
    </row>
    <row r="12" spans="1:15" ht="19.5" customHeight="1">
      <c r="A12" s="627"/>
      <c r="B12" s="628"/>
      <c r="C12" s="249"/>
      <c r="D12" s="250"/>
      <c r="E12" s="250"/>
      <c r="F12" s="251"/>
      <c r="G12" s="251"/>
      <c r="H12" s="252"/>
      <c r="O12" s="248"/>
    </row>
    <row r="13" spans="1:15" ht="19.5" customHeight="1">
      <c r="A13" s="629"/>
      <c r="B13" s="628"/>
      <c r="C13" s="249"/>
      <c r="D13" s="253"/>
      <c r="E13" s="253"/>
      <c r="F13" s="254"/>
      <c r="G13" s="254"/>
      <c r="H13" s="255"/>
      <c r="O13" s="248"/>
    </row>
    <row r="14" spans="1:15" ht="19.5" customHeight="1">
      <c r="A14" s="629"/>
      <c r="B14" s="628"/>
      <c r="C14" s="249"/>
      <c r="D14" s="253"/>
      <c r="E14" s="253"/>
      <c r="F14" s="256"/>
      <c r="G14" s="256"/>
      <c r="H14" s="257"/>
      <c r="O14" s="248"/>
    </row>
    <row r="15" spans="1:15" ht="19.5" customHeight="1">
      <c r="A15" s="674"/>
      <c r="B15" s="675"/>
      <c r="C15" s="676"/>
      <c r="D15" s="677"/>
      <c r="E15" s="677"/>
      <c r="F15" s="687"/>
      <c r="G15" s="687"/>
      <c r="H15" s="688"/>
      <c r="O15" s="248"/>
    </row>
    <row r="16" spans="1:15" ht="19.5" customHeight="1">
      <c r="A16" s="629"/>
      <c r="B16" s="628"/>
      <c r="C16" s="249"/>
      <c r="D16" s="253"/>
      <c r="E16" s="253"/>
      <c r="F16" s="256"/>
      <c r="G16" s="256"/>
      <c r="H16" s="257"/>
      <c r="O16" s="248"/>
    </row>
    <row r="17" spans="1:15" ht="19.5" customHeight="1">
      <c r="A17" s="629"/>
      <c r="B17" s="628"/>
      <c r="C17" s="249"/>
      <c r="D17" s="253"/>
      <c r="E17" s="253"/>
      <c r="F17" s="256"/>
      <c r="G17" s="256"/>
      <c r="H17" s="257"/>
      <c r="O17" s="248"/>
    </row>
    <row r="18" spans="1:15" ht="19.5" customHeight="1">
      <c r="A18" s="629"/>
      <c r="B18" s="628"/>
      <c r="C18" s="249"/>
      <c r="D18" s="253"/>
      <c r="E18" s="253"/>
      <c r="F18" s="256"/>
      <c r="G18" s="256"/>
      <c r="H18" s="257"/>
      <c r="O18" s="248"/>
    </row>
    <row r="19" spans="1:15" ht="19.5" customHeight="1" thickBot="1">
      <c r="A19" s="630"/>
      <c r="B19" s="631"/>
      <c r="C19" s="375"/>
      <c r="D19" s="376"/>
      <c r="E19" s="376"/>
      <c r="F19" s="260"/>
      <c r="G19" s="260"/>
      <c r="H19" s="261"/>
      <c r="O19" s="248"/>
    </row>
    <row r="20" spans="1:15" ht="19.5" customHeight="1" thickBot="1">
      <c r="A20" s="612" t="s">
        <v>0</v>
      </c>
      <c r="B20" s="613"/>
      <c r="C20" s="614"/>
      <c r="D20" s="689">
        <f>SUM(D12:D19)</f>
        <v>0</v>
      </c>
      <c r="E20" s="690">
        <f>SUM(E12:E19)</f>
        <v>0</v>
      </c>
      <c r="F20" s="648"/>
      <c r="G20" s="648"/>
      <c r="H20" s="648"/>
      <c r="O20" s="248"/>
    </row>
    <row r="21" spans="1:15" ht="19.5" customHeight="1">
      <c r="A21" s="615" t="s">
        <v>727</v>
      </c>
      <c r="B21" s="610"/>
      <c r="C21" s="577"/>
      <c r="D21" s="649"/>
      <c r="E21" s="377"/>
      <c r="F21" s="648"/>
      <c r="G21" s="648"/>
      <c r="H21" s="648"/>
      <c r="O21" s="248"/>
    </row>
    <row r="22" spans="1:15" ht="19.5" customHeight="1">
      <c r="A22" s="611" t="s">
        <v>728</v>
      </c>
      <c r="B22" s="610"/>
      <c r="C22" s="262"/>
      <c r="D22" s="263">
        <f>-CPYG!C63</f>
        <v>0</v>
      </c>
      <c r="E22" s="378">
        <f>-CPYG!D63</f>
        <v>0</v>
      </c>
      <c r="F22" s="648"/>
      <c r="G22" s="648"/>
      <c r="H22" s="648"/>
      <c r="I22" s="247"/>
      <c r="O22" s="248"/>
    </row>
    <row r="23" spans="1:15" ht="19.5" customHeight="1" thickBot="1">
      <c r="A23" s="611" t="s">
        <v>563</v>
      </c>
      <c r="B23" s="616"/>
      <c r="C23" s="264"/>
      <c r="D23" s="265"/>
      <c r="E23" s="379"/>
      <c r="F23" s="648"/>
      <c r="G23" s="648"/>
      <c r="H23" s="648"/>
      <c r="O23" s="248"/>
    </row>
    <row r="24" spans="1:15" ht="19.5" customHeight="1" thickBot="1" thickTop="1">
      <c r="A24" s="617" t="s">
        <v>729</v>
      </c>
      <c r="B24" s="618"/>
      <c r="C24" s="619"/>
      <c r="D24" s="691">
        <f>D11+D20+D21+D22+D23</f>
        <v>0</v>
      </c>
      <c r="E24" s="691">
        <f>E11+E20+E21+E22+E23</f>
        <v>0</v>
      </c>
      <c r="F24" s="648"/>
      <c r="G24" s="648"/>
      <c r="H24" s="648"/>
      <c r="I24" s="678"/>
      <c r="O24" s="248"/>
    </row>
    <row r="25" spans="1:8" s="133" customFormat="1" ht="19.5" customHeight="1">
      <c r="A25" s="648"/>
      <c r="B25" s="648"/>
      <c r="C25" s="648"/>
      <c r="D25" s="648"/>
      <c r="E25" s="648"/>
      <c r="F25" s="648"/>
      <c r="G25" s="648"/>
      <c r="H25" s="648"/>
    </row>
    <row r="26" spans="1:8" s="133" customFormat="1" ht="19.5" customHeight="1" thickBot="1">
      <c r="A26" s="648"/>
      <c r="B26" s="648"/>
      <c r="C26" s="648"/>
      <c r="D26" s="648"/>
      <c r="E26" s="648"/>
      <c r="F26" s="648"/>
      <c r="G26" s="648"/>
      <c r="H26" s="648"/>
    </row>
    <row r="27" spans="1:8" s="133" customFormat="1" ht="19.5" customHeight="1" thickBot="1">
      <c r="A27" s="598" t="s">
        <v>418</v>
      </c>
      <c r="B27" s="599"/>
      <c r="C27" s="600" t="s">
        <v>725</v>
      </c>
      <c r="D27" s="600">
        <v>2015</v>
      </c>
      <c r="E27" s="600">
        <v>2016</v>
      </c>
      <c r="F27" s="600" t="s">
        <v>424</v>
      </c>
      <c r="G27" s="600" t="s">
        <v>29</v>
      </c>
      <c r="H27" s="601" t="s">
        <v>28</v>
      </c>
    </row>
    <row r="28" spans="1:8" s="133" customFormat="1" ht="19.5" customHeight="1" thickBot="1">
      <c r="A28" s="598" t="s">
        <v>565</v>
      </c>
      <c r="B28" s="599"/>
      <c r="C28" s="620"/>
      <c r="D28" s="621"/>
      <c r="E28" s="621"/>
      <c r="F28" s="620"/>
      <c r="G28" s="620"/>
      <c r="H28" s="622"/>
    </row>
    <row r="29" spans="1:8" s="133" customFormat="1" ht="19.5" customHeight="1">
      <c r="A29" s="627"/>
      <c r="B29" s="628"/>
      <c r="C29" s="249"/>
      <c r="D29" s="250"/>
      <c r="E29" s="250"/>
      <c r="F29" s="708"/>
      <c r="G29" s="708"/>
      <c r="H29" s="709"/>
    </row>
    <row r="30" spans="1:8" s="133" customFormat="1" ht="19.5" customHeight="1">
      <c r="A30" s="629"/>
      <c r="B30" s="628"/>
      <c r="C30" s="651"/>
      <c r="D30" s="253"/>
      <c r="E30" s="253"/>
      <c r="F30" s="641"/>
      <c r="G30" s="641"/>
      <c r="H30" s="644"/>
    </row>
    <row r="31" spans="1:9" s="133" customFormat="1" ht="19.5" customHeight="1">
      <c r="A31" s="629"/>
      <c r="B31" s="628"/>
      <c r="C31" s="651"/>
      <c r="D31" s="253"/>
      <c r="E31" s="253"/>
      <c r="F31" s="641"/>
      <c r="G31" s="641"/>
      <c r="H31" s="644"/>
      <c r="I31" s="134"/>
    </row>
    <row r="32" spans="1:9" s="133" customFormat="1" ht="19.5" customHeight="1">
      <c r="A32" s="629"/>
      <c r="B32" s="628"/>
      <c r="C32" s="651"/>
      <c r="D32" s="253"/>
      <c r="E32" s="820"/>
      <c r="F32" s="708"/>
      <c r="G32" s="708"/>
      <c r="H32" s="709"/>
      <c r="I32" s="686"/>
    </row>
    <row r="33" spans="1:9" s="133" customFormat="1" ht="19.5" customHeight="1">
      <c r="A33" s="629"/>
      <c r="B33" s="628"/>
      <c r="C33" s="249"/>
      <c r="D33" s="253"/>
      <c r="E33" s="253"/>
      <c r="F33" s="641"/>
      <c r="G33" s="641"/>
      <c r="H33" s="644"/>
      <c r="I33" s="686"/>
    </row>
    <row r="34" spans="1:9" s="133" customFormat="1" ht="19.5" customHeight="1">
      <c r="A34" s="629"/>
      <c r="B34" s="628"/>
      <c r="C34" s="249"/>
      <c r="D34" s="253"/>
      <c r="E34" s="253"/>
      <c r="F34" s="641"/>
      <c r="G34" s="641"/>
      <c r="H34" s="644"/>
      <c r="I34" s="819"/>
    </row>
    <row r="35" spans="1:8" s="133" customFormat="1" ht="19.5" customHeight="1">
      <c r="A35" s="629"/>
      <c r="B35" s="628"/>
      <c r="C35" s="249"/>
      <c r="D35" s="253"/>
      <c r="E35" s="253"/>
      <c r="F35" s="641"/>
      <c r="G35" s="641"/>
      <c r="H35" s="644"/>
    </row>
    <row r="36" spans="1:8" s="133" customFormat="1" ht="19.5" customHeight="1" thickBot="1">
      <c r="A36" s="630"/>
      <c r="B36" s="631"/>
      <c r="C36" s="375"/>
      <c r="D36" s="376"/>
      <c r="E36" s="376"/>
      <c r="F36" s="645"/>
      <c r="G36" s="645"/>
      <c r="H36" s="261"/>
    </row>
    <row r="37" spans="1:8" s="133" customFormat="1" ht="19.5" customHeight="1" thickBot="1">
      <c r="A37" s="642" t="s">
        <v>423</v>
      </c>
      <c r="B37" s="603"/>
      <c r="C37" s="643"/>
      <c r="D37" s="692">
        <f>SUM(D29:D36)</f>
        <v>0</v>
      </c>
      <c r="E37" s="693">
        <f>SUM(E29:E36)</f>
        <v>0</v>
      </c>
      <c r="F37" s="648"/>
      <c r="G37" s="648"/>
      <c r="H37" s="648"/>
    </row>
    <row r="38" spans="1:8" s="133" customFormat="1" ht="19.5" customHeight="1" thickBot="1">
      <c r="A38" s="648"/>
      <c r="B38" s="648"/>
      <c r="C38" s="648"/>
      <c r="D38" s="648"/>
      <c r="E38" s="648"/>
      <c r="F38" s="648"/>
      <c r="G38" s="648"/>
      <c r="H38" s="648"/>
    </row>
    <row r="39" spans="1:8" s="133" customFormat="1" ht="41.25" customHeight="1" thickBot="1">
      <c r="A39" s="625" t="s">
        <v>645</v>
      </c>
      <c r="B39" s="599"/>
      <c r="C39" s="600" t="s">
        <v>725</v>
      </c>
      <c r="D39" s="600">
        <v>2015</v>
      </c>
      <c r="E39" s="600">
        <v>2016</v>
      </c>
      <c r="F39" s="600" t="s">
        <v>424</v>
      </c>
      <c r="G39" s="600" t="s">
        <v>29</v>
      </c>
      <c r="H39" s="601" t="s">
        <v>28</v>
      </c>
    </row>
    <row r="40" spans="1:10" s="133" customFormat="1" ht="19.5" customHeight="1">
      <c r="A40" s="636"/>
      <c r="B40" s="637"/>
      <c r="C40" s="638"/>
      <c r="D40" s="639"/>
      <c r="E40" s="640"/>
      <c r="F40" s="710"/>
      <c r="G40" s="710"/>
      <c r="H40" s="711"/>
      <c r="I40" s="650"/>
      <c r="J40" s="650"/>
    </row>
    <row r="41" spans="1:10" s="133" customFormat="1" ht="19.5" customHeight="1">
      <c r="A41" s="629"/>
      <c r="B41" s="628"/>
      <c r="C41" s="249"/>
      <c r="D41" s="253"/>
      <c r="E41" s="253"/>
      <c r="F41" s="712"/>
      <c r="G41" s="712"/>
      <c r="H41" s="713"/>
      <c r="I41" s="650"/>
      <c r="J41" s="650"/>
    </row>
    <row r="42" spans="1:8" s="133" customFormat="1" ht="19.5" customHeight="1">
      <c r="A42" s="629"/>
      <c r="B42" s="628"/>
      <c r="C42" s="249"/>
      <c r="D42" s="253"/>
      <c r="E42" s="253"/>
      <c r="F42" s="256"/>
      <c r="G42" s="256"/>
      <c r="H42" s="257"/>
    </row>
    <row r="43" spans="1:15" ht="24.75" customHeight="1">
      <c r="A43" s="629"/>
      <c r="B43" s="628"/>
      <c r="C43" s="249"/>
      <c r="D43" s="253"/>
      <c r="E43" s="253"/>
      <c r="F43" s="256"/>
      <c r="G43" s="256"/>
      <c r="H43" s="257"/>
      <c r="O43" s="248"/>
    </row>
    <row r="44" spans="1:15" ht="19.5" customHeight="1">
      <c r="A44" s="629"/>
      <c r="B44" s="628"/>
      <c r="C44" s="249"/>
      <c r="D44" s="253"/>
      <c r="E44" s="253"/>
      <c r="F44" s="256"/>
      <c r="G44" s="256"/>
      <c r="H44" s="257"/>
      <c r="O44" s="248"/>
    </row>
    <row r="45" spans="1:15" ht="19.5" customHeight="1">
      <c r="A45" s="629"/>
      <c r="B45" s="628"/>
      <c r="C45" s="249"/>
      <c r="D45" s="253"/>
      <c r="E45" s="253"/>
      <c r="F45" s="256"/>
      <c r="G45" s="256"/>
      <c r="H45" s="257"/>
      <c r="O45" s="248"/>
    </row>
    <row r="46" spans="1:15" ht="19.5" customHeight="1">
      <c r="A46" s="629"/>
      <c r="B46" s="628"/>
      <c r="C46" s="249"/>
      <c r="D46" s="253"/>
      <c r="E46" s="516"/>
      <c r="F46" s="256"/>
      <c r="G46" s="256"/>
      <c r="H46" s="257"/>
      <c r="O46" s="248"/>
    </row>
    <row r="47" spans="1:15" ht="19.5" customHeight="1" thickBot="1">
      <c r="A47" s="630"/>
      <c r="B47" s="631"/>
      <c r="C47" s="375"/>
      <c r="D47" s="376"/>
      <c r="E47" s="376"/>
      <c r="F47" s="260"/>
      <c r="G47" s="260"/>
      <c r="H47" s="261"/>
      <c r="O47" s="248"/>
    </row>
    <row r="48" spans="1:15" ht="19.5" customHeight="1" thickBot="1">
      <c r="A48" s="623" t="s">
        <v>423</v>
      </c>
      <c r="B48" s="599"/>
      <c r="C48" s="624"/>
      <c r="D48" s="694">
        <f>SUM(D40:D47)</f>
        <v>0</v>
      </c>
      <c r="E48" s="690">
        <f>SUM(E40:E47)</f>
        <v>0</v>
      </c>
      <c r="F48" s="648"/>
      <c r="G48" s="648"/>
      <c r="H48" s="648"/>
      <c r="O48" s="248"/>
    </row>
    <row r="49" spans="1:8" s="133" customFormat="1" ht="19.5" customHeight="1">
      <c r="A49" s="648"/>
      <c r="B49" s="648"/>
      <c r="C49" s="648"/>
      <c r="D49" s="648"/>
      <c r="E49" s="648"/>
      <c r="F49" s="648"/>
      <c r="G49" s="648"/>
      <c r="H49" s="648"/>
    </row>
    <row r="50" spans="1:8" s="133" customFormat="1" ht="19.5" customHeight="1" thickBot="1">
      <c r="A50" s="648"/>
      <c r="B50" s="648"/>
      <c r="C50" s="648"/>
      <c r="D50" s="648"/>
      <c r="E50" s="648"/>
      <c r="F50" s="648"/>
      <c r="G50" s="648"/>
      <c r="H50" s="648"/>
    </row>
    <row r="51" spans="1:8" s="133" customFormat="1" ht="37.5" customHeight="1" thickBot="1">
      <c r="A51" s="625" t="s">
        <v>732</v>
      </c>
      <c r="B51" s="599"/>
      <c r="C51" s="600" t="s">
        <v>725</v>
      </c>
      <c r="D51" s="600">
        <v>2015</v>
      </c>
      <c r="E51" s="600">
        <v>2016</v>
      </c>
      <c r="F51" s="600" t="s">
        <v>424</v>
      </c>
      <c r="G51" s="600" t="s">
        <v>29</v>
      </c>
      <c r="H51" s="601" t="s">
        <v>28</v>
      </c>
    </row>
    <row r="52" spans="1:8" s="133" customFormat="1" ht="19.5" customHeight="1">
      <c r="A52" s="795" t="s">
        <v>225</v>
      </c>
      <c r="B52" s="628"/>
      <c r="C52" s="249" t="s">
        <v>226</v>
      </c>
      <c r="D52" s="250"/>
      <c r="E52" s="250">
        <v>24090182.21</v>
      </c>
      <c r="F52" s="254"/>
      <c r="G52" s="254"/>
      <c r="H52" s="255"/>
    </row>
    <row r="53" spans="1:8" s="133" customFormat="1" ht="19.5" customHeight="1">
      <c r="A53" s="629"/>
      <c r="B53" s="628"/>
      <c r="C53" s="249"/>
      <c r="D53" s="253"/>
      <c r="E53" s="253"/>
      <c r="F53" s="256"/>
      <c r="G53" s="256"/>
      <c r="H53" s="257"/>
    </row>
    <row r="54" spans="1:8" s="133" customFormat="1" ht="19.5" customHeight="1">
      <c r="A54" s="629"/>
      <c r="B54" s="628"/>
      <c r="C54" s="249"/>
      <c r="D54" s="253"/>
      <c r="E54" s="253"/>
      <c r="F54" s="256"/>
      <c r="G54" s="256"/>
      <c r="H54" s="257"/>
    </row>
    <row r="55" spans="1:8" s="133" customFormat="1" ht="19.5" customHeight="1">
      <c r="A55" s="629"/>
      <c r="B55" s="628"/>
      <c r="C55" s="249"/>
      <c r="D55" s="253"/>
      <c r="E55" s="253"/>
      <c r="F55" s="256"/>
      <c r="G55" s="256"/>
      <c r="H55" s="257"/>
    </row>
    <row r="56" spans="1:8" s="133" customFormat="1" ht="19.5" customHeight="1">
      <c r="A56" s="629"/>
      <c r="B56" s="628"/>
      <c r="C56" s="249"/>
      <c r="D56" s="253"/>
      <c r="E56" s="253"/>
      <c r="F56" s="256"/>
      <c r="G56" s="256"/>
      <c r="H56" s="257"/>
    </row>
    <row r="57" spans="1:8" s="133" customFormat="1" ht="19.5" customHeight="1">
      <c r="A57" s="629"/>
      <c r="B57" s="628"/>
      <c r="C57" s="249"/>
      <c r="D57" s="253"/>
      <c r="E57" s="253"/>
      <c r="F57" s="256"/>
      <c r="G57" s="256"/>
      <c r="H57" s="257"/>
    </row>
    <row r="58" spans="1:8" s="133" customFormat="1" ht="19.5" customHeight="1">
      <c r="A58" s="629"/>
      <c r="B58" s="628"/>
      <c r="C58" s="249"/>
      <c r="D58" s="253"/>
      <c r="E58" s="253"/>
      <c r="F58" s="256"/>
      <c r="G58" s="256"/>
      <c r="H58" s="257"/>
    </row>
    <row r="59" spans="1:8" s="133" customFormat="1" ht="19.5" customHeight="1" thickBot="1">
      <c r="A59" s="629"/>
      <c r="B59" s="632"/>
      <c r="C59" s="258"/>
      <c r="D59" s="259"/>
      <c r="E59" s="259"/>
      <c r="F59" s="260"/>
      <c r="G59" s="260"/>
      <c r="H59" s="261"/>
    </row>
    <row r="60" spans="1:8" s="133" customFormat="1" ht="19.5" customHeight="1" thickBot="1">
      <c r="A60" s="623" t="s">
        <v>6</v>
      </c>
      <c r="B60" s="599"/>
      <c r="C60" s="624"/>
      <c r="D60" s="626">
        <f>SUM(D52:D59)</f>
        <v>0</v>
      </c>
      <c r="E60" s="626">
        <f>SUM(E52:E59)</f>
        <v>24090182.21</v>
      </c>
      <c r="F60" s="648"/>
      <c r="G60" s="648"/>
      <c r="H60" s="648"/>
    </row>
    <row r="61" spans="1:5" s="133" customFormat="1" ht="19.5" customHeight="1">
      <c r="A61" s="266"/>
      <c r="B61" s="267"/>
      <c r="C61" s="268"/>
      <c r="D61" s="268"/>
      <c r="E61" s="268"/>
    </row>
    <row r="62" spans="1:8" s="133" customFormat="1" ht="45.75" customHeight="1">
      <c r="A62" s="1006"/>
      <c r="B62" s="1006"/>
      <c r="C62" s="1006"/>
      <c r="D62" s="1006"/>
      <c r="E62" s="1006"/>
      <c r="F62" s="1006"/>
      <c r="G62" s="1006"/>
      <c r="H62" s="1006"/>
    </row>
    <row r="63" spans="1:8" s="133" customFormat="1" ht="19.5" customHeight="1">
      <c r="A63" s="1002"/>
      <c r="B63" s="1002"/>
      <c r="C63" s="1002"/>
      <c r="D63" s="1002"/>
      <c r="E63" s="1002"/>
      <c r="F63" s="1002"/>
      <c r="G63" s="1002"/>
      <c r="H63" s="1002"/>
    </row>
    <row r="64" spans="1:8" s="133" customFormat="1" ht="18.75" customHeight="1">
      <c r="A64" s="1002"/>
      <c r="B64" s="1002"/>
      <c r="C64" s="1002"/>
      <c r="D64" s="1002"/>
      <c r="E64" s="1002"/>
      <c r="F64" s="1002"/>
      <c r="G64" s="1002"/>
      <c r="H64" s="1002"/>
    </row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C88" s="246" t="s">
        <v>7</v>
      </c>
    </row>
    <row r="89" ht="12.75">
      <c r="C89" s="246" t="s">
        <v>8</v>
      </c>
    </row>
    <row r="90" ht="12.75">
      <c r="C90" s="246" t="s">
        <v>9</v>
      </c>
    </row>
    <row r="91" ht="12.75">
      <c r="C91" s="246" t="s">
        <v>10</v>
      </c>
    </row>
    <row r="92" ht="12.75">
      <c r="C92" s="246" t="s">
        <v>11</v>
      </c>
    </row>
    <row r="93" ht="12.75">
      <c r="C93" s="246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9:H9"/>
    <mergeCell ref="A62:H62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2.7109375" style="133" customWidth="1"/>
    <col min="2" max="2" width="75.421875" style="133" customWidth="1"/>
    <col min="3" max="3" width="17.14062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7.140625" style="133" bestFit="1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71" t="s">
        <v>708</v>
      </c>
      <c r="E1" s="246"/>
    </row>
    <row r="2" spans="2:5" ht="14.25">
      <c r="B2" s="223"/>
      <c r="C2" s="772" t="s">
        <v>709</v>
      </c>
      <c r="E2" s="246"/>
    </row>
    <row r="3" spans="2:5" ht="12.75">
      <c r="B3" s="223"/>
      <c r="C3" s="223"/>
      <c r="D3" s="223"/>
      <c r="E3" s="246"/>
    </row>
    <row r="4" spans="2:5" ht="15">
      <c r="B4" s="770" t="s">
        <v>560</v>
      </c>
      <c r="C4" s="775">
        <v>42339</v>
      </c>
      <c r="E4" s="246"/>
    </row>
    <row r="5" spans="2:5" ht="15">
      <c r="B5" s="770" t="s">
        <v>707</v>
      </c>
      <c r="C5" s="774" t="s">
        <v>710</v>
      </c>
      <c r="E5" s="246"/>
    </row>
    <row r="6" ht="26.25" customHeight="1" thickBot="1"/>
    <row r="7" spans="1:10" ht="21.75" customHeight="1">
      <c r="A7" s="883" t="s">
        <v>528</v>
      </c>
      <c r="B7" s="884"/>
      <c r="C7" s="884"/>
      <c r="D7" s="884"/>
      <c r="E7" s="884"/>
      <c r="F7" s="884"/>
      <c r="G7" s="884"/>
      <c r="H7" s="884"/>
      <c r="I7" s="1038">
        <v>2016</v>
      </c>
      <c r="J7" s="1039"/>
    </row>
    <row r="8" spans="1:10" ht="19.5" customHeight="1">
      <c r="A8" s="1034" t="s">
        <v>529</v>
      </c>
      <c r="B8" s="1035"/>
      <c r="C8" s="1035"/>
      <c r="D8" s="1035"/>
      <c r="E8" s="1035"/>
      <c r="F8" s="1035"/>
      <c r="G8" s="1035"/>
      <c r="H8" s="1035"/>
      <c r="I8" s="1040"/>
      <c r="J8" s="1041"/>
    </row>
    <row r="9" spans="1:10" ht="27.75" customHeight="1" thickBot="1">
      <c r="A9" s="1031" t="str">
        <f>CPYG!A8</f>
        <v>EMPRESA PÚBLICA: CANALINK ÁFRICA, S.L.</v>
      </c>
      <c r="B9" s="1032"/>
      <c r="C9" s="1032"/>
      <c r="D9" s="1032"/>
      <c r="E9" s="1032"/>
      <c r="F9" s="1032"/>
      <c r="G9" s="1032"/>
      <c r="H9" s="1033"/>
      <c r="I9" s="1036" t="s">
        <v>543</v>
      </c>
      <c r="J9" s="1037"/>
    </row>
    <row r="10" spans="1:15" ht="18" customHeight="1">
      <c r="A10" s="1009" t="s">
        <v>14</v>
      </c>
      <c r="B10" s="1010"/>
      <c r="C10" s="1022" t="s">
        <v>98</v>
      </c>
      <c r="D10" s="1024"/>
      <c r="E10" s="1022" t="s">
        <v>99</v>
      </c>
      <c r="F10" s="1023"/>
      <c r="G10" s="1023"/>
      <c r="H10" s="1024"/>
      <c r="I10" s="1022" t="s">
        <v>100</v>
      </c>
      <c r="J10" s="1024"/>
      <c r="K10" s="269"/>
      <c r="L10" s="269"/>
      <c r="M10" s="269"/>
      <c r="N10" s="269"/>
      <c r="O10" s="269"/>
    </row>
    <row r="11" spans="1:15" ht="21" customHeight="1">
      <c r="A11" s="1009"/>
      <c r="B11" s="1010"/>
      <c r="C11" s="270"/>
      <c r="D11" s="271"/>
      <c r="E11" s="1025" t="s">
        <v>544</v>
      </c>
      <c r="F11" s="1027" t="s">
        <v>416</v>
      </c>
      <c r="G11" s="1028"/>
      <c r="H11" s="1020" t="s">
        <v>545</v>
      </c>
      <c r="I11" s="270"/>
      <c r="J11" s="271"/>
      <c r="K11" s="269"/>
      <c r="L11" s="269"/>
      <c r="M11" s="269"/>
      <c r="N11" s="269"/>
      <c r="O11" s="269"/>
    </row>
    <row r="12" spans="1:15" ht="27" customHeight="1">
      <c r="A12" s="1011"/>
      <c r="B12" s="1012"/>
      <c r="C12" s="272" t="s">
        <v>546</v>
      </c>
      <c r="D12" s="273" t="s">
        <v>547</v>
      </c>
      <c r="E12" s="1026"/>
      <c r="F12" s="274" t="s">
        <v>548</v>
      </c>
      <c r="G12" s="274" t="s">
        <v>549</v>
      </c>
      <c r="H12" s="1021"/>
      <c r="I12" s="272" t="s">
        <v>550</v>
      </c>
      <c r="J12" s="273" t="s">
        <v>547</v>
      </c>
      <c r="K12" s="269"/>
      <c r="L12" s="269"/>
      <c r="M12" s="269"/>
      <c r="N12" s="269"/>
      <c r="O12" s="269"/>
    </row>
    <row r="13" spans="1:10" ht="12.75">
      <c r="A13" s="1015" t="s">
        <v>551</v>
      </c>
      <c r="B13" s="1019"/>
      <c r="C13" s="275"/>
      <c r="D13" s="276"/>
      <c r="E13" s="275"/>
      <c r="F13" s="277"/>
      <c r="G13" s="277"/>
      <c r="H13" s="276"/>
      <c r="I13" s="275"/>
      <c r="J13" s="276"/>
    </row>
    <row r="14" spans="1:10" ht="12.75">
      <c r="A14" s="230"/>
      <c r="B14" s="158" t="s">
        <v>552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553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554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555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15" t="s">
        <v>556</v>
      </c>
      <c r="B18" s="1016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017" t="s">
        <v>557</v>
      </c>
      <c r="B19" s="1018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0"/>
      <c r="B20" s="158" t="s">
        <v>558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559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564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566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567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568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17" t="s">
        <v>569</v>
      </c>
      <c r="B26" s="1018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0"/>
      <c r="B27" s="158" t="s">
        <v>558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559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564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566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567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568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17" t="s">
        <v>570</v>
      </c>
      <c r="B33" s="1018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0"/>
      <c r="B34" s="158" t="s">
        <v>558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559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564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566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567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568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17" t="s">
        <v>571</v>
      </c>
      <c r="B40" s="1018"/>
      <c r="C40" s="517"/>
      <c r="D40" s="517"/>
      <c r="E40" s="275"/>
      <c r="F40" s="277"/>
      <c r="G40" s="277"/>
      <c r="H40" s="276"/>
      <c r="I40" s="275"/>
      <c r="J40" s="276"/>
    </row>
    <row r="41" spans="1:10" ht="12.75">
      <c r="A41" s="1015" t="s">
        <v>572</v>
      </c>
      <c r="B41" s="1016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0"/>
      <c r="B42" s="158" t="s">
        <v>573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574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575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15" t="s">
        <v>576</v>
      </c>
      <c r="B45" s="1016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013" t="s">
        <v>577</v>
      </c>
      <c r="B46" s="1014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29" t="s">
        <v>578</v>
      </c>
      <c r="B47" s="1030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13" t="s">
        <v>579</v>
      </c>
      <c r="B48" s="1014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13" t="s">
        <v>580</v>
      </c>
      <c r="B49" s="1014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13" t="s">
        <v>581</v>
      </c>
      <c r="B50" s="1014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13" t="s">
        <v>582</v>
      </c>
      <c r="B51" s="1014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15" t="s">
        <v>583</v>
      </c>
      <c r="B52" s="1016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013" t="s">
        <v>584</v>
      </c>
      <c r="B53" s="1014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13" t="s">
        <v>585</v>
      </c>
      <c r="B54" s="1014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13" t="s">
        <v>586</v>
      </c>
      <c r="B55" s="1014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587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07" t="s">
        <v>588</v>
      </c>
      <c r="B57" s="1008"/>
      <c r="C57" s="222">
        <v>23975886.19</v>
      </c>
      <c r="D57" s="221"/>
      <c r="E57" s="222">
        <v>114296.02</v>
      </c>
      <c r="F57" s="220"/>
      <c r="G57" s="220">
        <v>-24090182.21</v>
      </c>
      <c r="H57" s="221"/>
      <c r="I57" s="222">
        <f>C57+E57+F57+G57</f>
        <v>0</v>
      </c>
      <c r="J57" s="221"/>
    </row>
  </sheetData>
  <sheetProtection/>
  <mergeCells count="31">
    <mergeCell ref="I10:J10"/>
    <mergeCell ref="A7:H7"/>
    <mergeCell ref="A9:H9"/>
    <mergeCell ref="A8:H8"/>
    <mergeCell ref="I9:J9"/>
    <mergeCell ref="I7:J8"/>
    <mergeCell ref="C10:D10"/>
    <mergeCell ref="A54:B54"/>
    <mergeCell ref="A55:B55"/>
    <mergeCell ref="A33:B33"/>
    <mergeCell ref="A40:B40"/>
    <mergeCell ref="A41:B41"/>
    <mergeCell ref="A45:B45"/>
    <mergeCell ref="A46:B46"/>
    <mergeCell ref="A47:B47"/>
    <mergeCell ref="A48:B48"/>
    <mergeCell ref="A49:B49"/>
    <mergeCell ref="H11:H12"/>
    <mergeCell ref="E10:H10"/>
    <mergeCell ref="E11:E12"/>
    <mergeCell ref="F11:G11"/>
    <mergeCell ref="A57:B57"/>
    <mergeCell ref="A10:B12"/>
    <mergeCell ref="A50:B50"/>
    <mergeCell ref="A51:B51"/>
    <mergeCell ref="A52:B52"/>
    <mergeCell ref="A53:B53"/>
    <mergeCell ref="A19:B19"/>
    <mergeCell ref="A26:B26"/>
    <mergeCell ref="A13:B13"/>
    <mergeCell ref="A18:B18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70" zoomScaleNormal="70" zoomScalePageLayoutView="0" workbookViewId="0" topLeftCell="A1">
      <selection activeCell="G4" sqref="G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12.140625" style="278" customWidth="1"/>
    <col min="4" max="4" width="16.421875" style="278" customWidth="1"/>
    <col min="5" max="5" width="10.57421875" style="278" customWidth="1"/>
    <col min="6" max="6" width="11.28125" style="278" customWidth="1"/>
    <col min="7" max="8" width="13.57421875" style="278" customWidth="1"/>
    <col min="9" max="9" width="16.57421875" style="278" customWidth="1"/>
    <col min="10" max="10" width="17.28125" style="278" customWidth="1"/>
    <col min="11" max="11" width="13.28125" style="278" customWidth="1"/>
    <col min="12" max="12" width="15.421875" style="278" customWidth="1"/>
    <col min="13" max="13" width="15.57421875" style="278" customWidth="1"/>
    <col min="14" max="14" width="16.710937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G1" s="771" t="s">
        <v>708</v>
      </c>
    </row>
    <row r="2" ht="14.25">
      <c r="G2" s="772" t="s">
        <v>709</v>
      </c>
    </row>
    <row r="4" spans="1:7" ht="15">
      <c r="A4" s="770" t="s">
        <v>560</v>
      </c>
      <c r="G4" s="775">
        <v>42339</v>
      </c>
    </row>
    <row r="5" spans="1:7" ht="15">
      <c r="A5" s="770" t="s">
        <v>707</v>
      </c>
      <c r="G5" s="774" t="s">
        <v>710</v>
      </c>
    </row>
    <row r="6" spans="1:14" ht="24.75" customHeight="1" thickBot="1">
      <c r="A6" s="317"/>
      <c r="N6" s="318"/>
    </row>
    <row r="7" spans="1:19" s="295" customFormat="1" ht="36" customHeight="1" thickBot="1">
      <c r="A7" s="1045" t="s">
        <v>1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7"/>
      <c r="N7" s="1052">
        <f>CPYG!D7</f>
        <v>2016</v>
      </c>
      <c r="O7" s="1053"/>
      <c r="Q7" s="297"/>
      <c r="R7" s="297"/>
      <c r="S7" s="297"/>
    </row>
    <row r="8" spans="1:15" ht="25.5" customHeight="1" thickBot="1">
      <c r="A8" s="1061" t="str">
        <f>CPYG!A8</f>
        <v>EMPRESA PÚBLICA: CANALINK ÁFRICA, S.L.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3"/>
      <c r="N8" s="1061" t="s">
        <v>478</v>
      </c>
      <c r="O8" s="1063"/>
    </row>
    <row r="9" spans="1:15" ht="24.75" customHeight="1">
      <c r="A9" s="1054" t="s">
        <v>422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6"/>
    </row>
    <row r="10" spans="1:16" ht="48" customHeight="1">
      <c r="A10" s="1064" t="s">
        <v>653</v>
      </c>
      <c r="B10" s="1065"/>
      <c r="C10" s="1060"/>
      <c r="D10" s="1058" t="s">
        <v>262</v>
      </c>
      <c r="E10" s="1060"/>
      <c r="F10" s="281" t="s">
        <v>263</v>
      </c>
      <c r="G10" s="1057" t="s">
        <v>264</v>
      </c>
      <c r="H10" s="1057"/>
      <c r="I10" s="1057"/>
      <c r="J10" s="1058" t="s">
        <v>265</v>
      </c>
      <c r="K10" s="1060"/>
      <c r="L10" s="1058" t="s">
        <v>101</v>
      </c>
      <c r="M10" s="1060"/>
      <c r="N10" s="1058" t="s">
        <v>102</v>
      </c>
      <c r="O10" s="1059"/>
      <c r="P10" s="282"/>
    </row>
    <row r="11" spans="1:15" ht="19.5" customHeight="1">
      <c r="A11" s="1042"/>
      <c r="B11" s="1043"/>
      <c r="C11" s="1044"/>
      <c r="D11" s="1048"/>
      <c r="E11" s="1051"/>
      <c r="F11" s="283"/>
      <c r="G11" s="1066"/>
      <c r="H11" s="1067"/>
      <c r="I11" s="1068"/>
      <c r="J11" s="1048"/>
      <c r="K11" s="1051"/>
      <c r="L11" s="1048"/>
      <c r="M11" s="1051"/>
      <c r="N11" s="1048"/>
      <c r="O11" s="1075"/>
    </row>
    <row r="12" spans="1:15" ht="19.5" customHeight="1">
      <c r="A12" s="1042"/>
      <c r="B12" s="1043"/>
      <c r="C12" s="1044"/>
      <c r="D12" s="1048"/>
      <c r="E12" s="1051"/>
      <c r="F12" s="283"/>
      <c r="G12" s="1050"/>
      <c r="H12" s="1050"/>
      <c r="I12" s="1050"/>
      <c r="J12" s="1048"/>
      <c r="K12" s="1051"/>
      <c r="L12" s="1048"/>
      <c r="M12" s="1049"/>
      <c r="N12" s="1048"/>
      <c r="O12" s="1075"/>
    </row>
    <row r="13" spans="1:15" ht="19.5" customHeight="1">
      <c r="A13" s="1042"/>
      <c r="B13" s="1043"/>
      <c r="C13" s="1044"/>
      <c r="D13" s="1048"/>
      <c r="E13" s="1051"/>
      <c r="F13" s="283"/>
      <c r="G13" s="1050"/>
      <c r="H13" s="1050"/>
      <c r="I13" s="1050"/>
      <c r="J13" s="1048"/>
      <c r="K13" s="1051"/>
      <c r="L13" s="1048"/>
      <c r="M13" s="1049"/>
      <c r="N13" s="1048"/>
      <c r="O13" s="1075"/>
    </row>
    <row r="14" spans="1:15" ht="19.5" customHeight="1">
      <c r="A14" s="1042"/>
      <c r="B14" s="1043"/>
      <c r="C14" s="1044"/>
      <c r="D14" s="1048"/>
      <c r="E14" s="1051"/>
      <c r="F14" s="283"/>
      <c r="G14" s="1050"/>
      <c r="H14" s="1050"/>
      <c r="I14" s="1050"/>
      <c r="J14" s="1048"/>
      <c r="K14" s="1051"/>
      <c r="L14" s="1048"/>
      <c r="M14" s="1049"/>
      <c r="N14" s="1048"/>
      <c r="O14" s="1075"/>
    </row>
    <row r="15" spans="1:15" ht="19.5" customHeight="1">
      <c r="A15" s="1042"/>
      <c r="B15" s="1043"/>
      <c r="C15" s="1044"/>
      <c r="D15" s="1048"/>
      <c r="E15" s="1051"/>
      <c r="F15" s="285"/>
      <c r="G15" s="1050"/>
      <c r="H15" s="1050"/>
      <c r="I15" s="1050"/>
      <c r="J15" s="1048"/>
      <c r="K15" s="1051"/>
      <c r="L15" s="1048"/>
      <c r="M15" s="1049"/>
      <c r="N15" s="1048"/>
      <c r="O15" s="1075"/>
    </row>
    <row r="16" spans="1:15" ht="24.75" customHeight="1">
      <c r="A16" s="1071" t="s">
        <v>471</v>
      </c>
      <c r="B16" s="1072"/>
      <c r="C16" s="1072"/>
      <c r="D16" s="1072"/>
      <c r="E16" s="1072"/>
      <c r="F16" s="1072"/>
      <c r="G16" s="1072"/>
      <c r="H16" s="1072"/>
      <c r="I16" s="1072"/>
      <c r="J16" s="1072"/>
      <c r="K16" s="1072"/>
      <c r="L16" s="1072"/>
      <c r="M16" s="1072"/>
      <c r="N16" s="1072"/>
      <c r="O16" s="1073"/>
    </row>
    <row r="17" spans="1:15" ht="40.5" customHeight="1">
      <c r="A17" s="1074" t="s">
        <v>266</v>
      </c>
      <c r="B17" s="281"/>
      <c r="C17" s="1057" t="s">
        <v>267</v>
      </c>
      <c r="D17" s="1078" t="s">
        <v>268</v>
      </c>
      <c r="E17" s="1079"/>
      <c r="F17" s="1057" t="s">
        <v>269</v>
      </c>
      <c r="G17" s="1069" t="s">
        <v>650</v>
      </c>
      <c r="H17" s="1069" t="s">
        <v>651</v>
      </c>
      <c r="I17" s="1058" t="s">
        <v>103</v>
      </c>
      <c r="J17" s="1060"/>
      <c r="K17" s="1058" t="s">
        <v>97</v>
      </c>
      <c r="L17" s="1065"/>
      <c r="M17" s="1060"/>
      <c r="N17" s="1057" t="s">
        <v>109</v>
      </c>
      <c r="O17" s="1082"/>
    </row>
    <row r="18" spans="1:19" ht="60" customHeight="1">
      <c r="A18" s="1074"/>
      <c r="B18" s="281"/>
      <c r="C18" s="1057"/>
      <c r="D18" s="1080"/>
      <c r="E18" s="1081"/>
      <c r="F18" s="1057"/>
      <c r="G18" s="1070"/>
      <c r="H18" s="1070"/>
      <c r="I18" s="286" t="s">
        <v>2</v>
      </c>
      <c r="J18" s="281" t="s">
        <v>104</v>
      </c>
      <c r="K18" s="787" t="s">
        <v>105</v>
      </c>
      <c r="L18" s="281" t="s">
        <v>106</v>
      </c>
      <c r="M18" s="280" t="s">
        <v>107</v>
      </c>
      <c r="N18" s="280" t="s">
        <v>108</v>
      </c>
      <c r="O18" s="287" t="s">
        <v>270</v>
      </c>
      <c r="Q18" s="288" t="s">
        <v>417</v>
      </c>
      <c r="R18" s="279" t="s">
        <v>16</v>
      </c>
      <c r="S18" s="279" t="s">
        <v>17</v>
      </c>
    </row>
    <row r="19" spans="1:19" s="295" customFormat="1" ht="19.5" customHeight="1">
      <c r="A19" s="298" t="s">
        <v>221</v>
      </c>
      <c r="B19" s="290"/>
      <c r="C19" s="290">
        <v>163</v>
      </c>
      <c r="D19" s="1076" t="s">
        <v>222</v>
      </c>
      <c r="E19" s="1077"/>
      <c r="F19" s="295" t="s">
        <v>223</v>
      </c>
      <c r="G19" s="291"/>
      <c r="H19" s="291" t="s">
        <v>224</v>
      </c>
      <c r="I19" s="292">
        <v>23975886.19</v>
      </c>
      <c r="J19" s="786">
        <f>+I19</f>
        <v>23975886.19</v>
      </c>
      <c r="K19" s="703">
        <v>114296.02</v>
      </c>
      <c r="L19" s="652">
        <f>-J19-K19</f>
        <v>-24090182.21</v>
      </c>
      <c r="M19" s="652">
        <v>0</v>
      </c>
      <c r="N19" s="653">
        <v>0</v>
      </c>
      <c r="O19" s="294"/>
      <c r="Q19" s="296"/>
      <c r="R19" s="297"/>
      <c r="S19" s="297"/>
    </row>
    <row r="20" spans="1:19" s="295" customFormat="1" ht="19.5" customHeight="1">
      <c r="A20" s="298"/>
      <c r="B20" s="290"/>
      <c r="C20" s="290"/>
      <c r="D20" s="1076"/>
      <c r="E20" s="1077"/>
      <c r="F20" s="284"/>
      <c r="G20" s="291"/>
      <c r="H20" s="291"/>
      <c r="I20" s="292"/>
      <c r="J20" s="292"/>
      <c r="K20" s="292"/>
      <c r="L20" s="292"/>
      <c r="M20" s="292"/>
      <c r="N20" s="293"/>
      <c r="O20" s="294"/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19.5" customHeight="1">
      <c r="A21" s="298"/>
      <c r="B21" s="290"/>
      <c r="C21" s="290"/>
      <c r="D21" s="1076"/>
      <c r="E21" s="1077"/>
      <c r="F21" s="284"/>
      <c r="G21" s="291"/>
      <c r="H21" s="291"/>
      <c r="I21" s="292"/>
      <c r="J21" s="292"/>
      <c r="K21" s="292"/>
      <c r="L21" s="292"/>
      <c r="M21" s="292"/>
      <c r="N21" s="293"/>
      <c r="O21" s="294"/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076"/>
      <c r="E22" s="1077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076"/>
      <c r="E23" s="1077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076"/>
      <c r="E24" s="1077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076"/>
      <c r="E25" s="1077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076"/>
      <c r="E26" s="1077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076"/>
      <c r="E27" s="1077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085"/>
      <c r="E28" s="1086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423</v>
      </c>
      <c r="B29" s="308"/>
      <c r="C29" s="309"/>
      <c r="D29" s="1083"/>
      <c r="E29" s="1084"/>
      <c r="F29" s="310"/>
      <c r="G29" s="310"/>
      <c r="H29" s="310"/>
      <c r="I29" s="767">
        <f aca="true" t="shared" si="3" ref="I29:N29">SUM(I19:I28)</f>
        <v>23975886.19</v>
      </c>
      <c r="J29" s="767">
        <f t="shared" si="3"/>
        <v>23975886.19</v>
      </c>
      <c r="K29" s="767">
        <f>SUM(K20:K28)</f>
        <v>0</v>
      </c>
      <c r="L29" s="767">
        <f t="shared" si="3"/>
        <v>-24090182.21</v>
      </c>
      <c r="M29" s="767">
        <f t="shared" si="3"/>
        <v>0</v>
      </c>
      <c r="N29" s="767">
        <f t="shared" si="3"/>
        <v>0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9" s="821" customFormat="1" ht="12.75" hidden="1">
      <c r="A31" s="821" t="s">
        <v>419</v>
      </c>
      <c r="Q31" s="822"/>
      <c r="R31" s="822"/>
      <c r="S31" s="822"/>
    </row>
    <row r="32" spans="1:19" s="821" customFormat="1" ht="12.75" hidden="1">
      <c r="A32" s="821" t="s">
        <v>652</v>
      </c>
      <c r="Q32" s="822"/>
      <c r="R32" s="822"/>
      <c r="S32" s="822"/>
    </row>
    <row r="33" spans="1:19" s="821" customFormat="1" ht="12.75" hidden="1">
      <c r="A33" s="821" t="s">
        <v>472</v>
      </c>
      <c r="Q33" s="822"/>
      <c r="R33" s="822"/>
      <c r="S33" s="822"/>
    </row>
    <row r="34" spans="1:19" s="821" customFormat="1" ht="12.75" hidden="1">
      <c r="A34" s="821" t="s">
        <v>3</v>
      </c>
      <c r="Q34" s="822"/>
      <c r="R34" s="822"/>
      <c r="S34" s="822"/>
    </row>
    <row r="35" spans="17:19" s="821" customFormat="1" ht="12.75" hidden="1">
      <c r="Q35" s="822"/>
      <c r="R35" s="822"/>
      <c r="S35" s="822"/>
    </row>
    <row r="36" spans="17:19" s="821" customFormat="1" ht="12.75" hidden="1">
      <c r="Q36" s="822"/>
      <c r="R36" s="822"/>
      <c r="S36" s="822"/>
    </row>
    <row r="37" spans="17:19" s="821" customFormat="1" ht="12.75" hidden="1">
      <c r="Q37" s="822"/>
      <c r="R37" s="822"/>
      <c r="S37" s="822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21:E21"/>
    <mergeCell ref="D22:E22"/>
    <mergeCell ref="D23:E23"/>
    <mergeCell ref="D24:E24"/>
    <mergeCell ref="D29:E29"/>
    <mergeCell ref="D25:E25"/>
    <mergeCell ref="D26:E26"/>
    <mergeCell ref="D27:E27"/>
    <mergeCell ref="D28:E28"/>
    <mergeCell ref="D11:E11"/>
    <mergeCell ref="J11:K11"/>
    <mergeCell ref="L11:M11"/>
    <mergeCell ref="H17:H18"/>
    <mergeCell ref="G15:I15"/>
    <mergeCell ref="K17:M17"/>
    <mergeCell ref="D14:E14"/>
    <mergeCell ref="D15:E15"/>
    <mergeCell ref="N17:O17"/>
    <mergeCell ref="N15:O15"/>
    <mergeCell ref="N14:O14"/>
    <mergeCell ref="J15:K15"/>
    <mergeCell ref="J14:K14"/>
    <mergeCell ref="N13:O13"/>
    <mergeCell ref="N12:O12"/>
    <mergeCell ref="D20:E20"/>
    <mergeCell ref="D19:E19"/>
    <mergeCell ref="D12:E12"/>
    <mergeCell ref="D13:E13"/>
    <mergeCell ref="G14:I14"/>
    <mergeCell ref="L15:M15"/>
    <mergeCell ref="I17:J17"/>
    <mergeCell ref="D17:E18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</mergeCells>
  <dataValidations count="4">
    <dataValidation type="list" allowBlank="1" showInputMessage="1" showErrorMessage="1" promptTitle="Tipo" prompt="Deberá indicar seleccionar el mismo&#10;" sqref="F20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87" t="s">
        <v>375</v>
      </c>
      <c r="B1" s="1088"/>
      <c r="C1" s="1088"/>
      <c r="D1" s="1088"/>
      <c r="E1" s="1088"/>
      <c r="F1" s="1088"/>
      <c r="G1" s="1089"/>
      <c r="H1" s="108">
        <v>2011</v>
      </c>
      <c r="I1"/>
      <c r="J1"/>
    </row>
    <row r="2" spans="1:10" s="110" customFormat="1" ht="17.25" thickBot="1">
      <c r="A2" s="1090" t="s">
        <v>376</v>
      </c>
      <c r="B2" s="1091"/>
      <c r="C2" s="1091"/>
      <c r="D2" s="1091"/>
      <c r="E2" s="1091"/>
      <c r="F2" s="1091"/>
      <c r="G2" s="1092"/>
      <c r="H2" s="120" t="s">
        <v>13</v>
      </c>
      <c r="I2"/>
      <c r="J2"/>
    </row>
    <row r="3" spans="1:8" ht="13.5" customHeight="1" thickBot="1">
      <c r="A3" s="1093" t="s">
        <v>377</v>
      </c>
      <c r="B3" s="1094"/>
      <c r="C3" s="1094"/>
      <c r="D3" s="1094"/>
      <c r="E3" s="1094"/>
      <c r="F3" s="1094"/>
      <c r="G3" s="1094"/>
      <c r="H3" s="1095"/>
    </row>
    <row r="4" spans="3:8" ht="20.25" customHeight="1">
      <c r="C4" s="1096">
        <v>2009</v>
      </c>
      <c r="D4" s="1096"/>
      <c r="E4" s="1096" t="s">
        <v>133</v>
      </c>
      <c r="F4" s="1096"/>
      <c r="G4" s="1096" t="s">
        <v>132</v>
      </c>
      <c r="H4" s="1096"/>
    </row>
    <row r="5" spans="1:8" ht="24.75">
      <c r="A5" s="111" t="s">
        <v>378</v>
      </c>
      <c r="B5" s="111" t="s">
        <v>14</v>
      </c>
      <c r="C5" s="112" t="s">
        <v>379</v>
      </c>
      <c r="D5" s="112" t="s">
        <v>380</v>
      </c>
      <c r="E5" s="112" t="s">
        <v>379</v>
      </c>
      <c r="F5" s="112" t="s">
        <v>380</v>
      </c>
      <c r="G5" s="112" t="s">
        <v>379</v>
      </c>
      <c r="H5" s="112" t="s">
        <v>380</v>
      </c>
    </row>
    <row r="6" spans="1:8" ht="15.75">
      <c r="A6" s="111" t="s">
        <v>381</v>
      </c>
      <c r="B6" s="111" t="s">
        <v>382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381</v>
      </c>
      <c r="B7" s="111" t="s">
        <v>383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098" t="s">
        <v>423</v>
      </c>
      <c r="B15" s="1099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97">
        <v>2009</v>
      </c>
      <c r="D17" s="1097"/>
      <c r="E17" s="1097" t="s">
        <v>133</v>
      </c>
      <c r="F17" s="1097"/>
      <c r="G17" s="1097" t="s">
        <v>132</v>
      </c>
      <c r="H17" s="1097"/>
    </row>
    <row r="18" spans="1:8" ht="24.75">
      <c r="A18" s="111" t="s">
        <v>384</v>
      </c>
      <c r="B18" s="111" t="s">
        <v>14</v>
      </c>
      <c r="C18" s="112" t="s">
        <v>385</v>
      </c>
      <c r="D18" s="112" t="s">
        <v>380</v>
      </c>
      <c r="E18" s="112" t="s">
        <v>385</v>
      </c>
      <c r="F18" s="112" t="s">
        <v>380</v>
      </c>
      <c r="G18" s="112" t="s">
        <v>385</v>
      </c>
      <c r="H18" s="112" t="s">
        <v>380</v>
      </c>
    </row>
    <row r="19" spans="1:8" ht="15.75">
      <c r="A19" s="111" t="s">
        <v>386</v>
      </c>
      <c r="B19" s="111" t="s">
        <v>387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388</v>
      </c>
      <c r="B20" s="111" t="s">
        <v>387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389</v>
      </c>
      <c r="B21" s="111" t="s">
        <v>390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391</v>
      </c>
      <c r="B22" s="111" t="s">
        <v>392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393</v>
      </c>
      <c r="B23" s="111" t="s">
        <v>394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381</v>
      </c>
      <c r="B24" s="111" t="s">
        <v>382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381</v>
      </c>
      <c r="B25" s="111" t="s">
        <v>395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098" t="s">
        <v>423</v>
      </c>
      <c r="B28" s="1099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15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26.28125" style="278" customWidth="1"/>
    <col min="4" max="4" width="13.28125" style="278" customWidth="1"/>
    <col min="5" max="5" width="10.57421875" style="278" customWidth="1"/>
    <col min="6" max="6" width="13.851562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3.00390625" style="278" bestFit="1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F1" s="771" t="s">
        <v>708</v>
      </c>
    </row>
    <row r="2" ht="14.25">
      <c r="F2" s="772" t="s">
        <v>709</v>
      </c>
    </row>
    <row r="4" spans="1:7" ht="15">
      <c r="A4" s="770" t="s">
        <v>560</v>
      </c>
      <c r="F4" s="775">
        <v>42339</v>
      </c>
      <c r="G4" s="782"/>
    </row>
    <row r="5" spans="1:7" ht="15">
      <c r="A5" s="770" t="s">
        <v>707</v>
      </c>
      <c r="F5" s="774" t="s">
        <v>710</v>
      </c>
      <c r="G5" s="783"/>
    </row>
    <row r="6" spans="1:14" ht="13.5" thickBot="1">
      <c r="A6" s="317"/>
      <c r="N6" s="318"/>
    </row>
    <row r="7" spans="1:19" s="295" customFormat="1" ht="36" customHeight="1" thickBot="1">
      <c r="A7" s="1045" t="s">
        <v>1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7"/>
      <c r="N7" s="1052">
        <f>CPYG!D7</f>
        <v>2016</v>
      </c>
      <c r="O7" s="1053"/>
      <c r="Q7" s="297"/>
      <c r="R7" s="297"/>
      <c r="S7" s="297"/>
    </row>
    <row r="8" spans="1:15" ht="34.5" customHeight="1" thickBot="1">
      <c r="A8" s="1061" t="str">
        <f>CPYG!A8</f>
        <v>EMPRESA PÚBLICA: CANALINK ÁFRICA, S.L.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3"/>
      <c r="N8" s="1061" t="s">
        <v>477</v>
      </c>
      <c r="O8" s="1063"/>
    </row>
    <row r="9" spans="1:15" ht="24.75" customHeight="1">
      <c r="A9" s="1100" t="s">
        <v>473</v>
      </c>
      <c r="B9" s="1070"/>
      <c r="C9" s="1070"/>
      <c r="D9" s="1070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101"/>
    </row>
    <row r="10" spans="1:15" ht="40.5" customHeight="1">
      <c r="A10" s="1102" t="s">
        <v>266</v>
      </c>
      <c r="B10" s="281"/>
      <c r="C10" s="1057" t="s">
        <v>267</v>
      </c>
      <c r="D10" s="1078" t="s">
        <v>268</v>
      </c>
      <c r="E10" s="1079"/>
      <c r="F10" s="1057" t="s">
        <v>269</v>
      </c>
      <c r="G10" s="1069" t="s">
        <v>650</v>
      </c>
      <c r="H10" s="1069" t="s">
        <v>651</v>
      </c>
      <c r="I10" s="1058" t="s">
        <v>112</v>
      </c>
      <c r="J10" s="1065"/>
      <c r="K10" s="1060"/>
      <c r="L10" s="1058" t="s">
        <v>99</v>
      </c>
      <c r="M10" s="1065"/>
      <c r="N10" s="1065"/>
      <c r="O10" s="1059"/>
    </row>
    <row r="11" spans="1:19" ht="73.5" customHeight="1">
      <c r="A11" s="1100"/>
      <c r="B11" s="281"/>
      <c r="C11" s="1057"/>
      <c r="D11" s="1080"/>
      <c r="E11" s="1081"/>
      <c r="F11" s="1057"/>
      <c r="G11" s="1070"/>
      <c r="H11" s="1070"/>
      <c r="I11" s="286" t="s">
        <v>2</v>
      </c>
      <c r="J11" s="286" t="s">
        <v>110</v>
      </c>
      <c r="K11" s="280" t="s">
        <v>474</v>
      </c>
      <c r="L11" s="286" t="s">
        <v>111</v>
      </c>
      <c r="M11" s="281" t="s">
        <v>106</v>
      </c>
      <c r="N11" s="280" t="s">
        <v>108</v>
      </c>
      <c r="O11" s="287" t="s">
        <v>474</v>
      </c>
      <c r="Q11" s="288" t="s">
        <v>417</v>
      </c>
      <c r="R11" s="279" t="s">
        <v>16</v>
      </c>
      <c r="S11" s="279" t="s">
        <v>17</v>
      </c>
    </row>
    <row r="12" spans="1:19" s="295" customFormat="1" ht="19.5" customHeight="1">
      <c r="A12" s="289"/>
      <c r="B12" s="290"/>
      <c r="C12" s="290"/>
      <c r="D12" s="1076"/>
      <c r="E12" s="1077"/>
      <c r="F12" s="284"/>
      <c r="G12" s="291"/>
      <c r="H12" s="291"/>
      <c r="I12" s="292"/>
      <c r="J12" s="292"/>
      <c r="K12" s="633"/>
      <c r="L12" s="292"/>
      <c r="M12" s="292"/>
      <c r="N12" s="654"/>
      <c r="O12" s="294"/>
      <c r="Q12" s="296"/>
      <c r="R12" s="297"/>
      <c r="S12" s="297"/>
    </row>
    <row r="13" spans="1:19" s="295" customFormat="1" ht="19.5" customHeight="1">
      <c r="A13" s="298"/>
      <c r="B13" s="290"/>
      <c r="C13" s="290"/>
      <c r="D13" s="1076"/>
      <c r="E13" s="1077"/>
      <c r="F13" s="284"/>
      <c r="G13" s="291"/>
      <c r="H13" s="291"/>
      <c r="I13" s="292"/>
      <c r="J13" s="292"/>
      <c r="K13" s="633"/>
      <c r="L13" s="292"/>
      <c r="M13" s="292"/>
      <c r="N13" s="654"/>
      <c r="O13" s="294"/>
      <c r="Q13" s="296"/>
      <c r="R13" s="297"/>
      <c r="S13" s="297"/>
    </row>
    <row r="14" spans="1:19" s="295" customFormat="1" ht="19.5" customHeight="1">
      <c r="A14" s="298"/>
      <c r="B14" s="290"/>
      <c r="C14" s="290"/>
      <c r="D14" s="1076"/>
      <c r="E14" s="1077"/>
      <c r="F14" s="284"/>
      <c r="G14" s="291"/>
      <c r="H14" s="291"/>
      <c r="I14" s="292"/>
      <c r="J14" s="292"/>
      <c r="K14" s="574"/>
      <c r="L14" s="292"/>
      <c r="M14" s="292"/>
      <c r="N14" s="293"/>
      <c r="O14" s="294"/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076"/>
      <c r="E15" s="1077"/>
      <c r="F15" s="284"/>
      <c r="G15" s="291"/>
      <c r="H15" s="291"/>
      <c r="I15" s="292"/>
      <c r="J15" s="292"/>
      <c r="K15" s="574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076"/>
      <c r="E16" s="1077"/>
      <c r="F16" s="284"/>
      <c r="G16" s="291"/>
      <c r="H16" s="291"/>
      <c r="I16" s="292"/>
      <c r="J16" s="292"/>
      <c r="K16" s="574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076"/>
      <c r="E17" s="1077"/>
      <c r="F17" s="284"/>
      <c r="G17" s="291"/>
      <c r="H17" s="291"/>
      <c r="I17" s="292"/>
      <c r="J17" s="292"/>
      <c r="K17" s="574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076"/>
      <c r="E18" s="1077"/>
      <c r="F18" s="284"/>
      <c r="G18" s="284"/>
      <c r="H18" s="284"/>
      <c r="I18" s="299"/>
      <c r="J18" s="299"/>
      <c r="K18" s="574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076"/>
      <c r="E19" s="1077"/>
      <c r="F19" s="284"/>
      <c r="G19" s="284"/>
      <c r="H19" s="284"/>
      <c r="I19" s="299"/>
      <c r="J19" s="299"/>
      <c r="K19" s="574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076"/>
      <c r="E20" s="1077"/>
      <c r="F20" s="284"/>
      <c r="G20" s="284"/>
      <c r="H20" s="284"/>
      <c r="I20" s="299"/>
      <c r="J20" s="299"/>
      <c r="K20" s="574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085"/>
      <c r="E21" s="1086"/>
      <c r="F21" s="303"/>
      <c r="G21" s="303"/>
      <c r="H21" s="303"/>
      <c r="I21" s="304"/>
      <c r="J21" s="304"/>
      <c r="K21" s="575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423</v>
      </c>
      <c r="B22" s="308"/>
      <c r="C22" s="309"/>
      <c r="D22" s="1083"/>
      <c r="E22" s="1084"/>
      <c r="F22" s="310"/>
      <c r="G22" s="310"/>
      <c r="H22" s="310"/>
      <c r="I22" s="767">
        <f aca="true" t="shared" si="3" ref="I22:N22">SUM(I12:I21)</f>
        <v>0</v>
      </c>
      <c r="J22" s="767">
        <f t="shared" si="3"/>
        <v>0</v>
      </c>
      <c r="K22" s="515"/>
      <c r="L22" s="767">
        <f t="shared" si="3"/>
        <v>0</v>
      </c>
      <c r="M22" s="767">
        <f t="shared" si="3"/>
        <v>0</v>
      </c>
      <c r="N22" s="767">
        <f t="shared" si="3"/>
        <v>0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9" s="821" customFormat="1" ht="12.75" hidden="1">
      <c r="A24" s="821" t="s">
        <v>419</v>
      </c>
      <c r="Q24" s="822"/>
      <c r="R24" s="822"/>
      <c r="S24" s="822"/>
    </row>
    <row r="25" spans="1:19" s="821" customFormat="1" ht="12.75" hidden="1">
      <c r="A25" s="821" t="s">
        <v>652</v>
      </c>
      <c r="Q25" s="822"/>
      <c r="R25" s="822"/>
      <c r="S25" s="822"/>
    </row>
    <row r="26" spans="1:19" s="821" customFormat="1" ht="12.75" hidden="1">
      <c r="A26" s="821" t="s">
        <v>484</v>
      </c>
      <c r="Q26" s="822"/>
      <c r="R26" s="822"/>
      <c r="S26" s="822"/>
    </row>
    <row r="27" spans="1:19" s="821" customFormat="1" ht="12.75" hidden="1">
      <c r="A27" s="821" t="s">
        <v>3</v>
      </c>
      <c r="Q27" s="822"/>
      <c r="R27" s="822"/>
      <c r="S27" s="822"/>
    </row>
    <row r="28" spans="17:19" s="821" customFormat="1" ht="12.75" hidden="1">
      <c r="Q28" s="822"/>
      <c r="R28" s="822"/>
      <c r="S28" s="822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D15:E15"/>
    <mergeCell ref="H10:H11"/>
    <mergeCell ref="D13:E13"/>
    <mergeCell ref="D12:E12"/>
    <mergeCell ref="A7:M7"/>
    <mergeCell ref="N7:O7"/>
    <mergeCell ref="A8:M8"/>
    <mergeCell ref="N8:O8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55" zoomScaleNormal="55" zoomScalePageLayoutView="0" workbookViewId="0" topLeftCell="A1">
      <selection activeCell="E4" sqref="E4"/>
    </sheetView>
  </sheetViews>
  <sheetFormatPr defaultColWidth="11.57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8"/>
      <c r="C1" s="278"/>
      <c r="D1" s="278"/>
      <c r="E1" s="771" t="s">
        <v>708</v>
      </c>
      <c r="F1" s="278"/>
      <c r="H1" s="278"/>
    </row>
    <row r="2" spans="2:8" ht="14.25">
      <c r="B2" s="278"/>
      <c r="C2" s="278"/>
      <c r="D2" s="278"/>
      <c r="E2" s="772" t="s">
        <v>709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5">
      <c r="B4" s="770" t="s">
        <v>560</v>
      </c>
      <c r="C4" s="278"/>
      <c r="D4" s="278"/>
      <c r="E4" s="775">
        <v>42339</v>
      </c>
      <c r="F4" s="278"/>
      <c r="H4" s="782"/>
    </row>
    <row r="5" spans="2:8" ht="15">
      <c r="B5" s="770" t="s">
        <v>707</v>
      </c>
      <c r="C5" s="278"/>
      <c r="D5" s="278"/>
      <c r="E5" s="774" t="s">
        <v>710</v>
      </c>
      <c r="F5" s="278"/>
      <c r="H5" s="783"/>
    </row>
    <row r="6" ht="13.5" thickBot="1"/>
    <row r="7" spans="1:8" ht="14.25">
      <c r="A7" s="1134" t="s">
        <v>528</v>
      </c>
      <c r="B7" s="1135"/>
      <c r="C7" s="1135"/>
      <c r="D7" s="1135"/>
      <c r="E7" s="1135"/>
      <c r="F7" s="1135"/>
      <c r="G7" s="1135"/>
      <c r="H7" s="1132">
        <v>2016</v>
      </c>
    </row>
    <row r="8" spans="1:8" ht="24.75" customHeight="1" thickBot="1">
      <c r="A8" s="1136" t="s">
        <v>594</v>
      </c>
      <c r="B8" s="1137"/>
      <c r="C8" s="1137"/>
      <c r="D8" s="1137"/>
      <c r="E8" s="1137"/>
      <c r="F8" s="1137"/>
      <c r="G8" s="1137"/>
      <c r="H8" s="1133"/>
    </row>
    <row r="9" spans="1:8" ht="33" customHeight="1" thickBot="1">
      <c r="A9" s="1138" t="str">
        <f>CPYG!A8</f>
        <v>EMPRESA PÚBLICA: CANALINK ÁFRICA, S.L.</v>
      </c>
      <c r="B9" s="1139"/>
      <c r="C9" s="1139"/>
      <c r="D9" s="1139"/>
      <c r="E9" s="1139"/>
      <c r="F9" s="1139"/>
      <c r="G9" s="1140"/>
      <c r="H9" s="319" t="s">
        <v>476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41" t="s">
        <v>595</v>
      </c>
      <c r="C11" s="1141"/>
      <c r="D11" s="1141"/>
      <c r="E11" s="1141"/>
      <c r="F11" s="1141"/>
      <c r="G11" s="1141"/>
      <c r="H11" s="1142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15" t="s">
        <v>596</v>
      </c>
      <c r="B13" s="1016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20" t="s">
        <v>640</v>
      </c>
      <c r="B15" s="321" t="s">
        <v>597</v>
      </c>
      <c r="C15" s="321"/>
      <c r="D15" s="321"/>
      <c r="E15" s="158"/>
      <c r="F15" s="158"/>
      <c r="G15" s="158"/>
      <c r="H15" s="231"/>
    </row>
    <row r="16" spans="1:8" ht="12.75">
      <c r="A16" s="320"/>
      <c r="B16" s="321" t="s">
        <v>598</v>
      </c>
      <c r="C16" s="321"/>
      <c r="D16" s="321"/>
      <c r="E16" s="158"/>
      <c r="F16" s="158"/>
      <c r="G16" s="158"/>
      <c r="H16" s="231"/>
    </row>
    <row r="17" spans="1:8" ht="12.75">
      <c r="A17" s="320"/>
      <c r="B17" s="321" t="s">
        <v>601</v>
      </c>
      <c r="C17" s="321"/>
      <c r="D17" s="321"/>
      <c r="E17" s="158"/>
      <c r="F17" s="158"/>
      <c r="G17" s="158"/>
      <c r="H17" s="231"/>
    </row>
    <row r="18" spans="1:8" ht="12.75">
      <c r="A18" s="320"/>
      <c r="B18" s="321" t="s">
        <v>602</v>
      </c>
      <c r="C18" s="321"/>
      <c r="D18" s="321"/>
      <c r="E18" s="158"/>
      <c r="F18" s="158"/>
      <c r="G18" s="158"/>
      <c r="H18" s="231"/>
    </row>
    <row r="19" spans="1:8" ht="12.75">
      <c r="A19" s="320"/>
      <c r="B19" s="321" t="s">
        <v>603</v>
      </c>
      <c r="C19" s="321"/>
      <c r="D19" s="321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15" t="s">
        <v>604</v>
      </c>
      <c r="B21" s="1016"/>
      <c r="C21" s="1016"/>
      <c r="D21" s="1016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43" t="s">
        <v>605</v>
      </c>
      <c r="B23" s="1144"/>
      <c r="C23" s="1144"/>
      <c r="D23" s="1144"/>
      <c r="E23" s="1145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31" t="s">
        <v>606</v>
      </c>
      <c r="G25" s="1131"/>
      <c r="H25" s="769">
        <f>C41</f>
        <v>0</v>
      </c>
    </row>
    <row r="26" spans="1:11" ht="12.75">
      <c r="A26" s="230"/>
      <c r="B26" s="158"/>
      <c r="C26" s="158"/>
      <c r="D26" s="158"/>
      <c r="E26" s="158"/>
      <c r="F26" s="1131" t="s">
        <v>607</v>
      </c>
      <c r="G26" s="1131"/>
      <c r="H26" s="769">
        <f>H41+H49</f>
        <v>0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4"/>
    </row>
    <row r="30" spans="1:8" ht="12.75">
      <c r="A30" s="1015" t="s">
        <v>608</v>
      </c>
      <c r="B30" s="1016"/>
      <c r="C30" s="1016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25" t="s">
        <v>609</v>
      </c>
      <c r="B32" s="1126"/>
      <c r="C32" s="1124" t="s">
        <v>610</v>
      </c>
      <c r="D32" s="1124" t="s">
        <v>611</v>
      </c>
      <c r="E32" s="1124"/>
      <c r="F32" s="1124"/>
      <c r="G32" s="1124"/>
      <c r="H32" s="1124"/>
    </row>
    <row r="33" spans="1:8" ht="13.5" thickBot="1">
      <c r="A33" s="1127"/>
      <c r="B33" s="1128"/>
      <c r="C33" s="1124"/>
      <c r="D33" s="1124" t="s">
        <v>612</v>
      </c>
      <c r="E33" s="1124" t="s">
        <v>613</v>
      </c>
      <c r="F33" s="1124" t="s">
        <v>614</v>
      </c>
      <c r="G33" s="1124" t="s">
        <v>615</v>
      </c>
      <c r="H33" s="1124" t="s">
        <v>617</v>
      </c>
    </row>
    <row r="34" spans="1:8" ht="13.5" thickBot="1">
      <c r="A34" s="1129"/>
      <c r="B34" s="1130"/>
      <c r="C34" s="1124"/>
      <c r="D34" s="1124"/>
      <c r="E34" s="1124"/>
      <c r="F34" s="1124"/>
      <c r="G34" s="1124"/>
      <c r="H34" s="1124"/>
    </row>
    <row r="35" spans="1:8" ht="15" customHeight="1">
      <c r="A35" s="1112" t="s">
        <v>618</v>
      </c>
      <c r="B35" s="1113"/>
      <c r="C35" s="323"/>
      <c r="D35" s="323"/>
      <c r="E35" s="323"/>
      <c r="F35" s="323"/>
      <c r="G35" s="323"/>
      <c r="H35" s="324">
        <f aca="true" t="shared" si="0" ref="H35:H40">D35+E35+F35+G35</f>
        <v>0</v>
      </c>
    </row>
    <row r="36" spans="1:8" ht="15" customHeight="1">
      <c r="A36" s="1112" t="s">
        <v>619</v>
      </c>
      <c r="B36" s="1113"/>
      <c r="C36" s="325"/>
      <c r="D36" s="325"/>
      <c r="E36" s="325"/>
      <c r="F36" s="325"/>
      <c r="G36" s="325"/>
      <c r="H36" s="326">
        <f t="shared" si="0"/>
        <v>0</v>
      </c>
    </row>
    <row r="37" spans="1:8" ht="15" customHeight="1">
      <c r="A37" s="1112" t="s">
        <v>620</v>
      </c>
      <c r="B37" s="1113"/>
      <c r="C37" s="325"/>
      <c r="D37" s="325"/>
      <c r="E37" s="325"/>
      <c r="F37" s="325"/>
      <c r="G37" s="325"/>
      <c r="H37" s="326">
        <f t="shared" si="0"/>
        <v>0</v>
      </c>
    </row>
    <row r="38" spans="1:8" ht="15" customHeight="1">
      <c r="A38" s="1112" t="s">
        <v>621</v>
      </c>
      <c r="B38" s="1113"/>
      <c r="C38" s="325"/>
      <c r="D38" s="325"/>
      <c r="E38" s="325"/>
      <c r="F38" s="325"/>
      <c r="G38" s="325"/>
      <c r="H38" s="326">
        <f t="shared" si="0"/>
        <v>0</v>
      </c>
    </row>
    <row r="39" spans="1:8" ht="15" customHeight="1">
      <c r="A39" s="1112" t="s">
        <v>622</v>
      </c>
      <c r="B39" s="1113"/>
      <c r="C39" s="325"/>
      <c r="D39" s="325"/>
      <c r="E39" s="325"/>
      <c r="F39" s="325"/>
      <c r="G39" s="325"/>
      <c r="H39" s="326">
        <f t="shared" si="0"/>
        <v>0</v>
      </c>
    </row>
    <row r="40" spans="1:8" ht="15" customHeight="1">
      <c r="A40" s="1112" t="s">
        <v>320</v>
      </c>
      <c r="B40" s="1113"/>
      <c r="C40" s="325"/>
      <c r="D40" s="325"/>
      <c r="E40" s="325"/>
      <c r="F40" s="325"/>
      <c r="G40" s="325"/>
      <c r="H40" s="326">
        <f t="shared" si="0"/>
        <v>0</v>
      </c>
    </row>
    <row r="41" spans="1:8" ht="15" customHeight="1" thickBot="1">
      <c r="A41" s="1114" t="s">
        <v>30</v>
      </c>
      <c r="B41" s="1115"/>
      <c r="C41" s="327">
        <f aca="true" t="shared" si="1" ref="C41:H41">C35+C36+C37+C38+C39+C40</f>
        <v>0</v>
      </c>
      <c r="D41" s="327">
        <f t="shared" si="1"/>
        <v>0</v>
      </c>
      <c r="E41" s="327">
        <f t="shared" si="1"/>
        <v>0</v>
      </c>
      <c r="F41" s="327">
        <f t="shared" si="1"/>
        <v>0</v>
      </c>
      <c r="G41" s="327">
        <f t="shared" si="1"/>
        <v>0</v>
      </c>
      <c r="H41" s="328">
        <f t="shared" si="1"/>
        <v>0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15" t="s">
        <v>623</v>
      </c>
      <c r="B44" s="1016"/>
      <c r="C44" s="1016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16" t="s">
        <v>14</v>
      </c>
      <c r="B46" s="1117"/>
      <c r="C46" s="1117"/>
      <c r="D46" s="1118"/>
      <c r="E46" s="1121" t="s">
        <v>398</v>
      </c>
      <c r="F46" s="1122"/>
      <c r="G46" s="1122"/>
      <c r="H46" s="1123"/>
    </row>
    <row r="47" spans="1:8" ht="15" customHeight="1">
      <c r="A47" s="1112" t="s">
        <v>641</v>
      </c>
      <c r="B47" s="1119"/>
      <c r="C47" s="322"/>
      <c r="D47" s="158"/>
      <c r="E47" s="158"/>
      <c r="F47" s="158"/>
      <c r="G47" s="158"/>
      <c r="H47" s="329">
        <f>-CPYG!D51-CPYG!D48</f>
        <v>0</v>
      </c>
    </row>
    <row r="48" spans="1:8" ht="15" customHeight="1">
      <c r="A48" s="1112" t="s">
        <v>624</v>
      </c>
      <c r="B48" s="1119"/>
      <c r="C48" s="322"/>
      <c r="D48" s="158"/>
      <c r="E48" s="158"/>
      <c r="F48" s="158"/>
      <c r="G48" s="158"/>
      <c r="H48" s="330">
        <f>-CPYG!D49</f>
        <v>0</v>
      </c>
    </row>
    <row r="49" spans="1:8" ht="15" customHeight="1" thickBot="1">
      <c r="A49" s="1114" t="s">
        <v>625</v>
      </c>
      <c r="B49" s="1120"/>
      <c r="C49" s="331"/>
      <c r="D49" s="332"/>
      <c r="E49" s="332"/>
      <c r="F49" s="332"/>
      <c r="G49" s="332"/>
      <c r="H49" s="333">
        <f>H47+H48</f>
        <v>0</v>
      </c>
    </row>
    <row r="50" spans="1:8" ht="12.75">
      <c r="A50" s="230"/>
      <c r="B50" s="158"/>
      <c r="C50" s="158"/>
      <c r="D50" s="158"/>
      <c r="E50" s="158"/>
      <c r="F50" s="158"/>
      <c r="G50" s="158"/>
      <c r="H50" s="634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4" t="s">
        <v>626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03" t="s">
        <v>321</v>
      </c>
      <c r="B54" s="1104"/>
      <c r="C54" s="1104"/>
      <c r="D54" s="1104"/>
      <c r="E54" s="1104"/>
      <c r="F54" s="1104"/>
      <c r="G54" s="1104"/>
      <c r="H54" s="1105"/>
    </row>
    <row r="55" spans="1:8" ht="12.75">
      <c r="A55" s="1106"/>
      <c r="B55" s="1107"/>
      <c r="C55" s="1107"/>
      <c r="D55" s="1107"/>
      <c r="E55" s="1107"/>
      <c r="F55" s="1107"/>
      <c r="G55" s="1107"/>
      <c r="H55" s="1108"/>
    </row>
    <row r="56" spans="1:8" ht="12.75">
      <c r="A56" s="1106"/>
      <c r="B56" s="1107"/>
      <c r="C56" s="1107"/>
      <c r="D56" s="1107"/>
      <c r="E56" s="1107"/>
      <c r="F56" s="1107"/>
      <c r="G56" s="1107"/>
      <c r="H56" s="1108"/>
    </row>
    <row r="57" spans="1:8" ht="12.75">
      <c r="A57" s="1106"/>
      <c r="B57" s="1107"/>
      <c r="C57" s="1107"/>
      <c r="D57" s="1107"/>
      <c r="E57" s="1107"/>
      <c r="F57" s="1107"/>
      <c r="G57" s="1107"/>
      <c r="H57" s="1108"/>
    </row>
    <row r="58" spans="1:8" ht="12.75">
      <c r="A58" s="1109"/>
      <c r="B58" s="1110"/>
      <c r="C58" s="1110"/>
      <c r="D58" s="1110"/>
      <c r="E58" s="1110"/>
      <c r="F58" s="1110"/>
      <c r="G58" s="1110"/>
      <c r="H58" s="1111"/>
    </row>
    <row r="59" spans="1:8" ht="13.5" thickBot="1">
      <c r="A59" s="335"/>
      <c r="B59" s="332"/>
      <c r="C59" s="332"/>
      <c r="D59" s="332"/>
      <c r="E59" s="332"/>
      <c r="F59" s="332"/>
      <c r="G59" s="332"/>
      <c r="H59" s="336"/>
    </row>
  </sheetData>
  <sheetProtection/>
  <mergeCells count="33">
    <mergeCell ref="B11:H11"/>
    <mergeCell ref="F25:G25"/>
    <mergeCell ref="A13:B13"/>
    <mergeCell ref="A21:D21"/>
    <mergeCell ref="A23:E23"/>
    <mergeCell ref="H7:H8"/>
    <mergeCell ref="A7:G7"/>
    <mergeCell ref="A8:G8"/>
    <mergeCell ref="A9:G9"/>
    <mergeCell ref="D32:H32"/>
    <mergeCell ref="E33:E34"/>
    <mergeCell ref="A47:B47"/>
    <mergeCell ref="F26:G26"/>
    <mergeCell ref="A48:B48"/>
    <mergeCell ref="A49:B49"/>
    <mergeCell ref="E46:H46"/>
    <mergeCell ref="A30:C30"/>
    <mergeCell ref="C32:C34"/>
    <mergeCell ref="D33:D34"/>
    <mergeCell ref="F33:F34"/>
    <mergeCell ref="A32:B34"/>
    <mergeCell ref="G33:G34"/>
    <mergeCell ref="H33:H34"/>
    <mergeCell ref="A54:H58"/>
    <mergeCell ref="A35:B35"/>
    <mergeCell ref="A36:B36"/>
    <mergeCell ref="A37:B37"/>
    <mergeCell ref="A38:B38"/>
    <mergeCell ref="A40:B40"/>
    <mergeCell ref="A41:B41"/>
    <mergeCell ref="A44:C44"/>
    <mergeCell ref="A46:D46"/>
    <mergeCell ref="A39:B3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55" zoomScaleNormal="55" zoomScalePageLayoutView="0" workbookViewId="0" topLeftCell="A1">
      <selection activeCell="B4" sqref="B4"/>
    </sheetView>
  </sheetViews>
  <sheetFormatPr defaultColWidth="11.57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8"/>
      <c r="B1" s="771" t="s">
        <v>708</v>
      </c>
      <c r="C1" s="278"/>
      <c r="D1" s="278"/>
      <c r="E1" s="278"/>
      <c r="G1" s="278"/>
    </row>
    <row r="2" spans="1:7" ht="14.25">
      <c r="A2" s="278"/>
      <c r="B2" s="772" t="s">
        <v>709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5">
      <c r="A4" s="770" t="s">
        <v>560</v>
      </c>
      <c r="B4" s="775">
        <v>42339</v>
      </c>
      <c r="C4" s="278"/>
      <c r="D4" s="278"/>
      <c r="E4" s="278"/>
      <c r="G4" s="782"/>
    </row>
    <row r="5" spans="1:7" ht="15">
      <c r="A5" s="770" t="s">
        <v>707</v>
      </c>
      <c r="B5" s="774" t="s">
        <v>710</v>
      </c>
      <c r="C5" s="278"/>
      <c r="D5" s="278"/>
      <c r="E5" s="278"/>
      <c r="G5" s="783"/>
    </row>
    <row r="6" ht="13.5" thickBot="1"/>
    <row r="7" spans="1:4" ht="49.5" customHeight="1" thickTop="1">
      <c r="A7" s="1149" t="s">
        <v>5</v>
      </c>
      <c r="B7" s="1150"/>
      <c r="C7" s="1151"/>
      <c r="D7" s="337">
        <f>CPYG!D7</f>
        <v>2016</v>
      </c>
    </row>
    <row r="8" spans="1:4" ht="42.75" customHeight="1">
      <c r="A8" s="1152" t="str">
        <f>CPYG!A8</f>
        <v>EMPRESA PÚBLICA: CANALINK ÁFRICA, S.L.</v>
      </c>
      <c r="B8" s="1153"/>
      <c r="C8" s="1154"/>
      <c r="D8" s="338" t="s">
        <v>483</v>
      </c>
    </row>
    <row r="9" spans="1:4" s="133" customFormat="1" ht="24.75" customHeight="1">
      <c r="A9" s="1155" t="s">
        <v>247</v>
      </c>
      <c r="B9" s="1156"/>
      <c r="C9" s="1156"/>
      <c r="D9" s="1157"/>
    </row>
    <row r="10" spans="1:4" s="133" customFormat="1" ht="16.5" customHeight="1">
      <c r="A10" s="1158" t="s">
        <v>400</v>
      </c>
      <c r="B10" s="1159"/>
      <c r="C10" s="1160" t="s">
        <v>402</v>
      </c>
      <c r="D10" s="1161"/>
    </row>
    <row r="11" spans="1:4" s="133" customFormat="1" ht="19.5" customHeight="1">
      <c r="A11" s="340" t="s">
        <v>401</v>
      </c>
      <c r="B11" s="341" t="s">
        <v>398</v>
      </c>
      <c r="C11" s="341" t="s">
        <v>401</v>
      </c>
      <c r="D11" s="342" t="s">
        <v>398</v>
      </c>
    </row>
    <row r="12" spans="1:4" s="133" customFormat="1" ht="19.5" customHeight="1">
      <c r="A12" s="343" t="s">
        <v>425</v>
      </c>
      <c r="B12" s="344"/>
      <c r="C12" s="345" t="s">
        <v>425</v>
      </c>
      <c r="D12" s="346"/>
    </row>
    <row r="13" spans="1:4" s="133" customFormat="1" ht="19.5" customHeight="1">
      <c r="A13" s="347" t="s">
        <v>426</v>
      </c>
      <c r="B13" s="348"/>
      <c r="C13" s="349" t="s">
        <v>426</v>
      </c>
      <c r="D13" s="350"/>
    </row>
    <row r="14" spans="1:4" s="133" customFormat="1" ht="19.5" customHeight="1">
      <c r="A14" s="347" t="s">
        <v>427</v>
      </c>
      <c r="B14" s="348"/>
      <c r="C14" s="349" t="s">
        <v>427</v>
      </c>
      <c r="D14" s="350"/>
    </row>
    <row r="15" spans="1:4" s="133" customFormat="1" ht="19.5" customHeight="1">
      <c r="A15" s="347" t="s">
        <v>428</v>
      </c>
      <c r="B15" s="348"/>
      <c r="C15" s="349" t="s">
        <v>428</v>
      </c>
      <c r="D15" s="350"/>
    </row>
    <row r="16" spans="1:4" s="133" customFormat="1" ht="19.5" customHeight="1">
      <c r="A16" s="347" t="s">
        <v>429</v>
      </c>
      <c r="B16" s="348"/>
      <c r="C16" s="349" t="s">
        <v>429</v>
      </c>
      <c r="D16" s="350"/>
    </row>
    <row r="17" spans="1:4" s="133" customFormat="1" ht="19.5" customHeight="1">
      <c r="A17" s="347" t="s">
        <v>4</v>
      </c>
      <c r="B17" s="348"/>
      <c r="C17" s="349" t="s">
        <v>4</v>
      </c>
      <c r="D17" s="350"/>
    </row>
    <row r="18" spans="1:4" s="229" customFormat="1" ht="19.5" customHeight="1">
      <c r="A18" s="351" t="s">
        <v>248</v>
      </c>
      <c r="B18" s="352"/>
      <c r="C18" s="349" t="s">
        <v>248</v>
      </c>
      <c r="D18" s="353"/>
    </row>
    <row r="19" spans="1:4" s="133" customFormat="1" ht="19.5" customHeight="1">
      <c r="A19" s="347" t="s">
        <v>462</v>
      </c>
      <c r="B19" s="348"/>
      <c r="C19" s="349" t="s">
        <v>462</v>
      </c>
      <c r="D19" s="350"/>
    </row>
    <row r="20" spans="1:6" s="133" customFormat="1" ht="19.5" customHeight="1">
      <c r="A20" s="347" t="s">
        <v>430</v>
      </c>
      <c r="B20" s="354"/>
      <c r="C20" s="349" t="s">
        <v>430</v>
      </c>
      <c r="D20" s="355"/>
      <c r="F20" s="169"/>
    </row>
    <row r="21" spans="1:4" s="133" customFormat="1" ht="19.5" customHeight="1">
      <c r="A21" s="347" t="s">
        <v>431</v>
      </c>
      <c r="B21" s="354"/>
      <c r="C21" s="349" t="s">
        <v>431</v>
      </c>
      <c r="D21" s="355"/>
    </row>
    <row r="22" spans="1:4" s="133" customFormat="1" ht="19.5" customHeight="1">
      <c r="A22" s="347" t="s">
        <v>432</v>
      </c>
      <c r="B22" s="354"/>
      <c r="C22" s="349" t="s">
        <v>432</v>
      </c>
      <c r="D22" s="355"/>
    </row>
    <row r="23" spans="1:4" s="133" customFormat="1" ht="19.5" customHeight="1">
      <c r="A23" s="347" t="s">
        <v>434</v>
      </c>
      <c r="B23" s="354"/>
      <c r="C23" s="349" t="s">
        <v>434</v>
      </c>
      <c r="D23" s="350"/>
    </row>
    <row r="24" spans="1:4" s="133" customFormat="1" ht="19.5" customHeight="1">
      <c r="A24" s="347" t="s">
        <v>433</v>
      </c>
      <c r="B24" s="348"/>
      <c r="C24" s="349" t="s">
        <v>433</v>
      </c>
      <c r="D24" s="350"/>
    </row>
    <row r="25" spans="1:4" s="133" customFormat="1" ht="19.5" customHeight="1">
      <c r="A25" s="347" t="s">
        <v>249</v>
      </c>
      <c r="B25" s="348"/>
      <c r="C25" s="349" t="s">
        <v>250</v>
      </c>
      <c r="D25" s="350"/>
    </row>
    <row r="26" spans="1:4" s="229" customFormat="1" ht="19.5" customHeight="1">
      <c r="A26" s="351" t="s">
        <v>435</v>
      </c>
      <c r="B26" s="352"/>
      <c r="C26" s="349" t="s">
        <v>435</v>
      </c>
      <c r="D26" s="353"/>
    </row>
    <row r="27" spans="1:4" s="133" customFormat="1" ht="19.5" customHeight="1">
      <c r="A27" s="347" t="s">
        <v>251</v>
      </c>
      <c r="B27" s="348"/>
      <c r="C27" s="349" t="s">
        <v>251</v>
      </c>
      <c r="D27" s="350"/>
    </row>
    <row r="28" spans="1:4" s="133" customFormat="1" ht="19.5" customHeight="1">
      <c r="A28" s="347" t="s">
        <v>438</v>
      </c>
      <c r="B28" s="348"/>
      <c r="C28" s="349" t="s">
        <v>438</v>
      </c>
      <c r="D28" s="350"/>
    </row>
    <row r="29" spans="1:4" s="133" customFormat="1" ht="19.5" customHeight="1">
      <c r="A29" s="347" t="s">
        <v>252</v>
      </c>
      <c r="B29" s="348"/>
      <c r="C29" s="349" t="s">
        <v>252</v>
      </c>
      <c r="D29" s="350"/>
    </row>
    <row r="30" spans="1:4" s="133" customFormat="1" ht="19.5" customHeight="1">
      <c r="A30" s="347" t="s">
        <v>253</v>
      </c>
      <c r="B30" s="348"/>
      <c r="C30" s="349" t="s">
        <v>253</v>
      </c>
      <c r="D30" s="350"/>
    </row>
    <row r="31" spans="1:4" s="133" customFormat="1" ht="19.5" customHeight="1">
      <c r="A31" s="347" t="s">
        <v>437</v>
      </c>
      <c r="B31" s="348"/>
      <c r="C31" s="349" t="s">
        <v>437</v>
      </c>
      <c r="D31" s="350"/>
    </row>
    <row r="32" spans="1:4" s="133" customFormat="1" ht="19.5" customHeight="1">
      <c r="A32" s="347" t="s">
        <v>254</v>
      </c>
      <c r="B32" s="348"/>
      <c r="C32" s="349" t="s">
        <v>254</v>
      </c>
      <c r="D32" s="350"/>
    </row>
    <row r="33" spans="1:4" s="133" customFormat="1" ht="19.5" customHeight="1">
      <c r="A33" s="347" t="s">
        <v>255</v>
      </c>
      <c r="B33" s="348"/>
      <c r="C33" s="349" t="s">
        <v>255</v>
      </c>
      <c r="D33" s="350"/>
    </row>
    <row r="34" spans="1:4" s="133" customFormat="1" ht="19.5" customHeight="1">
      <c r="A34" s="347" t="s">
        <v>256</v>
      </c>
      <c r="B34" s="348"/>
      <c r="C34" s="349" t="s">
        <v>256</v>
      </c>
      <c r="D34" s="350"/>
    </row>
    <row r="35" spans="1:4" s="133" customFormat="1" ht="19.5" customHeight="1">
      <c r="A35" s="347" t="s">
        <v>257</v>
      </c>
      <c r="B35" s="348"/>
      <c r="C35" s="349" t="s">
        <v>257</v>
      </c>
      <c r="D35" s="350"/>
    </row>
    <row r="36" spans="1:4" s="133" customFormat="1" ht="29.25" customHeight="1">
      <c r="A36" s="356" t="s">
        <v>699</v>
      </c>
      <c r="B36" s="348"/>
      <c r="C36" s="349" t="s">
        <v>699</v>
      </c>
      <c r="D36" s="350"/>
    </row>
    <row r="37" spans="1:4" s="133" customFormat="1" ht="29.25" customHeight="1">
      <c r="A37" s="356" t="s">
        <v>463</v>
      </c>
      <c r="B37" s="348"/>
      <c r="C37" s="349" t="s">
        <v>463</v>
      </c>
      <c r="D37" s="350"/>
    </row>
    <row r="38" spans="1:4" s="133" customFormat="1" ht="29.25" customHeight="1">
      <c r="A38" s="356" t="s">
        <v>469</v>
      </c>
      <c r="B38" s="348"/>
      <c r="C38" s="349" t="s">
        <v>469</v>
      </c>
      <c r="D38" s="350"/>
    </row>
    <row r="39" spans="1:4" s="133" customFormat="1" ht="29.25" customHeight="1">
      <c r="A39" s="356" t="s">
        <v>193</v>
      </c>
      <c r="B39" s="348"/>
      <c r="C39" s="349" t="str">
        <f>A39</f>
        <v>FUNDACION TENERIFE RURAL</v>
      </c>
      <c r="D39" s="350"/>
    </row>
    <row r="40" spans="1:4" s="133" customFormat="1" ht="29.25" customHeight="1">
      <c r="A40" s="356" t="s">
        <v>465</v>
      </c>
      <c r="B40" s="348"/>
      <c r="C40" s="349" t="s">
        <v>465</v>
      </c>
      <c r="D40" s="350"/>
    </row>
    <row r="41" spans="1:4" s="133" customFormat="1" ht="22.5" customHeight="1">
      <c r="A41" s="356" t="s">
        <v>464</v>
      </c>
      <c r="B41" s="348"/>
      <c r="C41" s="349" t="s">
        <v>464</v>
      </c>
      <c r="D41" s="350"/>
    </row>
    <row r="42" spans="1:4" s="133" customFormat="1" ht="29.25" customHeight="1">
      <c r="A42" s="356" t="s">
        <v>466</v>
      </c>
      <c r="B42" s="348"/>
      <c r="C42" s="349" t="s">
        <v>466</v>
      </c>
      <c r="D42" s="350"/>
    </row>
    <row r="43" spans="1:4" s="133" customFormat="1" ht="19.5" customHeight="1" thickBot="1">
      <c r="A43" s="357" t="s">
        <v>423</v>
      </c>
      <c r="B43" s="358">
        <f>SUM(B12:B42)</f>
        <v>0</v>
      </c>
      <c r="C43" s="359" t="s">
        <v>423</v>
      </c>
      <c r="D43" s="360">
        <f>SUM(D12:D42)</f>
        <v>0</v>
      </c>
    </row>
    <row r="44" ht="13.5" thickTop="1">
      <c r="B44" s="361"/>
    </row>
    <row r="45" ht="13.5" thickBot="1"/>
    <row r="46" spans="1:4" ht="13.5" thickBot="1">
      <c r="A46" s="1146" t="s">
        <v>467</v>
      </c>
      <c r="B46" s="1147"/>
      <c r="C46" s="1147"/>
      <c r="D46" s="1148"/>
    </row>
    <row r="47" spans="1:4" ht="13.5" thickBot="1">
      <c r="A47" s="1146" t="s">
        <v>247</v>
      </c>
      <c r="B47" s="1147"/>
      <c r="C47" s="1147"/>
      <c r="D47" s="1148"/>
    </row>
    <row r="48" spans="1:4" ht="12.75">
      <c r="A48" s="1163" t="s">
        <v>400</v>
      </c>
      <c r="B48" s="1164"/>
      <c r="C48" s="1165" t="s">
        <v>402</v>
      </c>
      <c r="D48" s="1166"/>
    </row>
    <row r="49" spans="1:4" ht="12.75">
      <c r="A49" s="699" t="s">
        <v>401</v>
      </c>
      <c r="B49" s="341" t="s">
        <v>398</v>
      </c>
      <c r="C49" s="341" t="s">
        <v>401</v>
      </c>
      <c r="D49" s="700" t="s">
        <v>398</v>
      </c>
    </row>
    <row r="50" spans="1:4" s="133" customFormat="1" ht="29.25" customHeight="1">
      <c r="A50" s="701" t="s">
        <v>468</v>
      </c>
      <c r="B50" s="348"/>
      <c r="C50" s="349" t="s">
        <v>468</v>
      </c>
      <c r="D50" s="368"/>
    </row>
    <row r="51" spans="1:4" s="133" customFormat="1" ht="19.5" customHeight="1" thickBot="1">
      <c r="A51" s="371" t="s">
        <v>423</v>
      </c>
      <c r="B51" s="372">
        <f>SUM(B50:B50)</f>
        <v>0</v>
      </c>
      <c r="C51" s="702" t="s">
        <v>423</v>
      </c>
      <c r="D51" s="333">
        <f>SUM(D50:D50)</f>
        <v>0</v>
      </c>
    </row>
    <row r="52" spans="1:2" ht="12.75">
      <c r="A52" s="362"/>
      <c r="B52" s="361"/>
    </row>
    <row r="53" ht="12.75" hidden="1">
      <c r="B53" s="361"/>
    </row>
    <row r="54" spans="1:4" s="823" customFormat="1" ht="12.75" hidden="1">
      <c r="A54" s="1162" t="s">
        <v>436</v>
      </c>
      <c r="B54" s="1162"/>
      <c r="C54" s="1162"/>
      <c r="D54" s="1162"/>
    </row>
    <row r="55" spans="1:4" s="823" customFormat="1" ht="12.75" hidden="1">
      <c r="A55" s="1162" t="s">
        <v>439</v>
      </c>
      <c r="B55" s="1162"/>
      <c r="C55" s="1162"/>
      <c r="D55" s="1162"/>
    </row>
    <row r="56" s="823" customFormat="1" ht="12.75" hidden="1">
      <c r="B56" s="824"/>
    </row>
    <row r="57" ht="12.75" hidden="1">
      <c r="B57" s="361"/>
    </row>
    <row r="58" ht="12.75" hidden="1">
      <c r="B58" s="361"/>
    </row>
    <row r="59" ht="12.75" hidden="1"/>
    <row r="60" ht="12.75" hidden="1"/>
    <row r="61" ht="12.75" hidden="1"/>
    <row r="62" ht="12.75" hidden="1"/>
  </sheetData>
  <sheetProtection/>
  <mergeCells count="11">
    <mergeCell ref="A55:D55"/>
    <mergeCell ref="A54:D54"/>
    <mergeCell ref="A47:D47"/>
    <mergeCell ref="A48:B48"/>
    <mergeCell ref="C48:D48"/>
    <mergeCell ref="A46:D46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73"/>
      <c r="B1" s="773"/>
      <c r="C1" s="773"/>
      <c r="D1" s="776" t="s">
        <v>708</v>
      </c>
      <c r="E1" s="773"/>
      <c r="F1" s="773"/>
      <c r="G1" s="773"/>
      <c r="H1" s="773"/>
    </row>
    <row r="2" spans="1:8" ht="12.75">
      <c r="A2" s="773"/>
      <c r="B2" s="773"/>
      <c r="C2" s="773"/>
      <c r="D2" s="777" t="s">
        <v>709</v>
      </c>
      <c r="E2" s="773"/>
      <c r="F2" s="773"/>
      <c r="G2" s="773"/>
      <c r="H2" s="773"/>
    </row>
    <row r="3" spans="1:8" ht="12.75">
      <c r="A3" s="773"/>
      <c r="B3" s="777"/>
      <c r="C3" s="773"/>
      <c r="D3" s="773"/>
      <c r="E3" s="773"/>
      <c r="F3" s="773"/>
      <c r="G3" s="773"/>
      <c r="H3" s="773"/>
    </row>
    <row r="4" spans="1:9" ht="12.75">
      <c r="A4" s="773" t="s">
        <v>560</v>
      </c>
      <c r="B4" s="773"/>
      <c r="C4" s="773"/>
      <c r="D4" s="773"/>
      <c r="E4" s="773"/>
      <c r="F4" s="773"/>
      <c r="G4" s="778">
        <v>42339</v>
      </c>
      <c r="H4" s="773"/>
      <c r="I4" t="s">
        <v>273</v>
      </c>
    </row>
    <row r="5" spans="1:8" ht="12.75">
      <c r="A5" s="773" t="s">
        <v>707</v>
      </c>
      <c r="B5" s="773"/>
      <c r="C5" s="773"/>
      <c r="D5" s="773"/>
      <c r="E5" s="773"/>
      <c r="F5" s="773"/>
      <c r="G5" s="779" t="s">
        <v>710</v>
      </c>
      <c r="H5" s="773"/>
    </row>
    <row r="6" ht="12" customHeight="1" thickBot="1"/>
    <row r="7" ht="13.5" hidden="1" thickBot="1"/>
    <row r="8" spans="1:8" ht="56.25" customHeight="1">
      <c r="A8" s="836" t="s">
        <v>409</v>
      </c>
      <c r="B8" s="837"/>
      <c r="C8" s="837"/>
      <c r="D8" s="837"/>
      <c r="E8" s="837"/>
      <c r="F8" s="837"/>
      <c r="G8" s="837"/>
      <c r="H8" s="780">
        <v>2016</v>
      </c>
    </row>
    <row r="9" spans="1:8" s="714" customFormat="1" ht="27.75" customHeight="1">
      <c r="A9" s="838" t="str">
        <f>CPYG!A8</f>
        <v>EMPRESA PÚBLICA: CANALINK ÁFRICA, S.L.</v>
      </c>
      <c r="B9" s="830"/>
      <c r="C9" s="830"/>
      <c r="D9" s="830"/>
      <c r="E9" s="830"/>
      <c r="F9" s="830"/>
      <c r="G9" s="830"/>
      <c r="H9" s="831"/>
    </row>
    <row r="10" spans="1:8" ht="12.75">
      <c r="A10" s="715"/>
      <c r="B10" s="716"/>
      <c r="C10" s="716"/>
      <c r="D10" s="716"/>
      <c r="E10" s="716"/>
      <c r="F10" s="716"/>
      <c r="G10" s="716"/>
      <c r="H10" s="717"/>
    </row>
    <row r="11" spans="1:8" ht="15.75">
      <c r="A11" s="718" t="s">
        <v>561</v>
      </c>
      <c r="B11" s="719"/>
      <c r="C11" s="719"/>
      <c r="D11" s="720"/>
      <c r="E11" s="720"/>
      <c r="F11" s="720"/>
      <c r="G11" s="720"/>
      <c r="H11" s="721"/>
    </row>
    <row r="12" spans="1:8" ht="12.75">
      <c r="A12" s="722"/>
      <c r="B12" s="720"/>
      <c r="C12" s="720"/>
      <c r="D12" s="720"/>
      <c r="E12" s="720"/>
      <c r="F12" s="720"/>
      <c r="G12" s="720"/>
      <c r="H12" s="723"/>
    </row>
    <row r="13" spans="1:8" ht="12.75">
      <c r="A13" s="724" t="s">
        <v>38</v>
      </c>
      <c r="B13" s="719"/>
      <c r="C13" s="719"/>
      <c r="D13" s="720"/>
      <c r="E13" s="720"/>
      <c r="F13" s="720"/>
      <c r="G13" s="720"/>
      <c r="H13" s="768">
        <f>+H15+H19</f>
        <v>1</v>
      </c>
    </row>
    <row r="14" spans="1:8" ht="12.75">
      <c r="A14" s="722"/>
      <c r="B14" s="720"/>
      <c r="C14" s="720"/>
      <c r="D14" s="720"/>
      <c r="E14" s="720"/>
      <c r="F14" s="720"/>
      <c r="G14" s="720"/>
      <c r="H14" s="717"/>
    </row>
    <row r="15" spans="1:8" ht="12.75">
      <c r="A15" s="722"/>
      <c r="B15" s="720" t="s">
        <v>39</v>
      </c>
      <c r="C15" s="720"/>
      <c r="D15" s="720"/>
      <c r="E15" s="720"/>
      <c r="F15" s="720"/>
      <c r="G15" s="720"/>
      <c r="H15" s="768">
        <f>+H16+H17</f>
        <v>1</v>
      </c>
    </row>
    <row r="16" spans="1:8" ht="12.75">
      <c r="A16" s="722"/>
      <c r="B16" s="725" t="s">
        <v>40</v>
      </c>
      <c r="C16" s="720" t="s">
        <v>41</v>
      </c>
      <c r="D16" s="720"/>
      <c r="E16" s="720"/>
      <c r="F16" s="720"/>
      <c r="G16" s="720"/>
      <c r="H16" s="726">
        <v>1</v>
      </c>
    </row>
    <row r="17" spans="1:8" ht="12.75">
      <c r="A17" s="722"/>
      <c r="B17" s="725" t="s">
        <v>42</v>
      </c>
      <c r="C17" s="720" t="s">
        <v>43</v>
      </c>
      <c r="D17" s="720"/>
      <c r="E17" s="720"/>
      <c r="F17" s="720"/>
      <c r="G17" s="720"/>
      <c r="H17" s="726"/>
    </row>
    <row r="18" spans="1:8" ht="7.5" customHeight="1">
      <c r="A18" s="722"/>
      <c r="B18" s="720"/>
      <c r="C18" s="720"/>
      <c r="D18" s="720"/>
      <c r="E18" s="720"/>
      <c r="F18" s="720"/>
      <c r="G18" s="720"/>
      <c r="H18" s="723"/>
    </row>
    <row r="19" spans="1:8" ht="12.75">
      <c r="A19" s="722"/>
      <c r="B19" s="720" t="s">
        <v>44</v>
      </c>
      <c r="C19" s="720"/>
      <c r="D19" s="720"/>
      <c r="E19" s="720"/>
      <c r="F19" s="720"/>
      <c r="G19" s="720"/>
      <c r="H19" s="768"/>
    </row>
    <row r="20" spans="1:8" ht="13.5" thickBot="1">
      <c r="A20" s="727"/>
      <c r="B20" s="728"/>
      <c r="C20" s="728"/>
      <c r="D20" s="728"/>
      <c r="E20" s="728"/>
      <c r="F20" s="728"/>
      <c r="G20" s="728"/>
      <c r="H20" s="729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I15" sqref="I15"/>
    </sheetView>
  </sheetViews>
  <sheetFormatPr defaultColWidth="11.57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8"/>
      <c r="B1" s="278"/>
      <c r="C1" s="771" t="s">
        <v>708</v>
      </c>
      <c r="D1" s="278"/>
      <c r="E1" s="278"/>
      <c r="G1" s="278"/>
    </row>
    <row r="2" spans="1:7" ht="14.25">
      <c r="A2" s="278"/>
      <c r="B2" s="278"/>
      <c r="C2" s="772" t="s">
        <v>709</v>
      </c>
      <c r="D2" s="278"/>
      <c r="E2" s="278"/>
      <c r="G2" s="278"/>
    </row>
    <row r="3" spans="1:7" ht="12.75">
      <c r="A3" s="278"/>
      <c r="B3" s="278"/>
      <c r="C3" s="278"/>
      <c r="D3" s="278"/>
      <c r="E3" s="278"/>
      <c r="G3" s="278"/>
    </row>
    <row r="4" spans="1:7" ht="15">
      <c r="A4" s="770" t="s">
        <v>560</v>
      </c>
      <c r="B4" s="278"/>
      <c r="C4" s="775">
        <v>42339</v>
      </c>
      <c r="D4" s="278"/>
      <c r="E4" s="278"/>
      <c r="G4" s="782"/>
    </row>
    <row r="5" spans="1:7" ht="15">
      <c r="A5" s="770" t="s">
        <v>707</v>
      </c>
      <c r="B5" s="278"/>
      <c r="C5" s="774" t="s">
        <v>710</v>
      </c>
      <c r="D5" s="278"/>
      <c r="E5" s="278"/>
      <c r="G5" s="783"/>
    </row>
    <row r="6" ht="13.5" thickBot="1"/>
    <row r="7" spans="1:5" ht="49.5" customHeight="1">
      <c r="A7" s="897" t="s">
        <v>5</v>
      </c>
      <c r="B7" s="898"/>
      <c r="C7" s="898"/>
      <c r="D7" s="898"/>
      <c r="E7" s="232">
        <f>CPYG!D7</f>
        <v>2016</v>
      </c>
    </row>
    <row r="8" spans="1:5" ht="44.25" customHeight="1">
      <c r="A8" s="1167" t="str">
        <f>CPYG!A8</f>
        <v>EMPRESA PÚBLICA: CANALINK ÁFRICA, S.L.</v>
      </c>
      <c r="B8" s="1168"/>
      <c r="C8" s="1168"/>
      <c r="D8" s="1169"/>
      <c r="E8" s="363" t="s">
        <v>482</v>
      </c>
    </row>
    <row r="9" spans="1:5" ht="24.75" customHeight="1">
      <c r="A9" s="1170" t="s">
        <v>258</v>
      </c>
      <c r="B9" s="1171"/>
      <c r="C9" s="1171"/>
      <c r="D9" s="1171"/>
      <c r="E9" s="1172"/>
    </row>
    <row r="10" spans="1:5" ht="30" customHeight="1">
      <c r="A10" s="364" t="s">
        <v>396</v>
      </c>
      <c r="B10" s="339" t="s">
        <v>397</v>
      </c>
      <c r="C10" s="705" t="s">
        <v>600</v>
      </c>
      <c r="D10" s="705" t="s">
        <v>113</v>
      </c>
      <c r="E10" s="365" t="s">
        <v>399</v>
      </c>
    </row>
    <row r="11" spans="1:5" ht="19.5" customHeight="1">
      <c r="A11" s="366"/>
      <c r="B11" s="370"/>
      <c r="C11" s="370"/>
      <c r="D11" s="683"/>
      <c r="E11" s="368"/>
    </row>
    <row r="12" spans="1:5" ht="19.5" customHeight="1">
      <c r="A12" s="695"/>
      <c r="B12" s="696"/>
      <c r="C12" s="696"/>
      <c r="D12" s="697"/>
      <c r="E12" s="698"/>
    </row>
    <row r="13" spans="1:5" ht="19.5" customHeight="1">
      <c r="A13" s="695"/>
      <c r="B13" s="696"/>
      <c r="C13" s="696"/>
      <c r="D13" s="697"/>
      <c r="E13" s="698"/>
    </row>
    <row r="14" spans="1:5" ht="19.5" customHeight="1">
      <c r="A14" s="695"/>
      <c r="B14" s="696"/>
      <c r="C14" s="696"/>
      <c r="D14" s="697"/>
      <c r="E14" s="698"/>
    </row>
    <row r="15" spans="1:5" ht="19.5" customHeight="1">
      <c r="A15" s="366"/>
      <c r="B15" s="370"/>
      <c r="C15" s="370"/>
      <c r="D15" s="683"/>
      <c r="E15" s="368"/>
    </row>
    <row r="16" spans="1:5" ht="19.5" customHeight="1">
      <c r="A16" s="366"/>
      <c r="B16" s="370"/>
      <c r="C16" s="370"/>
      <c r="D16" s="683"/>
      <c r="E16" s="368"/>
    </row>
    <row r="17" spans="1:5" ht="19.5" customHeight="1">
      <c r="A17" s="366"/>
      <c r="B17" s="370"/>
      <c r="C17" s="370"/>
      <c r="D17" s="683"/>
      <c r="E17" s="368"/>
    </row>
    <row r="18" spans="1:5" ht="19.5" customHeight="1">
      <c r="A18" s="366"/>
      <c r="B18" s="370"/>
      <c r="C18" s="370"/>
      <c r="D18" s="683"/>
      <c r="E18" s="368"/>
    </row>
    <row r="19" spans="1:5" ht="19.5" customHeight="1">
      <c r="A19" s="366"/>
      <c r="B19" s="370"/>
      <c r="C19" s="370"/>
      <c r="D19" s="683"/>
      <c r="E19" s="368"/>
    </row>
    <row r="20" spans="1:5" ht="19.5" customHeight="1">
      <c r="A20" s="366"/>
      <c r="B20" s="369"/>
      <c r="C20" s="369"/>
      <c r="D20" s="370"/>
      <c r="E20" s="368"/>
    </row>
    <row r="21" spans="1:5" ht="19.5" customHeight="1">
      <c r="A21" s="366"/>
      <c r="B21" s="348"/>
      <c r="C21" s="704"/>
      <c r="D21" s="367"/>
      <c r="E21" s="368"/>
    </row>
    <row r="22" spans="1:5" ht="19.5" customHeight="1">
      <c r="A22" s="366"/>
      <c r="B22" s="348"/>
      <c r="C22" s="704"/>
      <c r="D22" s="367"/>
      <c r="E22" s="368"/>
    </row>
    <row r="23" spans="1:5" ht="19.5" customHeight="1">
      <c r="A23" s="366"/>
      <c r="B23" s="348"/>
      <c r="C23" s="704"/>
      <c r="D23" s="367"/>
      <c r="E23" s="368"/>
    </row>
    <row r="24" spans="1:5" ht="19.5" customHeight="1">
      <c r="A24" s="366"/>
      <c r="B24" s="348"/>
      <c r="C24" s="704"/>
      <c r="D24" s="367"/>
      <c r="E24" s="368"/>
    </row>
    <row r="25" spans="1:5" ht="19.5" customHeight="1">
      <c r="A25" s="366"/>
      <c r="B25" s="348"/>
      <c r="C25" s="704"/>
      <c r="D25" s="367"/>
      <c r="E25" s="368"/>
    </row>
    <row r="26" spans="1:5" ht="19.5" customHeight="1">
      <c r="A26" s="366"/>
      <c r="B26" s="348"/>
      <c r="C26" s="704"/>
      <c r="D26" s="367"/>
      <c r="E26" s="368"/>
    </row>
    <row r="27" spans="1:5" ht="19.5" customHeight="1">
      <c r="A27" s="366"/>
      <c r="B27" s="348"/>
      <c r="C27" s="704"/>
      <c r="D27" s="367"/>
      <c r="E27" s="368"/>
    </row>
    <row r="28" spans="1:5" ht="23.25" customHeight="1" thickBot="1">
      <c r="A28" s="371"/>
      <c r="B28" s="372"/>
      <c r="C28" s="372"/>
      <c r="D28" s="635">
        <f>SUM(D11:D27)</f>
        <v>0</v>
      </c>
      <c r="E28" s="333"/>
    </row>
    <row r="29" spans="2:3" ht="12.75">
      <c r="B29" s="650"/>
      <c r="C29" s="650"/>
    </row>
    <row r="30" spans="2:3" ht="12.75">
      <c r="B30" s="650"/>
      <c r="C30" s="650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50"/>
      <c r="C33" s="650"/>
      <c r="D33" s="169"/>
      <c r="E33" s="169"/>
    </row>
    <row r="34" spans="2:5" ht="12.75">
      <c r="B34" s="650"/>
      <c r="C34" s="650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4"/>
      <c r="C37" s="684"/>
      <c r="D37" s="685"/>
      <c r="E37" s="685"/>
    </row>
    <row r="38" spans="2:5" ht="12.75">
      <c r="B38" s="650"/>
      <c r="C38" s="650"/>
      <c r="D38" s="169"/>
      <c r="E38" s="169"/>
    </row>
    <row r="39" spans="2:3" ht="12.75">
      <c r="B39" s="650"/>
      <c r="C39" s="650"/>
    </row>
    <row r="40" spans="2:5" ht="12.75">
      <c r="B40" s="684"/>
      <c r="C40" s="684"/>
      <c r="D40" s="685"/>
      <c r="E40" s="685"/>
    </row>
    <row r="41" spans="2:5" ht="12.75">
      <c r="B41" s="684"/>
      <c r="C41" s="684"/>
      <c r="D41" s="685"/>
      <c r="E41" s="685"/>
    </row>
    <row r="42" spans="2:3" ht="12.75">
      <c r="B42" s="650"/>
      <c r="C42" s="650"/>
    </row>
    <row r="43" spans="2:3" ht="12.75">
      <c r="B43" s="650"/>
      <c r="C43" s="650"/>
    </row>
    <row r="44" spans="2:3" ht="12.75">
      <c r="B44" s="650"/>
      <c r="C44" s="650"/>
    </row>
    <row r="45" spans="2:3" ht="12.75">
      <c r="B45" s="650"/>
      <c r="C45" s="650"/>
    </row>
    <row r="46" spans="2:3" ht="12.75">
      <c r="B46" s="650"/>
      <c r="C46" s="650"/>
    </row>
    <row r="47" spans="2:3" ht="12.75">
      <c r="B47" s="650"/>
      <c r="C47" s="650"/>
    </row>
    <row r="48" spans="2:3" ht="12.75">
      <c r="B48" s="650"/>
      <c r="C48" s="650"/>
    </row>
    <row r="49" spans="2:3" ht="12.75">
      <c r="B49" s="650"/>
      <c r="C49" s="650"/>
    </row>
    <row r="50" spans="2:3" ht="12.75">
      <c r="B50" s="650"/>
      <c r="C50" s="650"/>
    </row>
    <row r="51" spans="2:3" ht="12.75">
      <c r="B51" s="650"/>
      <c r="C51" s="650"/>
    </row>
    <row r="52" spans="2:3" ht="12.75">
      <c r="B52" s="650"/>
      <c r="C52" s="650"/>
    </row>
    <row r="53" spans="2:3" ht="12.75">
      <c r="B53" s="650"/>
      <c r="C53" s="650"/>
    </row>
    <row r="54" spans="2:3" ht="12.75">
      <c r="B54" s="650"/>
      <c r="C54" s="650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workbookViewId="0" topLeftCell="A65536">
      <selection activeCell="G41" sqref="G41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30" bestFit="1" customWidth="1"/>
  </cols>
  <sheetData>
    <row r="1" spans="1:8" ht="12.75" hidden="1">
      <c r="A1" s="773"/>
      <c r="B1" s="773"/>
      <c r="C1" s="773"/>
      <c r="D1" s="776" t="s">
        <v>708</v>
      </c>
      <c r="E1" s="773"/>
      <c r="F1" s="773"/>
      <c r="G1" s="773"/>
      <c r="H1" s="773"/>
    </row>
    <row r="2" spans="1:8" ht="12.75" hidden="1">
      <c r="A2" s="773"/>
      <c r="B2" s="773"/>
      <c r="C2" s="773"/>
      <c r="D2" s="777" t="s">
        <v>709</v>
      </c>
      <c r="E2" s="773"/>
      <c r="F2" s="773"/>
      <c r="G2" s="773"/>
      <c r="H2" s="773"/>
    </row>
    <row r="3" spans="1:8" ht="12.75" hidden="1">
      <c r="A3" s="773"/>
      <c r="B3" s="777"/>
      <c r="C3" s="773"/>
      <c r="D3" s="773"/>
      <c r="E3" s="773"/>
      <c r="F3" s="773"/>
      <c r="G3" s="773"/>
      <c r="H3" s="773"/>
    </row>
    <row r="4" spans="1:8" ht="12.75" hidden="1">
      <c r="A4" s="773" t="s">
        <v>560</v>
      </c>
      <c r="B4" s="773"/>
      <c r="C4" s="773"/>
      <c r="D4" s="773"/>
      <c r="E4" s="773"/>
      <c r="F4" s="773"/>
      <c r="G4" s="778">
        <v>41974</v>
      </c>
      <c r="H4" s="773"/>
    </row>
    <row r="5" spans="1:8" ht="12.75" hidden="1">
      <c r="A5" s="773" t="s">
        <v>707</v>
      </c>
      <c r="B5" s="773"/>
      <c r="C5" s="773"/>
      <c r="D5" s="773"/>
      <c r="E5" s="773"/>
      <c r="F5" s="773"/>
      <c r="G5" s="779" t="s">
        <v>710</v>
      </c>
      <c r="H5" s="773"/>
    </row>
    <row r="6" ht="13.5" hidden="1" thickBot="1"/>
    <row r="7" spans="1:8" ht="51" customHeight="1" hidden="1">
      <c r="A7" s="836" t="s">
        <v>409</v>
      </c>
      <c r="B7" s="837"/>
      <c r="C7" s="837"/>
      <c r="D7" s="837"/>
      <c r="E7" s="837"/>
      <c r="F7" s="837"/>
      <c r="G7" s="837"/>
      <c r="H7" s="780">
        <f>'ORGANOS DE GOBIERNO'!H8</f>
        <v>2016</v>
      </c>
    </row>
    <row r="8" spans="1:8" ht="24" customHeight="1" hidden="1">
      <c r="A8" s="838" t="str">
        <f>'ORGANOS DE GOBIERNO'!A9:H9</f>
        <v>EMPRESA PÚBLICA: CANALINK ÁFRICA, S.L.</v>
      </c>
      <c r="B8" s="830"/>
      <c r="C8" s="830"/>
      <c r="D8" s="830"/>
      <c r="E8" s="830"/>
      <c r="F8" s="830"/>
      <c r="G8" s="830"/>
      <c r="H8" s="831"/>
    </row>
    <row r="9" spans="1:8" ht="12.75" hidden="1">
      <c r="A9" s="715"/>
      <c r="B9" s="716"/>
      <c r="C9" s="716"/>
      <c r="D9" s="716"/>
      <c r="E9" s="716"/>
      <c r="F9" s="716"/>
      <c r="G9" s="716"/>
      <c r="H9" s="731"/>
    </row>
    <row r="10" spans="1:8" ht="15.75" hidden="1">
      <c r="A10" s="718" t="s">
        <v>45</v>
      </c>
      <c r="B10" s="719"/>
      <c r="C10" s="719"/>
      <c r="D10" s="720"/>
      <c r="E10" s="720"/>
      <c r="F10" s="720"/>
      <c r="G10" s="720"/>
      <c r="H10" s="732"/>
    </row>
    <row r="11" spans="1:8" ht="12.75" hidden="1">
      <c r="A11" s="722"/>
      <c r="B11" s="720"/>
      <c r="C11" s="720"/>
      <c r="D11" s="720"/>
      <c r="E11" s="720"/>
      <c r="F11" s="720"/>
      <c r="G11" s="720"/>
      <c r="H11" s="733"/>
    </row>
    <row r="12" spans="1:8" ht="12.75" hidden="1">
      <c r="A12" s="724" t="s">
        <v>46</v>
      </c>
      <c r="B12" s="719" t="s">
        <v>47</v>
      </c>
      <c r="C12" s="719"/>
      <c r="D12" s="720"/>
      <c r="E12" s="720"/>
      <c r="F12" s="720"/>
      <c r="G12" s="720"/>
      <c r="H12" s="788"/>
    </row>
    <row r="13" spans="1:8" ht="12.75" hidden="1">
      <c r="A13" s="722"/>
      <c r="B13" s="720"/>
      <c r="C13" s="720"/>
      <c r="D13" s="720"/>
      <c r="E13" s="720"/>
      <c r="F13" s="720"/>
      <c r="G13" s="720"/>
      <c r="H13" s="789"/>
    </row>
    <row r="14" spans="1:8" ht="12.75" hidden="1">
      <c r="A14" s="722"/>
      <c r="B14" s="720" t="s">
        <v>48</v>
      </c>
      <c r="C14" s="720" t="s">
        <v>49</v>
      </c>
      <c r="D14" s="720"/>
      <c r="E14" s="720"/>
      <c r="F14" s="720"/>
      <c r="G14" s="720"/>
      <c r="H14" s="790"/>
    </row>
    <row r="15" spans="1:8" ht="12.75" hidden="1">
      <c r="A15" s="722"/>
      <c r="B15" s="720" t="s">
        <v>50</v>
      </c>
      <c r="C15" s="720" t="s">
        <v>51</v>
      </c>
      <c r="D15" s="720"/>
      <c r="E15" s="720"/>
      <c r="F15" s="720"/>
      <c r="G15" s="720"/>
      <c r="H15" s="790"/>
    </row>
    <row r="16" spans="1:8" ht="12.75" hidden="1">
      <c r="A16" s="722"/>
      <c r="B16" s="720" t="s">
        <v>52</v>
      </c>
      <c r="C16" s="720" t="s">
        <v>53</v>
      </c>
      <c r="D16" s="720"/>
      <c r="E16" s="720"/>
      <c r="F16" s="720"/>
      <c r="G16" s="720"/>
      <c r="H16" s="790"/>
    </row>
    <row r="17" spans="1:8" ht="7.5" customHeight="1" hidden="1">
      <c r="A17" s="722"/>
      <c r="B17" s="720"/>
      <c r="C17" s="720"/>
      <c r="D17" s="720"/>
      <c r="E17" s="720"/>
      <c r="F17" s="720"/>
      <c r="G17" s="720"/>
      <c r="H17" s="791"/>
    </row>
    <row r="18" spans="1:8" ht="12.75" hidden="1">
      <c r="A18" s="724" t="s">
        <v>54</v>
      </c>
      <c r="B18" s="719" t="s">
        <v>55</v>
      </c>
      <c r="C18" s="720"/>
      <c r="D18" s="720"/>
      <c r="E18" s="720"/>
      <c r="F18" s="720"/>
      <c r="G18" s="720"/>
      <c r="H18" s="788">
        <v>1</v>
      </c>
    </row>
    <row r="19" spans="1:8" ht="12.75" hidden="1">
      <c r="A19" s="724" t="s">
        <v>56</v>
      </c>
      <c r="B19" s="719" t="s">
        <v>57</v>
      </c>
      <c r="C19" s="720"/>
      <c r="D19" s="720"/>
      <c r="E19" s="720"/>
      <c r="F19" s="720"/>
      <c r="G19" s="720"/>
      <c r="H19" s="788"/>
    </row>
    <row r="20" spans="1:8" ht="12.75" hidden="1">
      <c r="A20" s="722"/>
      <c r="B20" s="720"/>
      <c r="C20" s="720"/>
      <c r="D20" s="720"/>
      <c r="E20" s="720"/>
      <c r="F20" s="720"/>
      <c r="G20" s="720"/>
      <c r="H20" s="789"/>
    </row>
    <row r="21" spans="1:8" ht="12.75" hidden="1">
      <c r="A21" s="722"/>
      <c r="B21" s="720" t="s">
        <v>48</v>
      </c>
      <c r="C21" s="720" t="s">
        <v>58</v>
      </c>
      <c r="D21" s="720"/>
      <c r="E21" s="720"/>
      <c r="F21" s="720"/>
      <c r="G21" s="720"/>
      <c r="H21" s="790"/>
    </row>
    <row r="22" spans="1:8" ht="12.75" hidden="1">
      <c r="A22" s="722"/>
      <c r="B22" s="720" t="s">
        <v>50</v>
      </c>
      <c r="C22" s="720" t="s">
        <v>59</v>
      </c>
      <c r="D22" s="720"/>
      <c r="E22" s="720"/>
      <c r="F22" s="720"/>
      <c r="G22" s="720"/>
      <c r="H22" s="790"/>
    </row>
    <row r="23" spans="1:8" ht="12.75" hidden="1">
      <c r="A23" s="722"/>
      <c r="B23" s="720" t="s">
        <v>52</v>
      </c>
      <c r="C23" s="720" t="s">
        <v>60</v>
      </c>
      <c r="D23" s="720"/>
      <c r="E23" s="720"/>
      <c r="F23" s="720"/>
      <c r="G23" s="720"/>
      <c r="H23" s="790"/>
    </row>
    <row r="24" spans="1:8" ht="12.75" hidden="1">
      <c r="A24" s="722"/>
      <c r="B24" s="720"/>
      <c r="C24" s="720"/>
      <c r="D24" s="720"/>
      <c r="E24" s="720"/>
      <c r="F24" s="720"/>
      <c r="G24" s="720"/>
      <c r="H24" s="791"/>
    </row>
    <row r="25" spans="1:8" ht="12.75" hidden="1">
      <c r="A25" s="724" t="s">
        <v>61</v>
      </c>
      <c r="B25" s="719" t="s">
        <v>62</v>
      </c>
      <c r="C25" s="720"/>
      <c r="D25" s="720"/>
      <c r="E25" s="720"/>
      <c r="F25" s="720"/>
      <c r="G25" s="720"/>
      <c r="H25" s="788"/>
    </row>
    <row r="26" spans="1:8" ht="5.25" customHeight="1" hidden="1">
      <c r="A26" s="722"/>
      <c r="B26" s="720"/>
      <c r="C26" s="720"/>
      <c r="D26" s="720"/>
      <c r="E26" s="720"/>
      <c r="F26" s="720"/>
      <c r="G26" s="720"/>
      <c r="H26" s="789"/>
    </row>
    <row r="27" spans="1:8" ht="21" customHeight="1" hidden="1">
      <c r="A27" s="722"/>
      <c r="B27" s="720"/>
      <c r="C27" s="1173"/>
      <c r="D27" s="1173"/>
      <c r="E27" s="1173"/>
      <c r="F27" s="1173"/>
      <c r="G27" s="1173"/>
      <c r="H27" s="792"/>
    </row>
    <row r="28" spans="1:8" ht="12.75" hidden="1">
      <c r="A28" s="722"/>
      <c r="B28" s="720"/>
      <c r="C28" s="720"/>
      <c r="D28" s="720"/>
      <c r="E28" s="720"/>
      <c r="F28" s="720"/>
      <c r="G28" s="720"/>
      <c r="H28" s="791"/>
    </row>
    <row r="29" spans="1:8" ht="12.75" hidden="1">
      <c r="A29" s="724" t="s">
        <v>63</v>
      </c>
      <c r="B29" s="720"/>
      <c r="C29" s="720"/>
      <c r="D29" s="720"/>
      <c r="E29" s="720"/>
      <c r="F29" s="720"/>
      <c r="G29" s="720"/>
      <c r="H29" s="788">
        <f>+H12+H18+H19+H25</f>
        <v>1</v>
      </c>
    </row>
    <row r="30" spans="1:8" ht="13.5" hidden="1" thickBot="1">
      <c r="A30" s="727"/>
      <c r="B30" s="728"/>
      <c r="C30" s="728"/>
      <c r="D30" s="728"/>
      <c r="E30" s="728"/>
      <c r="F30" s="728"/>
      <c r="G30" s="728"/>
      <c r="H30" s="734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G41" sqref="G41"/>
    </sheetView>
  </sheetViews>
  <sheetFormatPr defaultColWidth="11.57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3" customWidth="1"/>
    <col min="6" max="6" width="13.7109375" style="658" customWidth="1"/>
    <col min="7" max="7" width="8.8515625" style="133" customWidth="1"/>
    <col min="8" max="16384" width="11.57421875" style="133" customWidth="1"/>
  </cols>
  <sheetData>
    <row r="2" spans="2:5" ht="12.75" hidden="1">
      <c r="B2" s="826" t="s">
        <v>82</v>
      </c>
      <c r="C2" s="826"/>
      <c r="D2" s="826"/>
      <c r="E2" s="661"/>
    </row>
    <row r="3" spans="2:5" ht="13.5" hidden="1" thickBot="1">
      <c r="B3" s="183"/>
      <c r="C3" s="183"/>
      <c r="D3" s="183"/>
      <c r="E3" s="661"/>
    </row>
    <row r="4" spans="2:5" ht="15.75" hidden="1" thickBot="1">
      <c r="B4" s="803">
        <f>'ORGANOS DE GOBIERNO'!A9:H9</f>
        <v>0</v>
      </c>
      <c r="C4" s="860"/>
      <c r="D4" s="861"/>
      <c r="E4" s="662"/>
    </row>
    <row r="5" spans="2:3" ht="13.5" hidden="1" thickBot="1">
      <c r="B5" s="184"/>
      <c r="C5" s="184"/>
    </row>
    <row r="6" spans="2:5" ht="15.75" hidden="1" thickBot="1">
      <c r="B6" s="862" t="s">
        <v>684</v>
      </c>
      <c r="C6" s="860"/>
      <c r="D6" s="861"/>
      <c r="E6" s="662"/>
    </row>
    <row r="7" spans="2:3" ht="13.5" hidden="1" thickBot="1">
      <c r="B7" s="184"/>
      <c r="C7" s="184"/>
    </row>
    <row r="8" spans="2:5" ht="13.5" customHeight="1" hidden="1">
      <c r="B8" s="863" t="s">
        <v>134</v>
      </c>
      <c r="C8" s="864"/>
      <c r="D8" s="828"/>
      <c r="E8" s="664"/>
    </row>
    <row r="9" spans="2:5" ht="12.75" customHeight="1" hidden="1">
      <c r="B9" s="1179"/>
      <c r="C9" s="1180"/>
      <c r="D9" s="1174"/>
      <c r="E9" s="665"/>
    </row>
    <row r="10" spans="2:5" ht="12.75" hidden="1">
      <c r="B10" s="135"/>
      <c r="C10" s="136"/>
      <c r="D10" s="137"/>
      <c r="E10" s="666"/>
    </row>
    <row r="11" spans="2:8" ht="12.75" hidden="1">
      <c r="B11" s="138" t="s">
        <v>136</v>
      </c>
      <c r="C11" s="139" t="s">
        <v>235</v>
      </c>
      <c r="D11" s="140">
        <v>0</v>
      </c>
      <c r="E11" s="667"/>
      <c r="F11" s="659"/>
      <c r="H11" s="659"/>
    </row>
    <row r="12" spans="2:8" ht="12.75" hidden="1">
      <c r="B12" s="138" t="s">
        <v>137</v>
      </c>
      <c r="C12" s="139" t="s">
        <v>236</v>
      </c>
      <c r="D12" s="140">
        <v>0</v>
      </c>
      <c r="E12" s="667"/>
      <c r="F12" s="659"/>
      <c r="H12" s="659"/>
    </row>
    <row r="13" spans="2:8" ht="12.75" hidden="1">
      <c r="B13" s="138" t="s">
        <v>138</v>
      </c>
      <c r="C13" s="139" t="s">
        <v>237</v>
      </c>
      <c r="D13" s="140">
        <f>3!D13</f>
        <v>1218397.02</v>
      </c>
      <c r="E13" s="667"/>
      <c r="F13" s="659"/>
      <c r="H13" s="659"/>
    </row>
    <row r="14" spans="2:8" ht="12.75" hidden="1">
      <c r="B14" s="138" t="s">
        <v>139</v>
      </c>
      <c r="C14" s="139" t="s">
        <v>238</v>
      </c>
      <c r="D14" s="140">
        <f>3!D14+'Transf. y subv.'!E48</f>
        <v>0</v>
      </c>
      <c r="E14" s="667"/>
      <c r="F14" s="659"/>
      <c r="H14" s="659"/>
    </row>
    <row r="15" spans="2:8" ht="12.75" hidden="1">
      <c r="B15" s="138" t="s">
        <v>140</v>
      </c>
      <c r="C15" s="139" t="s">
        <v>239</v>
      </c>
      <c r="D15" s="140">
        <f>3!D15</f>
        <v>0</v>
      </c>
      <c r="E15" s="667"/>
      <c r="F15" s="659"/>
      <c r="H15" s="659"/>
    </row>
    <row r="16" spans="2:5" ht="12.75" hidden="1">
      <c r="B16" s="141"/>
      <c r="C16" s="142"/>
      <c r="D16" s="143"/>
      <c r="E16" s="668"/>
    </row>
    <row r="17" spans="2:5" ht="12.75" hidden="1">
      <c r="B17" s="144" t="s">
        <v>141</v>
      </c>
      <c r="C17" s="145"/>
      <c r="D17" s="146">
        <f>SUM(D11:D15)</f>
        <v>1218397.02</v>
      </c>
      <c r="E17" s="669"/>
    </row>
    <row r="18" spans="2:5" ht="12.75" hidden="1">
      <c r="B18" s="147"/>
      <c r="C18" s="148"/>
      <c r="D18" s="149"/>
      <c r="E18" s="668"/>
    </row>
    <row r="19" spans="2:5" ht="12.75" hidden="1">
      <c r="B19" s="141"/>
      <c r="C19" s="142"/>
      <c r="D19" s="143"/>
      <c r="E19" s="668"/>
    </row>
    <row r="20" spans="2:5" ht="12.75" hidden="1">
      <c r="B20" s="138" t="s">
        <v>142</v>
      </c>
      <c r="C20" s="139" t="s">
        <v>240</v>
      </c>
      <c r="D20" s="143">
        <f>-'Inv. NO FIN'!H27</f>
        <v>0</v>
      </c>
      <c r="E20" s="668"/>
    </row>
    <row r="21" spans="2:5" ht="12.75" hidden="1">
      <c r="B21" s="138" t="s">
        <v>143</v>
      </c>
      <c r="C21" s="139" t="s">
        <v>241</v>
      </c>
      <c r="D21" s="143">
        <f>'Transf. y subv.'!E20</f>
        <v>0</v>
      </c>
      <c r="E21" s="668"/>
    </row>
    <row r="22" spans="2:5" ht="12.75" hidden="1">
      <c r="B22" s="141"/>
      <c r="C22" s="142"/>
      <c r="D22" s="143"/>
      <c r="E22" s="668"/>
    </row>
    <row r="23" spans="2:5" ht="12.75" hidden="1">
      <c r="B23" s="144" t="s">
        <v>144</v>
      </c>
      <c r="C23" s="145"/>
      <c r="D23" s="146">
        <f>SUM(D20:D21)</f>
        <v>0</v>
      </c>
      <c r="E23" s="669"/>
    </row>
    <row r="24" spans="2:5" ht="12.75" hidden="1">
      <c r="B24" s="147"/>
      <c r="C24" s="148"/>
      <c r="D24" s="149"/>
      <c r="E24" s="668"/>
    </row>
    <row r="25" spans="2:5" ht="12.75" hidden="1">
      <c r="B25" s="141"/>
      <c r="C25" s="142"/>
      <c r="D25" s="143"/>
      <c r="E25" s="668"/>
    </row>
    <row r="26" spans="2:5" ht="12.75" hidden="1">
      <c r="B26" s="138" t="s">
        <v>145</v>
      </c>
      <c r="C26" s="139" t="s">
        <v>242</v>
      </c>
      <c r="D26" s="140">
        <f>-'Inv. FIN'!G19-'Inv. FIN'!G26-'Inv. FIN'!G38-'Inv. FIN'!G45</f>
        <v>0</v>
      </c>
      <c r="E26" s="667"/>
    </row>
    <row r="27" spans="2:5" ht="12.75" hidden="1">
      <c r="B27" s="138" t="s">
        <v>146</v>
      </c>
      <c r="C27" s="139" t="s">
        <v>243</v>
      </c>
      <c r="D27" s="140">
        <f>'Deuda L.P.'!K29</f>
        <v>0</v>
      </c>
      <c r="E27" s="667"/>
    </row>
    <row r="28" spans="2:5" ht="12.75" hidden="1">
      <c r="B28" s="141"/>
      <c r="C28" s="142"/>
      <c r="D28" s="143"/>
      <c r="E28" s="668"/>
    </row>
    <row r="29" spans="2:5" ht="12.75" hidden="1">
      <c r="B29" s="144" t="s">
        <v>147</v>
      </c>
      <c r="C29" s="145"/>
      <c r="D29" s="150">
        <f>SUM(D26:D27)</f>
        <v>0</v>
      </c>
      <c r="E29" s="670"/>
    </row>
    <row r="30" spans="2:5" ht="12.75" hidden="1">
      <c r="B30" s="151"/>
      <c r="C30" s="152"/>
      <c r="D30" s="153"/>
      <c r="E30" s="671"/>
    </row>
    <row r="31" spans="2:5" ht="12.75" hidden="1">
      <c r="B31" s="373"/>
      <c r="C31" s="189"/>
      <c r="D31" s="374"/>
      <c r="E31" s="666"/>
    </row>
    <row r="32" spans="2:5" ht="12.75" hidden="1">
      <c r="B32" s="154"/>
      <c r="C32" s="156" t="s">
        <v>148</v>
      </c>
      <c r="D32" s="157">
        <f>D17+D23+D29</f>
        <v>1218397.02</v>
      </c>
      <c r="E32" s="670"/>
    </row>
    <row r="33" spans="2:5" ht="13.5" hidden="1" thickBot="1">
      <c r="B33" s="164"/>
      <c r="C33" s="198"/>
      <c r="D33" s="166"/>
      <c r="E33" s="666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63" t="s">
        <v>134</v>
      </c>
      <c r="C37" s="1177"/>
      <c r="D37" s="1175"/>
      <c r="E37" s="672"/>
    </row>
    <row r="38" spans="2:5" ht="12.75" customHeight="1" hidden="1" thickBot="1">
      <c r="B38" s="865"/>
      <c r="C38" s="1178"/>
      <c r="D38" s="1176"/>
      <c r="E38" s="673"/>
    </row>
    <row r="39" spans="2:8" ht="12.75" hidden="1">
      <c r="B39" s="151"/>
      <c r="C39" s="159"/>
      <c r="D39" s="153"/>
      <c r="E39" s="671"/>
      <c r="H39" s="158"/>
    </row>
    <row r="40" spans="2:8" ht="12.75" hidden="1">
      <c r="B40" s="138" t="s">
        <v>136</v>
      </c>
      <c r="C40" s="205" t="s">
        <v>150</v>
      </c>
      <c r="D40" s="168">
        <f>3!D45</f>
        <v>0</v>
      </c>
      <c r="E40" s="657"/>
      <c r="H40" s="659"/>
    </row>
    <row r="41" spans="2:8" ht="12.75" hidden="1">
      <c r="B41" s="138" t="s">
        <v>137</v>
      </c>
      <c r="C41" s="205" t="s">
        <v>151</v>
      </c>
      <c r="D41" s="168">
        <f>3!D46</f>
        <v>763753.11</v>
      </c>
      <c r="E41" s="657"/>
      <c r="H41" s="659"/>
    </row>
    <row r="42" spans="2:8" ht="12.75" hidden="1">
      <c r="B42" s="138" t="s">
        <v>138</v>
      </c>
      <c r="C42" s="205" t="s">
        <v>415</v>
      </c>
      <c r="D42" s="168">
        <f>3!D47</f>
        <v>114296.02</v>
      </c>
      <c r="E42" s="657"/>
      <c r="H42" s="659"/>
    </row>
    <row r="43" spans="2:8" ht="12.75" hidden="1">
      <c r="B43" s="138" t="s">
        <v>139</v>
      </c>
      <c r="C43" s="205" t="s">
        <v>152</v>
      </c>
      <c r="D43" s="485">
        <f>3!D48</f>
        <v>0</v>
      </c>
      <c r="E43" s="657"/>
      <c r="H43" s="659"/>
    </row>
    <row r="44" spans="2:8" ht="12.75" hidden="1">
      <c r="B44" s="151"/>
      <c r="C44" s="159"/>
      <c r="D44" s="168"/>
      <c r="E44" s="657"/>
      <c r="H44" s="659"/>
    </row>
    <row r="45" spans="2:5" ht="12.75" hidden="1">
      <c r="B45" s="144" t="s">
        <v>153</v>
      </c>
      <c r="C45" s="206"/>
      <c r="D45" s="150">
        <f>SUM(D40:D43)</f>
        <v>878049.13</v>
      </c>
      <c r="E45" s="670"/>
    </row>
    <row r="46" spans="2:5" ht="12.75" hidden="1">
      <c r="B46" s="147"/>
      <c r="C46" s="207"/>
      <c r="D46" s="170"/>
      <c r="E46" s="671"/>
    </row>
    <row r="47" spans="2:5" ht="12.75" hidden="1">
      <c r="B47" s="151"/>
      <c r="C47" s="159"/>
      <c r="D47" s="153"/>
      <c r="E47" s="671"/>
    </row>
    <row r="48" spans="2:5" ht="12.75" hidden="1">
      <c r="B48" s="138" t="s">
        <v>142</v>
      </c>
      <c r="C48" s="205" t="s">
        <v>155</v>
      </c>
      <c r="D48" s="168">
        <f>'Inv. NO FIN'!C27+'Inv. NO FIN'!E27</f>
        <v>0</v>
      </c>
      <c r="E48" s="657"/>
    </row>
    <row r="49" spans="2:5" ht="12.75" hidden="1">
      <c r="B49" s="138" t="s">
        <v>143</v>
      </c>
      <c r="C49" s="205" t="s">
        <v>156</v>
      </c>
      <c r="D49" s="168">
        <v>0</v>
      </c>
      <c r="E49" s="657"/>
    </row>
    <row r="50" spans="2:5" ht="12.75" hidden="1">
      <c r="B50" s="151"/>
      <c r="C50" s="159"/>
      <c r="D50" s="153"/>
      <c r="E50" s="671"/>
    </row>
    <row r="51" spans="2:5" ht="12.75" hidden="1">
      <c r="B51" s="144" t="s">
        <v>157</v>
      </c>
      <c r="C51" s="206"/>
      <c r="D51" s="150">
        <f>SUM(D48:D49)</f>
        <v>0</v>
      </c>
      <c r="E51" s="670"/>
    </row>
    <row r="52" spans="2:5" ht="12.75" hidden="1">
      <c r="B52" s="147"/>
      <c r="C52" s="207"/>
      <c r="D52" s="170"/>
      <c r="E52" s="671"/>
    </row>
    <row r="53" spans="2:5" ht="12.75" hidden="1">
      <c r="B53" s="151"/>
      <c r="C53" s="159"/>
      <c r="D53" s="153"/>
      <c r="E53" s="671"/>
    </row>
    <row r="54" spans="2:5" ht="12.75" hidden="1">
      <c r="B54" s="138" t="s">
        <v>145</v>
      </c>
      <c r="C54" s="205" t="s">
        <v>159</v>
      </c>
      <c r="D54" s="168">
        <f>'Inv. FIN'!E19+'Inv. FIN'!E26+'Inv. FIN'!E38+'Inv. FIN'!E45</f>
        <v>0</v>
      </c>
      <c r="E54" s="657"/>
    </row>
    <row r="55" spans="2:5" ht="12.75" hidden="1">
      <c r="B55" s="138" t="s">
        <v>146</v>
      </c>
      <c r="C55" s="205" t="s">
        <v>160</v>
      </c>
      <c r="D55" s="168">
        <f>'Deuda L.P.'!L29</f>
        <v>-24090182.21</v>
      </c>
      <c r="E55" s="657"/>
    </row>
    <row r="56" spans="2:5" ht="12.75" hidden="1">
      <c r="B56" s="151"/>
      <c r="C56" s="159"/>
      <c r="D56" s="153"/>
      <c r="E56" s="671"/>
    </row>
    <row r="57" spans="2:5" ht="12.75" hidden="1">
      <c r="B57" s="144" t="s">
        <v>161</v>
      </c>
      <c r="C57" s="206"/>
      <c r="D57" s="150">
        <f>SUM(D54:D55)</f>
        <v>-24090182.21</v>
      </c>
      <c r="E57" s="670"/>
    </row>
    <row r="58" spans="2:5" ht="13.5" hidden="1" thickBot="1">
      <c r="B58" s="171"/>
      <c r="C58" s="208"/>
      <c r="D58" s="173"/>
      <c r="E58" s="670"/>
    </row>
    <row r="59" spans="2:5" ht="13.5" hidden="1" thickTop="1">
      <c r="B59" s="161"/>
      <c r="C59" s="199"/>
      <c r="D59" s="163"/>
      <c r="E59" s="666"/>
    </row>
    <row r="60" spans="2:5" ht="12.75" hidden="1">
      <c r="B60" s="154"/>
      <c r="C60" s="200" t="s">
        <v>470</v>
      </c>
      <c r="D60" s="157">
        <f>D45+D51+D57</f>
        <v>-23212133.080000002</v>
      </c>
      <c r="E60" s="670"/>
    </row>
    <row r="61" spans="2:5" ht="13.5" hidden="1" thickBot="1">
      <c r="B61" s="164"/>
      <c r="C61" s="165"/>
      <c r="D61" s="166"/>
      <c r="E61" s="666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G41" sqref="G41"/>
    </sheetView>
  </sheetViews>
  <sheetFormatPr defaultColWidth="11.57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26" t="s">
        <v>82</v>
      </c>
      <c r="C2" s="826"/>
      <c r="D2" s="826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803">
        <f>'ORGANOS DE GOBIERNO'!A9:H9</f>
        <v>0</v>
      </c>
      <c r="C4" s="860"/>
      <c r="D4" s="861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862" t="s">
        <v>684</v>
      </c>
      <c r="C6" s="860"/>
      <c r="D6" s="861"/>
    </row>
    <row r="7" ht="15" customHeight="1" hidden="1" thickBot="1"/>
    <row r="8" spans="2:4" ht="12.75" hidden="1">
      <c r="B8" s="863" t="s">
        <v>134</v>
      </c>
      <c r="C8" s="864"/>
      <c r="D8" s="1181"/>
    </row>
    <row r="9" spans="2:4" ht="13.5" customHeight="1" hidden="1" thickBot="1">
      <c r="B9" s="865"/>
      <c r="C9" s="866"/>
      <c r="D9" s="1182"/>
    </row>
    <row r="10" spans="2:4" ht="12.75" customHeight="1" hidden="1">
      <c r="B10" s="151"/>
      <c r="C10" s="152"/>
      <c r="D10" s="160"/>
    </row>
    <row r="11" spans="2:7" ht="12.75" hidden="1">
      <c r="B11" s="138" t="s">
        <v>136</v>
      </c>
      <c r="C11" s="139" t="s">
        <v>235</v>
      </c>
      <c r="D11" s="486">
        <v>0</v>
      </c>
      <c r="F11" s="169"/>
      <c r="G11" s="169"/>
    </row>
    <row r="12" spans="2:7" ht="12.75" hidden="1">
      <c r="B12" s="138" t="s">
        <v>137</v>
      </c>
      <c r="C12" s="139" t="s">
        <v>236</v>
      </c>
      <c r="D12" s="486">
        <v>0</v>
      </c>
      <c r="F12" s="169"/>
      <c r="G12" s="169"/>
    </row>
    <row r="13" spans="2:7" ht="12.75" hidden="1">
      <c r="B13" s="138" t="s">
        <v>138</v>
      </c>
      <c r="C13" s="139" t="s">
        <v>237</v>
      </c>
      <c r="D13" s="486">
        <f>CPYG!D12+CPYG!D38+CPYG!D36</f>
        <v>1218397.02</v>
      </c>
      <c r="F13" s="169"/>
      <c r="G13" s="169"/>
    </row>
    <row r="14" spans="2:7" ht="12.75" hidden="1">
      <c r="B14" s="138" t="s">
        <v>139</v>
      </c>
      <c r="C14" s="139" t="s">
        <v>238</v>
      </c>
      <c r="D14" s="486">
        <f>CPYG!D39</f>
        <v>0</v>
      </c>
      <c r="F14" s="169"/>
      <c r="G14" s="169"/>
    </row>
    <row r="15" spans="2:7" ht="12.75" hidden="1">
      <c r="B15" s="138" t="s">
        <v>140</v>
      </c>
      <c r="C15" s="139" t="s">
        <v>239</v>
      </c>
      <c r="D15" s="486">
        <f>CPYG!D37+CPYG!D84+CPYG!D87+CPYG!D103</f>
        <v>0</v>
      </c>
      <c r="F15" s="169"/>
      <c r="G15" s="169"/>
    </row>
    <row r="16" spans="2:7" ht="12.75" hidden="1">
      <c r="B16" s="141"/>
      <c r="C16" s="142"/>
      <c r="D16" s="487"/>
      <c r="F16" s="169"/>
      <c r="G16" s="169"/>
    </row>
    <row r="17" spans="2:6" ht="12.75" hidden="1">
      <c r="B17" s="144" t="s">
        <v>141</v>
      </c>
      <c r="C17" s="145"/>
      <c r="D17" s="488">
        <f>SUM(D11:D15)</f>
        <v>1218397.02</v>
      </c>
      <c r="F17" s="169"/>
    </row>
    <row r="18" spans="2:4" ht="12.75" hidden="1">
      <c r="B18" s="147"/>
      <c r="C18" s="148"/>
      <c r="D18" s="489"/>
    </row>
    <row r="19" spans="2:4" ht="12.75" hidden="1">
      <c r="B19" s="141"/>
      <c r="C19" s="142"/>
      <c r="D19" s="487"/>
    </row>
    <row r="20" spans="2:4" ht="12.75" hidden="1">
      <c r="B20" s="138" t="s">
        <v>142</v>
      </c>
      <c r="C20" s="139" t="s">
        <v>240</v>
      </c>
      <c r="D20" s="487"/>
    </row>
    <row r="21" spans="2:4" ht="12.75" hidden="1">
      <c r="B21" s="138" t="s">
        <v>143</v>
      </c>
      <c r="C21" s="139" t="s">
        <v>241</v>
      </c>
      <c r="D21" s="487"/>
    </row>
    <row r="22" spans="2:4" ht="12.75" hidden="1">
      <c r="B22" s="141"/>
      <c r="C22" s="142"/>
      <c r="D22" s="487"/>
    </row>
    <row r="23" spans="2:4" ht="12.75" hidden="1">
      <c r="B23" s="144" t="s">
        <v>144</v>
      </c>
      <c r="C23" s="145"/>
      <c r="D23" s="488">
        <f>+D20+D21</f>
        <v>0</v>
      </c>
    </row>
    <row r="24" spans="2:4" ht="12.75" hidden="1">
      <c r="B24" s="147"/>
      <c r="C24" s="148"/>
      <c r="D24" s="489"/>
    </row>
    <row r="25" spans="2:4" ht="12.75" hidden="1">
      <c r="B25" s="141"/>
      <c r="C25" s="142"/>
      <c r="D25" s="487"/>
    </row>
    <row r="26" spans="2:4" ht="12.75" hidden="1">
      <c r="B26" s="138" t="s">
        <v>145</v>
      </c>
      <c r="C26" s="139" t="s">
        <v>242</v>
      </c>
      <c r="D26" s="486"/>
    </row>
    <row r="27" spans="2:4" ht="12.75" hidden="1">
      <c r="B27" s="138" t="s">
        <v>146</v>
      </c>
      <c r="C27" s="139" t="s">
        <v>243</v>
      </c>
      <c r="D27" s="486"/>
    </row>
    <row r="28" spans="2:4" ht="12.75" hidden="1">
      <c r="B28" s="141"/>
      <c r="C28" s="142"/>
      <c r="D28" s="487"/>
    </row>
    <row r="29" spans="2:4" ht="13.5" hidden="1" thickBot="1">
      <c r="B29" s="204" t="s">
        <v>147</v>
      </c>
      <c r="C29" s="491"/>
      <c r="D29" s="490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2"/>
    </row>
    <row r="32" spans="2:4" ht="12.75" hidden="1">
      <c r="B32" s="154"/>
      <c r="C32" s="156" t="s">
        <v>148</v>
      </c>
      <c r="D32" s="493">
        <f>+D29+D23+D17</f>
        <v>1218397.02</v>
      </c>
    </row>
    <row r="33" spans="2:4" ht="13.5" hidden="1" thickBot="1">
      <c r="B33" s="164"/>
      <c r="C33" s="198"/>
      <c r="D33" s="494"/>
    </row>
    <row r="34" spans="2:4" ht="12.75" hidden="1">
      <c r="B34" s="201"/>
      <c r="C34" s="497"/>
      <c r="D34" s="495"/>
    </row>
    <row r="35" spans="2:4" ht="12.75" hidden="1">
      <c r="B35" s="195"/>
      <c r="C35" s="196" t="s">
        <v>149</v>
      </c>
      <c r="D35" s="160">
        <f>CPYG!D26+CPYG!D28+CPYG!D70+CPYG!D64+CPYG!D63+CPYG!D95+CPYG!D74+CPYG!D90</f>
        <v>0</v>
      </c>
    </row>
    <row r="36" spans="2:4" ht="13.5" hidden="1" thickBot="1">
      <c r="B36" s="203"/>
      <c r="C36" s="498"/>
      <c r="D36" s="496"/>
    </row>
    <row r="37" spans="2:4" ht="12.75" hidden="1">
      <c r="B37" s="161"/>
      <c r="C37" s="162"/>
      <c r="D37" s="492"/>
    </row>
    <row r="38" spans="2:4" ht="12.75" hidden="1">
      <c r="B38" s="1179" t="s">
        <v>685</v>
      </c>
      <c r="C38" s="1180"/>
      <c r="D38" s="493">
        <f>D32+D35</f>
        <v>1218397.02</v>
      </c>
    </row>
    <row r="39" spans="2:4" ht="13.5" hidden="1" thickBot="1">
      <c r="B39" s="164"/>
      <c r="C39" s="198"/>
      <c r="D39" s="494"/>
    </row>
    <row r="40" ht="12.75" hidden="1"/>
    <row r="41" ht="13.5" hidden="1" thickBot="1"/>
    <row r="42" spans="2:4" ht="12.75" hidden="1">
      <c r="B42" s="863" t="s">
        <v>134</v>
      </c>
      <c r="C42" s="864"/>
      <c r="D42" s="1183"/>
    </row>
    <row r="43" spans="2:4" ht="13.5" customHeight="1" hidden="1" thickBot="1">
      <c r="B43" s="865"/>
      <c r="C43" s="866"/>
      <c r="D43" s="1184"/>
    </row>
    <row r="44" spans="2:4" ht="12.75" customHeight="1" hidden="1">
      <c r="B44" s="151"/>
      <c r="C44" s="152"/>
      <c r="D44" s="499"/>
    </row>
    <row r="45" spans="2:4" ht="12.75" hidden="1">
      <c r="B45" s="138" t="s">
        <v>136</v>
      </c>
      <c r="C45" s="167" t="s">
        <v>150</v>
      </c>
      <c r="D45" s="500">
        <f>-CPYG!D46+CPYG!D52</f>
        <v>0</v>
      </c>
    </row>
    <row r="46" spans="2:4" ht="12.75" hidden="1">
      <c r="B46" s="138" t="s">
        <v>137</v>
      </c>
      <c r="C46" s="167" t="s">
        <v>151</v>
      </c>
      <c r="D46" s="501">
        <f>-CPYG!D29+CPYG!D33-CPYG!D55-CPYG!D56-CPYG!D107-CPYG!D58</f>
        <v>763753.11</v>
      </c>
    </row>
    <row r="47" spans="2:4" ht="12.75" hidden="1">
      <c r="B47" s="138" t="s">
        <v>138</v>
      </c>
      <c r="C47" s="167" t="s">
        <v>415</v>
      </c>
      <c r="D47" s="501">
        <f>-CPYG!D92-CPYG!D93-CPYG!D104</f>
        <v>114296.02</v>
      </c>
    </row>
    <row r="48" spans="2:4" ht="12.75" hidden="1">
      <c r="B48" s="138" t="s">
        <v>139</v>
      </c>
      <c r="C48" s="167" t="s">
        <v>152</v>
      </c>
      <c r="D48" s="501">
        <f>CPYG!D75</f>
        <v>0</v>
      </c>
    </row>
    <row r="49" spans="2:4" ht="12.75" hidden="1">
      <c r="B49" s="151"/>
      <c r="C49" s="152"/>
      <c r="D49" s="501"/>
    </row>
    <row r="50" spans="2:4" ht="12.75" hidden="1">
      <c r="B50" s="144" t="s">
        <v>153</v>
      </c>
      <c r="C50" s="145"/>
      <c r="D50" s="502">
        <f>SUM(D45:D48)</f>
        <v>878049.13</v>
      </c>
    </row>
    <row r="51" spans="2:4" ht="12.75" hidden="1">
      <c r="B51" s="147"/>
      <c r="C51" s="148"/>
      <c r="D51" s="503"/>
    </row>
    <row r="52" spans="2:4" ht="12.75" hidden="1">
      <c r="B52" s="151"/>
      <c r="C52" s="152"/>
      <c r="D52" s="499"/>
    </row>
    <row r="53" spans="2:4" ht="12.75" hidden="1">
      <c r="B53" s="138" t="s">
        <v>142</v>
      </c>
      <c r="C53" s="167" t="s">
        <v>155</v>
      </c>
      <c r="D53" s="501"/>
    </row>
    <row r="54" spans="2:4" ht="12.75" hidden="1">
      <c r="B54" s="138" t="s">
        <v>143</v>
      </c>
      <c r="C54" s="167" t="s">
        <v>156</v>
      </c>
      <c r="D54" s="501"/>
    </row>
    <row r="55" spans="2:4" ht="12.75" hidden="1">
      <c r="B55" s="151"/>
      <c r="C55" s="152"/>
      <c r="D55" s="499"/>
    </row>
    <row r="56" spans="2:4" ht="12.75" hidden="1">
      <c r="B56" s="144" t="s">
        <v>157</v>
      </c>
      <c r="C56" s="145"/>
      <c r="D56" s="502">
        <f>+D54+D53</f>
        <v>0</v>
      </c>
    </row>
    <row r="57" spans="2:4" ht="12.75" hidden="1">
      <c r="B57" s="147"/>
      <c r="C57" s="148"/>
      <c r="D57" s="503"/>
    </row>
    <row r="58" spans="2:4" ht="12.75" hidden="1">
      <c r="B58" s="151"/>
      <c r="C58" s="152"/>
      <c r="D58" s="499"/>
    </row>
    <row r="59" spans="2:4" ht="12.75" hidden="1">
      <c r="B59" s="138" t="s">
        <v>145</v>
      </c>
      <c r="C59" s="167" t="s">
        <v>159</v>
      </c>
      <c r="D59" s="501"/>
    </row>
    <row r="60" spans="2:4" ht="12.75" hidden="1">
      <c r="B60" s="138" t="s">
        <v>146</v>
      </c>
      <c r="C60" s="167" t="s">
        <v>160</v>
      </c>
      <c r="D60" s="501"/>
    </row>
    <row r="61" spans="2:4" ht="12.75" hidden="1">
      <c r="B61" s="151"/>
      <c r="C61" s="152"/>
      <c r="D61" s="499"/>
    </row>
    <row r="62" spans="2:4" ht="13.5" hidden="1" thickBot="1">
      <c r="B62" s="204" t="s">
        <v>161</v>
      </c>
      <c r="C62" s="491"/>
      <c r="D62" s="490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2"/>
    </row>
    <row r="65" spans="2:4" ht="12.75" hidden="1">
      <c r="B65" s="154"/>
      <c r="C65" s="156" t="s">
        <v>164</v>
      </c>
      <c r="D65" s="493">
        <f>+D62+D56+D50</f>
        <v>878049.13</v>
      </c>
    </row>
    <row r="66" spans="2:4" ht="13.5" hidden="1" thickBot="1">
      <c r="B66" s="164"/>
      <c r="C66" s="198"/>
      <c r="D66" s="494"/>
    </row>
    <row r="67" spans="2:4" ht="12.75" hidden="1">
      <c r="B67" s="202"/>
      <c r="C67" s="508"/>
      <c r="D67" s="504"/>
    </row>
    <row r="68" spans="2:4" ht="12.75" hidden="1">
      <c r="B68" s="195"/>
      <c r="C68" s="196" t="s">
        <v>163</v>
      </c>
      <c r="D68" s="505">
        <f>-CPYG!D27-CPYG!D33-CPYG!D66-CPYG!D52-CPYG!D59-CPYG!D57-CPYG!D94-CPYG!D98-CPYG!D99</f>
        <v>189411.91</v>
      </c>
    </row>
    <row r="69" spans="2:4" ht="14.25" customHeight="1" hidden="1" thickBot="1">
      <c r="B69" s="203"/>
      <c r="C69" s="498"/>
      <c r="D69" s="506"/>
    </row>
    <row r="70" spans="2:4" ht="14.25" customHeight="1" hidden="1">
      <c r="B70" s="154"/>
      <c r="C70" s="509"/>
      <c r="D70" s="507"/>
    </row>
    <row r="71" spans="2:4" ht="12.75" hidden="1">
      <c r="B71" s="1179" t="s">
        <v>686</v>
      </c>
      <c r="C71" s="1180"/>
      <c r="D71" s="493">
        <f>D65+D68</f>
        <v>1067461.04</v>
      </c>
    </row>
    <row r="72" spans="2:4" ht="13.5" hidden="1" thickBot="1">
      <c r="B72" s="164"/>
      <c r="C72" s="198"/>
      <c r="D72" s="494"/>
    </row>
    <row r="73" spans="2:3" ht="12.75" hidden="1">
      <c r="B73" s="158"/>
      <c r="C73" s="158"/>
    </row>
    <row r="74" spans="3:4" ht="12.75" hidden="1">
      <c r="C74" s="185" t="s">
        <v>361</v>
      </c>
      <c r="D74" s="186">
        <f>D38-D71</f>
        <v>150935.97999999998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234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173</v>
      </c>
      <c r="D81" s="133"/>
    </row>
    <row r="82" spans="3:4" ht="12.75" hidden="1">
      <c r="C82" s="181" t="s">
        <v>362</v>
      </c>
      <c r="D82" s="133"/>
    </row>
    <row r="83" spans="3:4" ht="18" customHeight="1" hidden="1">
      <c r="C83" s="181" t="s">
        <v>363</v>
      </c>
      <c r="D83" s="133"/>
    </row>
    <row r="84" spans="3:4" ht="18" customHeight="1" hidden="1">
      <c r="C84" s="181" t="s">
        <v>356</v>
      </c>
      <c r="D84" s="133"/>
    </row>
    <row r="85" spans="3:4" ht="18" customHeight="1" hidden="1">
      <c r="C85" s="181" t="s">
        <v>364</v>
      </c>
      <c r="D85" s="133"/>
    </row>
    <row r="86" spans="3:4" ht="18" customHeight="1" hidden="1">
      <c r="C86" s="181" t="s">
        <v>357</v>
      </c>
      <c r="D86" s="133"/>
    </row>
    <row r="87" spans="3:4" ht="18" customHeight="1" hidden="1">
      <c r="C87" s="132" t="s">
        <v>358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5" t="s">
        <v>124</v>
      </c>
      <c r="D91" s="187">
        <f>SUM(D92:D93)</f>
        <v>0</v>
      </c>
    </row>
    <row r="92" spans="3:4" ht="12.75" hidden="1">
      <c r="C92" s="656" t="s">
        <v>114</v>
      </c>
      <c r="D92" s="187">
        <f>CPYG!D80</f>
        <v>0</v>
      </c>
    </row>
    <row r="93" spans="3:4" ht="12.75" customHeight="1" hidden="1">
      <c r="C93" s="656" t="s">
        <v>115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workbookViewId="0" topLeftCell="A1">
      <selection activeCell="C4" sqref="C4"/>
    </sheetView>
  </sheetViews>
  <sheetFormatPr defaultColWidth="11.421875" defaultRowHeight="12.75"/>
  <cols>
    <col min="1" max="1" width="51.8515625" style="735" customWidth="1"/>
    <col min="2" max="2" width="18.28125" style="735" customWidth="1"/>
    <col min="3" max="3" width="19.57421875" style="735" customWidth="1"/>
    <col min="4" max="4" width="19.421875" style="735" customWidth="1"/>
    <col min="5" max="5" width="18.421875" style="735" customWidth="1"/>
    <col min="6" max="16384" width="11.57421875" style="735" customWidth="1"/>
  </cols>
  <sheetData>
    <row r="1" spans="1:5" ht="12.75">
      <c r="A1" s="773"/>
      <c r="B1" s="776" t="s">
        <v>708</v>
      </c>
      <c r="C1" s="773"/>
      <c r="D1" s="773"/>
      <c r="E1" s="773"/>
    </row>
    <row r="2" spans="1:5" ht="12.75">
      <c r="A2" s="773"/>
      <c r="B2" s="777" t="s">
        <v>709</v>
      </c>
      <c r="C2" s="773"/>
      <c r="D2" s="773"/>
      <c r="E2" s="773"/>
    </row>
    <row r="3" spans="1:5" ht="12.75">
      <c r="A3" s="773"/>
      <c r="B3" s="773"/>
      <c r="C3" s="773"/>
      <c r="D3" s="773"/>
      <c r="E3" s="773"/>
    </row>
    <row r="4" spans="1:4" ht="12.75">
      <c r="A4" s="773" t="s">
        <v>560</v>
      </c>
      <c r="B4" s="773"/>
      <c r="C4" s="778">
        <v>42339</v>
      </c>
      <c r="D4" s="773"/>
    </row>
    <row r="5" spans="1:4" ht="12.75">
      <c r="A5" s="773" t="s">
        <v>707</v>
      </c>
      <c r="B5" s="773"/>
      <c r="C5" s="779" t="s">
        <v>710</v>
      </c>
      <c r="D5" s="773"/>
    </row>
    <row r="6" ht="13.5" thickBot="1"/>
    <row r="7" spans="1:5" ht="24.75" customHeight="1">
      <c r="A7" s="832" t="str">
        <f>'ORGANOS DE GOBIERNO'!A9:H9</f>
        <v>EMPRESA PÚBLICA: CANALINK ÁFRICA, S.L.</v>
      </c>
      <c r="B7" s="833"/>
      <c r="C7" s="833"/>
      <c r="D7" s="833"/>
      <c r="E7" s="834"/>
    </row>
    <row r="8" spans="1:5" ht="24.75" customHeight="1">
      <c r="A8" s="736"/>
      <c r="B8" s="737"/>
      <c r="C8" s="737"/>
      <c r="D8" s="737"/>
      <c r="E8" s="738"/>
    </row>
    <row r="9" spans="1:5" ht="15" customHeight="1">
      <c r="A9" s="739" t="s">
        <v>64</v>
      </c>
      <c r="B9" s="737"/>
      <c r="C9" s="737"/>
      <c r="D9" s="737"/>
      <c r="E9" s="738"/>
    </row>
    <row r="10" spans="1:5" ht="15" customHeight="1">
      <c r="A10" s="740"/>
      <c r="B10" s="741"/>
      <c r="C10" s="737"/>
      <c r="D10" s="737"/>
      <c r="E10" s="738"/>
    </row>
    <row r="11" spans="1:5" ht="39" customHeight="1">
      <c r="A11" s="742" t="s">
        <v>65</v>
      </c>
      <c r="B11" s="743" t="s">
        <v>66</v>
      </c>
      <c r="C11" s="744" t="s">
        <v>67</v>
      </c>
      <c r="D11" s="744" t="s">
        <v>68</v>
      </c>
      <c r="E11" s="745" t="s">
        <v>227</v>
      </c>
    </row>
    <row r="12" spans="1:5" ht="15" customHeight="1">
      <c r="A12" s="740" t="s">
        <v>216</v>
      </c>
      <c r="B12" s="793">
        <v>1</v>
      </c>
      <c r="C12" s="747">
        <v>3000</v>
      </c>
      <c r="D12" s="748">
        <v>1</v>
      </c>
      <c r="E12" s="749">
        <f>+PASIVO!C12/ACCIONISTAS!C12</f>
        <v>598.9724166666666</v>
      </c>
    </row>
    <row r="13" spans="1:5" ht="15" customHeight="1">
      <c r="A13" s="740"/>
      <c r="B13" s="746"/>
      <c r="C13" s="750"/>
      <c r="D13" s="751"/>
      <c r="E13" s="752"/>
    </row>
    <row r="14" spans="1:5" ht="15" customHeight="1">
      <c r="A14" s="740"/>
      <c r="B14" s="746"/>
      <c r="C14" s="750"/>
      <c r="D14" s="751"/>
      <c r="E14" s="752"/>
    </row>
    <row r="15" spans="1:5" ht="15" customHeight="1">
      <c r="A15" s="740"/>
      <c r="B15" s="737"/>
      <c r="C15" s="750"/>
      <c r="D15" s="751"/>
      <c r="E15" s="752"/>
    </row>
    <row r="16" spans="1:5" ht="15" customHeight="1">
      <c r="A16" s="740"/>
      <c r="B16" s="741"/>
      <c r="C16" s="750"/>
      <c r="D16" s="751"/>
      <c r="E16" s="752"/>
    </row>
    <row r="17" spans="1:5" ht="15" customHeight="1">
      <c r="A17" s="753"/>
      <c r="B17" s="737"/>
      <c r="C17" s="750"/>
      <c r="D17" s="751"/>
      <c r="E17" s="752"/>
    </row>
    <row r="18" spans="1:5" ht="15" customHeight="1">
      <c r="A18" s="739" t="s">
        <v>69</v>
      </c>
      <c r="B18" s="737"/>
      <c r="C18" s="737"/>
      <c r="D18" s="751"/>
      <c r="E18" s="752"/>
    </row>
    <row r="19" spans="1:5" ht="15" customHeight="1">
      <c r="A19" s="753"/>
      <c r="B19" s="737"/>
      <c r="C19" s="737"/>
      <c r="D19" s="737"/>
      <c r="E19" s="738"/>
    </row>
    <row r="20" spans="1:5" ht="28.5" customHeight="1">
      <c r="A20" s="742" t="s">
        <v>70</v>
      </c>
      <c r="B20" s="743" t="s">
        <v>66</v>
      </c>
      <c r="C20" s="743" t="s">
        <v>67</v>
      </c>
      <c r="D20" s="743" t="s">
        <v>68</v>
      </c>
      <c r="E20" s="745" t="s">
        <v>71</v>
      </c>
    </row>
    <row r="21" spans="1:5" ht="15" customHeight="1">
      <c r="A21" s="740" t="s">
        <v>218</v>
      </c>
      <c r="B21" s="793">
        <v>0.0463</v>
      </c>
      <c r="C21" s="737"/>
      <c r="D21" s="751" t="s">
        <v>219</v>
      </c>
      <c r="E21" s="738"/>
    </row>
    <row r="22" spans="1:5" ht="15" customHeight="1">
      <c r="A22" s="740"/>
      <c r="B22" s="746"/>
      <c r="C22" s="737"/>
      <c r="D22" s="737"/>
      <c r="E22" s="738"/>
    </row>
    <row r="23" spans="1:5" ht="15" customHeight="1">
      <c r="A23" s="740"/>
      <c r="B23" s="746"/>
      <c r="C23" s="737"/>
      <c r="D23" s="737"/>
      <c r="E23" s="738"/>
    </row>
    <row r="24" spans="1:5" ht="15" customHeight="1">
      <c r="A24" s="740"/>
      <c r="B24" s="746"/>
      <c r="C24" s="737"/>
      <c r="D24" s="737"/>
      <c r="E24" s="738"/>
    </row>
    <row r="25" spans="1:5" ht="15" customHeight="1">
      <c r="A25" s="740"/>
      <c r="B25" s="741"/>
      <c r="C25" s="737"/>
      <c r="D25" s="737"/>
      <c r="E25" s="738"/>
    </row>
    <row r="26" spans="1:5" ht="15" customHeight="1">
      <c r="A26" s="740"/>
      <c r="B26" s="741"/>
      <c r="C26" s="737"/>
      <c r="D26" s="737"/>
      <c r="E26" s="738"/>
    </row>
    <row r="27" spans="1:5" ht="15" customHeight="1">
      <c r="A27" s="753"/>
      <c r="B27" s="737"/>
      <c r="C27" s="737"/>
      <c r="D27" s="737"/>
      <c r="E27" s="738"/>
    </row>
    <row r="28" spans="1:5" ht="15" customHeight="1">
      <c r="A28" s="740"/>
      <c r="B28" s="741"/>
      <c r="C28" s="737"/>
      <c r="D28" s="737"/>
      <c r="E28" s="738"/>
    </row>
    <row r="29" spans="1:5" ht="15" customHeight="1">
      <c r="A29" s="740"/>
      <c r="B29" s="741"/>
      <c r="C29" s="737"/>
      <c r="D29" s="737"/>
      <c r="E29" s="738"/>
    </row>
    <row r="30" spans="1:5" ht="15" customHeight="1">
      <c r="A30" s="739" t="s">
        <v>72</v>
      </c>
      <c r="B30" s="737"/>
      <c r="C30" s="737"/>
      <c r="D30" s="737"/>
      <c r="E30" s="738"/>
    </row>
    <row r="31" spans="1:5" ht="15" customHeight="1">
      <c r="A31" s="739"/>
      <c r="B31" s="737"/>
      <c r="C31" s="737"/>
      <c r="D31" s="737"/>
      <c r="E31" s="738"/>
    </row>
    <row r="32" spans="1:5" ht="29.25" customHeight="1">
      <c r="A32" s="754" t="s">
        <v>73</v>
      </c>
      <c r="B32" s="755" t="s">
        <v>74</v>
      </c>
      <c r="C32" s="756" t="s">
        <v>75</v>
      </c>
      <c r="D32" s="737"/>
      <c r="E32" s="738"/>
    </row>
    <row r="33" spans="1:5" ht="16.5" customHeight="1">
      <c r="A33" s="753"/>
      <c r="B33" s="758" t="s">
        <v>76</v>
      </c>
      <c r="C33" s="737"/>
      <c r="D33" s="737"/>
      <c r="E33" s="738"/>
    </row>
    <row r="34" spans="1:5" ht="15" customHeight="1">
      <c r="A34" s="757"/>
      <c r="B34" s="758" t="s">
        <v>77</v>
      </c>
      <c r="C34" s="759"/>
      <c r="D34" s="737"/>
      <c r="E34" s="738"/>
    </row>
    <row r="35" spans="1:5" ht="15" customHeight="1">
      <c r="A35" s="757"/>
      <c r="B35" s="758" t="s">
        <v>78</v>
      </c>
      <c r="C35" s="759"/>
      <c r="D35" s="737"/>
      <c r="E35" s="738"/>
    </row>
    <row r="36" spans="1:5" ht="15" customHeight="1">
      <c r="A36" s="757"/>
      <c r="B36" s="758" t="s">
        <v>79</v>
      </c>
      <c r="C36" s="760"/>
      <c r="D36" s="737"/>
      <c r="E36" s="738"/>
    </row>
    <row r="37" spans="1:5" ht="15" customHeight="1">
      <c r="A37" s="757"/>
      <c r="B37" s="758" t="s">
        <v>78</v>
      </c>
      <c r="C37" s="759"/>
      <c r="D37" s="737"/>
      <c r="E37" s="738"/>
    </row>
    <row r="38" spans="1:5" ht="15" customHeight="1">
      <c r="A38" s="757"/>
      <c r="B38" s="758" t="s">
        <v>80</v>
      </c>
      <c r="C38" s="759"/>
      <c r="D38" s="737"/>
      <c r="E38" s="738"/>
    </row>
    <row r="39" spans="1:5" ht="15" customHeight="1">
      <c r="A39" s="757" t="s">
        <v>217</v>
      </c>
      <c r="B39" s="758" t="s">
        <v>220</v>
      </c>
      <c r="C39" s="759">
        <v>41726</v>
      </c>
      <c r="D39" s="737"/>
      <c r="E39" s="738"/>
    </row>
    <row r="40" spans="1:5" ht="15" customHeight="1">
      <c r="A40" s="757"/>
      <c r="B40" s="758"/>
      <c r="C40" s="759"/>
      <c r="D40" s="737"/>
      <c r="E40" s="738"/>
    </row>
    <row r="41" spans="1:5" ht="15" customHeight="1">
      <c r="A41" s="757"/>
      <c r="B41" s="758"/>
      <c r="C41" s="761"/>
      <c r="D41" s="737"/>
      <c r="E41" s="738"/>
    </row>
    <row r="42" spans="1:5" ht="15" customHeight="1">
      <c r="A42" s="757"/>
      <c r="B42" s="758"/>
      <c r="C42" s="737"/>
      <c r="D42" s="737"/>
      <c r="E42" s="738"/>
    </row>
    <row r="43" spans="1:5" ht="15" customHeight="1">
      <c r="A43" s="753"/>
      <c r="B43" s="737"/>
      <c r="C43" s="737"/>
      <c r="D43" s="737"/>
      <c r="E43" s="738"/>
    </row>
    <row r="44" spans="1:5" ht="15" customHeight="1">
      <c r="A44" s="762" t="s">
        <v>81</v>
      </c>
      <c r="B44" s="763"/>
      <c r="C44" s="763"/>
      <c r="D44" s="737"/>
      <c r="E44" s="738"/>
    </row>
    <row r="45" spans="1:5" ht="15" customHeight="1">
      <c r="A45" s="753"/>
      <c r="B45" s="737"/>
      <c r="C45" s="737"/>
      <c r="D45" s="737"/>
      <c r="E45" s="738"/>
    </row>
    <row r="46" spans="1:5" ht="15" customHeight="1">
      <c r="A46" s="754" t="s">
        <v>73</v>
      </c>
      <c r="B46" s="758"/>
      <c r="C46" s="737"/>
      <c r="D46" s="737"/>
      <c r="E46" s="738"/>
    </row>
    <row r="47" spans="1:5" ht="15" customHeight="1">
      <c r="A47" s="753"/>
      <c r="B47" s="737"/>
      <c r="C47" s="737"/>
      <c r="D47" s="737"/>
      <c r="E47" s="738"/>
    </row>
    <row r="48" spans="1:5" ht="13.5" customHeight="1">
      <c r="A48" s="753"/>
      <c r="B48" s="737"/>
      <c r="C48" s="737"/>
      <c r="D48" s="737"/>
      <c r="E48" s="738"/>
    </row>
    <row r="49" spans="1:5" ht="13.5" customHeight="1" thickBot="1">
      <c r="A49" s="764"/>
      <c r="B49" s="765"/>
      <c r="C49" s="765"/>
      <c r="D49" s="765"/>
      <c r="E49" s="766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1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76" t="s">
        <v>708</v>
      </c>
    </row>
    <row r="2" ht="12.75">
      <c r="C2" s="777" t="s">
        <v>709</v>
      </c>
    </row>
    <row r="4" spans="2:4" ht="12.75">
      <c r="B4" s="773" t="s">
        <v>560</v>
      </c>
      <c r="D4" s="797">
        <v>42339</v>
      </c>
    </row>
    <row r="5" spans="2:4" ht="12.75">
      <c r="B5" s="773" t="s">
        <v>707</v>
      </c>
      <c r="D5" s="798" t="s">
        <v>710</v>
      </c>
    </row>
    <row r="7" spans="2:4" ht="12.75">
      <c r="B7" s="826" t="s">
        <v>82</v>
      </c>
      <c r="C7" s="826"/>
      <c r="D7" s="826"/>
    </row>
    <row r="8" spans="2:4" ht="13.5" thickBot="1">
      <c r="B8" s="183"/>
      <c r="C8" s="183"/>
      <c r="D8" s="183"/>
    </row>
    <row r="9" spans="2:4" ht="15.75" thickBot="1">
      <c r="B9" s="803" t="s">
        <v>130</v>
      </c>
      <c r="C9" s="860"/>
      <c r="D9" s="861"/>
    </row>
    <row r="10" spans="2:3" ht="13.5" thickBot="1">
      <c r="B10" s="184"/>
      <c r="C10" s="184"/>
    </row>
    <row r="11" spans="2:4" ht="15.75" thickBot="1">
      <c r="B11" s="862" t="s">
        <v>684</v>
      </c>
      <c r="C11" s="860"/>
      <c r="D11" s="861"/>
    </row>
    <row r="12" spans="2:3" ht="13.5" thickBot="1">
      <c r="B12" s="184"/>
      <c r="C12" s="184"/>
    </row>
    <row r="13" spans="2:4" ht="13.5" customHeight="1">
      <c r="B13" s="863" t="s">
        <v>134</v>
      </c>
      <c r="C13" s="864"/>
      <c r="D13" s="828"/>
    </row>
    <row r="14" spans="2:4" ht="12.75" customHeight="1" thickBot="1">
      <c r="B14" s="865"/>
      <c r="C14" s="866"/>
      <c r="D14" s="829"/>
    </row>
    <row r="15" spans="2:4" ht="12.75">
      <c r="B15" s="151"/>
      <c r="C15" s="152"/>
      <c r="D15" s="197"/>
    </row>
    <row r="16" spans="2:4" ht="12.75">
      <c r="B16" s="138" t="s">
        <v>136</v>
      </c>
      <c r="C16" s="139" t="s">
        <v>235</v>
      </c>
      <c r="D16" s="140">
        <v>0</v>
      </c>
    </row>
    <row r="17" spans="2:4" ht="12.75">
      <c r="B17" s="138" t="s">
        <v>137</v>
      </c>
      <c r="C17" s="139" t="s">
        <v>236</v>
      </c>
      <c r="D17" s="140">
        <v>0</v>
      </c>
    </row>
    <row r="18" spans="2:4" ht="12.75">
      <c r="B18" s="138" t="s">
        <v>138</v>
      </c>
      <c r="C18" s="139" t="s">
        <v>237</v>
      </c>
      <c r="D18" s="140">
        <f>3!D13</f>
        <v>1218397.02</v>
      </c>
    </row>
    <row r="19" spans="2:4" ht="12.75">
      <c r="B19" s="138" t="s">
        <v>139</v>
      </c>
      <c r="C19" s="139" t="s">
        <v>238</v>
      </c>
      <c r="D19" s="140">
        <f>3!D14+'Transf. y subv.'!E48</f>
        <v>0</v>
      </c>
    </row>
    <row r="20" spans="2:4" ht="12.75">
      <c r="B20" s="138" t="s">
        <v>140</v>
      </c>
      <c r="C20" s="139" t="s">
        <v>239</v>
      </c>
      <c r="D20" s="140">
        <f>3!D15</f>
        <v>0</v>
      </c>
    </row>
    <row r="21" spans="2:4" ht="12.75">
      <c r="B21" s="141"/>
      <c r="C21" s="142"/>
      <c r="D21" s="143"/>
    </row>
    <row r="22" spans="2:4" ht="12.75">
      <c r="B22" s="144" t="s">
        <v>141</v>
      </c>
      <c r="C22" s="145"/>
      <c r="D22" s="146">
        <f>SUM(D16:D20)</f>
        <v>1218397.02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142</v>
      </c>
      <c r="C25" s="139" t="s">
        <v>240</v>
      </c>
      <c r="D25" s="143">
        <f>-'Inv. NO FIN'!H27</f>
        <v>0</v>
      </c>
    </row>
    <row r="26" spans="2:4" ht="12.75">
      <c r="B26" s="138" t="s">
        <v>143</v>
      </c>
      <c r="C26" s="139" t="s">
        <v>241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144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145</v>
      </c>
      <c r="C31" s="139" t="s">
        <v>242</v>
      </c>
      <c r="D31" s="140">
        <f>-'Inv. FIN'!G19-'Inv. FIN'!G26-'Inv. FIN'!G38-'Inv. FIN'!G45</f>
        <v>0</v>
      </c>
    </row>
    <row r="32" spans="2:4" ht="12.75">
      <c r="B32" s="138" t="s">
        <v>146</v>
      </c>
      <c r="C32" s="139" t="s">
        <v>243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147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148</v>
      </c>
      <c r="D37" s="157">
        <f>D22+D28+D34</f>
        <v>1218397.02</v>
      </c>
      <c r="G37" s="660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494</v>
      </c>
      <c r="D39" s="197">
        <f>3!D35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148</v>
      </c>
      <c r="D41" s="157">
        <f>D37+D39</f>
        <v>1218397.02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63" t="s">
        <v>134</v>
      </c>
      <c r="C44" s="864"/>
      <c r="D44" s="827"/>
    </row>
    <row r="45" spans="2:4" ht="12.75" customHeight="1" thickBot="1">
      <c r="B45" s="865"/>
      <c r="C45" s="866"/>
      <c r="D45" s="825"/>
    </row>
    <row r="46" spans="2:4" ht="12.75">
      <c r="B46" s="151"/>
      <c r="C46" s="152"/>
      <c r="D46" s="153"/>
    </row>
    <row r="47" spans="2:4" ht="12.75">
      <c r="B47" s="138" t="s">
        <v>136</v>
      </c>
      <c r="C47" s="167" t="s">
        <v>150</v>
      </c>
      <c r="D47" s="168">
        <f>3!D45</f>
        <v>0</v>
      </c>
    </row>
    <row r="48" spans="2:4" ht="12.75">
      <c r="B48" s="138" t="s">
        <v>137</v>
      </c>
      <c r="C48" s="167" t="s">
        <v>151</v>
      </c>
      <c r="D48" s="168">
        <f>3!D46</f>
        <v>763753.11</v>
      </c>
    </row>
    <row r="49" spans="2:4" ht="12.75">
      <c r="B49" s="138" t="s">
        <v>138</v>
      </c>
      <c r="C49" s="167" t="s">
        <v>415</v>
      </c>
      <c r="D49" s="168">
        <f>3!D47</f>
        <v>114296.02</v>
      </c>
    </row>
    <row r="50" spans="2:4" ht="12.75">
      <c r="B50" s="138" t="s">
        <v>139</v>
      </c>
      <c r="C50" s="167" t="s">
        <v>152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153</v>
      </c>
      <c r="C52" s="145"/>
      <c r="D52" s="150">
        <f>SUM(D47:D50)</f>
        <v>878049.13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142</v>
      </c>
      <c r="C55" s="167" t="s">
        <v>155</v>
      </c>
      <c r="D55" s="168">
        <f>'Inv. NO FIN'!C27+'Inv. NO FIN'!E27</f>
        <v>0</v>
      </c>
    </row>
    <row r="56" spans="2:4" ht="12.75">
      <c r="B56" s="138" t="s">
        <v>143</v>
      </c>
      <c r="C56" s="167" t="s">
        <v>156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157</v>
      </c>
      <c r="C58" s="145"/>
      <c r="D58" s="150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145</v>
      </c>
      <c r="C61" s="167" t="s">
        <v>159</v>
      </c>
      <c r="D61" s="168">
        <f>'Inv. FIN'!E19+'Inv. FIN'!E26+'Inv. FIN'!E38+'Inv. FIN'!E45</f>
        <v>0</v>
      </c>
    </row>
    <row r="62" spans="2:4" ht="12.75">
      <c r="B62" s="138" t="s">
        <v>146</v>
      </c>
      <c r="C62" s="167" t="s">
        <v>160</v>
      </c>
      <c r="D62" s="168">
        <f>-'Deuda L.P.'!L29</f>
        <v>24090182.21</v>
      </c>
    </row>
    <row r="63" spans="2:4" ht="12.75">
      <c r="B63" s="151"/>
      <c r="C63" s="152"/>
      <c r="D63" s="153"/>
    </row>
    <row r="64" spans="2:4" ht="12.75">
      <c r="B64" s="144" t="s">
        <v>161</v>
      </c>
      <c r="C64" s="145"/>
      <c r="D64" s="150">
        <f>SUM(D61:D62)</f>
        <v>24090182.21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470</v>
      </c>
      <c r="D67" s="157">
        <f>D52+D58+D64</f>
        <v>24968231.34</v>
      </c>
      <c r="G67" s="660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495</v>
      </c>
      <c r="D69" s="194">
        <f>3!D68</f>
        <v>189411.91</v>
      </c>
    </row>
    <row r="70" spans="2:4" ht="12.75">
      <c r="B70" s="161"/>
      <c r="C70" s="162"/>
      <c r="D70" s="163"/>
    </row>
    <row r="71" spans="2:4" ht="12.75">
      <c r="B71" s="154"/>
      <c r="C71" s="156" t="s">
        <v>470</v>
      </c>
      <c r="D71" s="157">
        <f>D67+D69</f>
        <v>25157643.25</v>
      </c>
    </row>
    <row r="72" spans="2:4" ht="13.5" thickBot="1">
      <c r="B72" s="164"/>
      <c r="C72" s="165"/>
      <c r="D72" s="166"/>
    </row>
    <row r="74" s="800" customFormat="1" ht="12.75" hidden="1">
      <c r="D74" s="801"/>
    </row>
    <row r="75" spans="2:5" s="800" customFormat="1" ht="17.25" customHeight="1" hidden="1">
      <c r="B75" s="800" t="s">
        <v>498</v>
      </c>
      <c r="C75" s="802" t="s">
        <v>361</v>
      </c>
      <c r="D75" s="804">
        <f>D41-D71</f>
        <v>-23939246.23</v>
      </c>
      <c r="E75" s="800" t="s">
        <v>502</v>
      </c>
    </row>
    <row r="76" s="800" customFormat="1" ht="12.75" hidden="1">
      <c r="D76" s="801"/>
    </row>
    <row r="77" spans="2:5" s="800" customFormat="1" ht="17.25" customHeight="1" hidden="1">
      <c r="B77" s="800" t="s">
        <v>499</v>
      </c>
      <c r="C77" s="800" t="s">
        <v>497</v>
      </c>
      <c r="D77" s="801">
        <f>D79+D84+D85+D86+D87</f>
        <v>23939246.23</v>
      </c>
      <c r="E77" s="800" t="s">
        <v>700</v>
      </c>
    </row>
    <row r="78" s="800" customFormat="1" ht="12.75" hidden="1">
      <c r="D78" s="801"/>
    </row>
    <row r="79" spans="3:4" s="800" customFormat="1" ht="19.5" customHeight="1" hidden="1">
      <c r="C79" s="800" t="s">
        <v>496</v>
      </c>
      <c r="D79" s="801">
        <f>SUM(D80:D83)</f>
        <v>189411.91</v>
      </c>
    </row>
    <row r="80" spans="3:4" s="800" customFormat="1" ht="21.75" customHeight="1" hidden="1">
      <c r="C80" s="805" t="s">
        <v>702</v>
      </c>
      <c r="D80" s="806">
        <f>-'Inv. NO FIN'!D27</f>
        <v>0</v>
      </c>
    </row>
    <row r="81" spans="3:4" s="800" customFormat="1" ht="18.75" customHeight="1" hidden="1">
      <c r="C81" s="805" t="s">
        <v>122</v>
      </c>
      <c r="D81" s="806">
        <f>-'Inv. NO FIN'!F27</f>
        <v>189411.91</v>
      </c>
    </row>
    <row r="82" spans="3:4" s="800" customFormat="1" ht="21" customHeight="1" hidden="1">
      <c r="C82" s="805" t="s">
        <v>674</v>
      </c>
      <c r="D82" s="806">
        <f>-'Inv. NO FIN'!G27</f>
        <v>0</v>
      </c>
    </row>
    <row r="83" spans="3:4" s="800" customFormat="1" ht="25.5" hidden="1">
      <c r="C83" s="805" t="s">
        <v>676</v>
      </c>
      <c r="D83" s="806">
        <f>-'Inv. NO FIN'!I27</f>
        <v>0</v>
      </c>
    </row>
    <row r="84" spans="3:4" s="800" customFormat="1" ht="19.5" customHeight="1" hidden="1">
      <c r="C84" s="807" t="s">
        <v>500</v>
      </c>
      <c r="D84" s="806">
        <f>-'Inv. FIN'!H19-'Inv. FIN'!H26-'Inv. FIN'!H38-'Inv. FIN'!H45</f>
        <v>0</v>
      </c>
    </row>
    <row r="85" spans="3:4" s="800" customFormat="1" ht="30" customHeight="1" hidden="1">
      <c r="C85" s="808" t="s">
        <v>501</v>
      </c>
      <c r="D85" s="806">
        <f>-(ACTIVO!D28-ACTIVO!C28)+ACTIVO!D42-ACTIVO!C42+ACTIVO!D43-ACTIVO!C43</f>
        <v>223916.12000000005</v>
      </c>
    </row>
    <row r="86" spans="3:5" s="800" customFormat="1" ht="19.5" customHeight="1" hidden="1">
      <c r="C86" s="800" t="s">
        <v>701</v>
      </c>
      <c r="D86" s="801">
        <f>PASIVO!D13-PASIVO!C13</f>
        <v>24090182.21</v>
      </c>
      <c r="E86" s="809" t="s">
        <v>504</v>
      </c>
    </row>
    <row r="87" spans="3:4" s="800" customFormat="1" ht="19.5" customHeight="1" hidden="1">
      <c r="C87" s="810" t="s">
        <v>616</v>
      </c>
      <c r="D87" s="801">
        <f>PASIVO!D48-PASIVO!C48+PASIVO!D33-PASIVO!C33+D62</f>
        <v>-564264.0100000016</v>
      </c>
    </row>
    <row r="88" s="800" customFormat="1" ht="12.75" hidden="1">
      <c r="D88" s="801"/>
    </row>
    <row r="89" spans="3:4" s="800" customFormat="1" ht="12.75" hidden="1">
      <c r="C89" s="800" t="s">
        <v>503</v>
      </c>
      <c r="D89" s="801">
        <f>D75+D77</f>
        <v>0</v>
      </c>
    </row>
    <row r="90" s="800" customFormat="1" ht="12.75" hidden="1">
      <c r="D90" s="801"/>
    </row>
    <row r="91" s="800" customFormat="1" ht="12.75" hidden="1">
      <c r="D91" s="801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85" zoomScaleNormal="85" zoomScalePageLayoutView="0" workbookViewId="0" topLeftCell="A1">
      <selection activeCell="B4" sqref="B4"/>
    </sheetView>
  </sheetViews>
  <sheetFormatPr defaultColWidth="11.57421875" defaultRowHeight="12.75"/>
  <cols>
    <col min="1" max="1" width="73.57421875" style="384" customWidth="1"/>
    <col min="2" max="2" width="19.8515625" style="384" customWidth="1"/>
    <col min="3" max="3" width="19.28125" style="384" customWidth="1"/>
    <col min="4" max="4" width="20.7109375" style="384" customWidth="1"/>
    <col min="5" max="5" width="1.57421875" style="384" customWidth="1"/>
    <col min="6" max="6" width="14.57421875" style="383" hidden="1" customWidth="1"/>
    <col min="7" max="7" width="15.28125" style="383" hidden="1" customWidth="1"/>
    <col min="8" max="16384" width="11.57421875" style="384" customWidth="1"/>
  </cols>
  <sheetData>
    <row r="1" ht="12.75">
      <c r="B1" s="776" t="s">
        <v>708</v>
      </c>
    </row>
    <row r="2" ht="12.75">
      <c r="B2" s="777" t="s">
        <v>709</v>
      </c>
    </row>
    <row r="4" spans="1:2" ht="12.75">
      <c r="A4" s="773" t="s">
        <v>560</v>
      </c>
      <c r="B4" s="778">
        <v>42339</v>
      </c>
    </row>
    <row r="5" spans="1:2" ht="12.75">
      <c r="A5" s="773" t="s">
        <v>707</v>
      </c>
      <c r="B5" s="779" t="s">
        <v>710</v>
      </c>
    </row>
    <row r="7" spans="1:6" ht="49.5" customHeight="1">
      <c r="A7" s="872" t="s">
        <v>409</v>
      </c>
      <c r="B7" s="873"/>
      <c r="C7" s="874"/>
      <c r="D7" s="380">
        <v>2016</v>
      </c>
      <c r="E7" s="381"/>
      <c r="F7" s="382"/>
    </row>
    <row r="8" spans="1:6" ht="25.5" customHeight="1">
      <c r="A8" s="869" t="s">
        <v>174</v>
      </c>
      <c r="B8" s="870"/>
      <c r="C8" s="871"/>
      <c r="D8" s="385" t="s">
        <v>121</v>
      </c>
      <c r="E8" s="386"/>
      <c r="F8" s="387"/>
    </row>
    <row r="9" spans="1:6" ht="25.5" customHeight="1">
      <c r="A9" s="867" t="s">
        <v>712</v>
      </c>
      <c r="B9" s="868"/>
      <c r="C9" s="868"/>
      <c r="D9" s="868"/>
      <c r="E9" s="388"/>
      <c r="F9" s="389"/>
    </row>
    <row r="10" spans="1:7" ht="31.5" customHeight="1">
      <c r="A10" s="390" t="s">
        <v>420</v>
      </c>
      <c r="B10" s="391" t="s">
        <v>83</v>
      </c>
      <c r="C10" s="392" t="s">
        <v>85</v>
      </c>
      <c r="D10" s="392" t="s">
        <v>84</v>
      </c>
      <c r="E10" s="393"/>
      <c r="F10" s="394" t="s">
        <v>359</v>
      </c>
      <c r="G10" s="394" t="s">
        <v>360</v>
      </c>
    </row>
    <row r="11" spans="1:5" s="397" customFormat="1" ht="19.5" customHeight="1">
      <c r="A11" s="395" t="s">
        <v>456</v>
      </c>
      <c r="B11" s="563"/>
      <c r="C11" s="563"/>
      <c r="D11" s="563"/>
      <c r="E11" s="396"/>
    </row>
    <row r="12" spans="1:7" s="397" customFormat="1" ht="19.5" customHeight="1">
      <c r="A12" s="398" t="s">
        <v>271</v>
      </c>
      <c r="B12" s="519">
        <f>B13+B19</f>
        <v>0</v>
      </c>
      <c r="C12" s="519">
        <f>C13+C19</f>
        <v>274080.25</v>
      </c>
      <c r="D12" s="519">
        <f>D13+D19</f>
        <v>1218397.02</v>
      </c>
      <c r="E12" s="399"/>
      <c r="F12" s="400">
        <f>+C12-B12</f>
        <v>274080.25</v>
      </c>
      <c r="G12" s="401">
        <f>+D12-C12</f>
        <v>944316.77</v>
      </c>
    </row>
    <row r="13" spans="1:7" s="397" customFormat="1" ht="19.5" customHeight="1">
      <c r="A13" s="402" t="s">
        <v>421</v>
      </c>
      <c r="B13" s="520">
        <f>B14+B18</f>
        <v>0</v>
      </c>
      <c r="C13" s="520">
        <f>C14+C18</f>
        <v>0</v>
      </c>
      <c r="D13" s="520">
        <f>D14+D18</f>
        <v>0</v>
      </c>
      <c r="E13" s="403"/>
      <c r="F13" s="404"/>
      <c r="G13" s="405"/>
    </row>
    <row r="14" spans="1:7" s="397" customFormat="1" ht="19.5" customHeight="1">
      <c r="A14" s="402" t="s">
        <v>457</v>
      </c>
      <c r="B14" s="520">
        <f>SUM(B15:B17)</f>
        <v>0</v>
      </c>
      <c r="C14" s="520">
        <f>SUM(C15:C17)</f>
        <v>0</v>
      </c>
      <c r="D14" s="520">
        <f>SUM(D15:D17)</f>
        <v>0</v>
      </c>
      <c r="E14" s="403"/>
      <c r="F14" s="404"/>
      <c r="G14" s="405"/>
    </row>
    <row r="15" spans="1:7" s="397" customFormat="1" ht="19.5" customHeight="1">
      <c r="A15" s="402" t="s">
        <v>272</v>
      </c>
      <c r="B15" s="517"/>
      <c r="C15" s="517"/>
      <c r="D15" s="517"/>
      <c r="E15" s="403"/>
      <c r="F15" s="404"/>
      <c r="G15" s="405"/>
    </row>
    <row r="16" spans="1:7" s="397" customFormat="1" ht="19.5" customHeight="1">
      <c r="A16" s="402" t="s">
        <v>274</v>
      </c>
      <c r="B16" s="517"/>
      <c r="C16" s="517"/>
      <c r="D16" s="517"/>
      <c r="E16" s="403"/>
      <c r="F16" s="404"/>
      <c r="G16" s="405"/>
    </row>
    <row r="17" spans="1:8" s="397" customFormat="1" ht="19.5" customHeight="1">
      <c r="A17" s="402" t="s">
        <v>275</v>
      </c>
      <c r="B17" s="517"/>
      <c r="C17" s="517"/>
      <c r="D17" s="517"/>
      <c r="E17" s="403"/>
      <c r="F17" s="404"/>
      <c r="G17" s="405"/>
      <c r="H17" s="397" t="s">
        <v>273</v>
      </c>
    </row>
    <row r="18" spans="1:7" s="397" customFormat="1" ht="19.5" customHeight="1">
      <c r="A18" s="402" t="s">
        <v>459</v>
      </c>
      <c r="B18" s="517"/>
      <c r="C18" s="517"/>
      <c r="D18" s="517"/>
      <c r="E18" s="403"/>
      <c r="F18" s="404"/>
      <c r="G18" s="405"/>
    </row>
    <row r="19" spans="1:7" s="397" customFormat="1" ht="19.5" customHeight="1">
      <c r="A19" s="402" t="s">
        <v>276</v>
      </c>
      <c r="B19" s="520">
        <f>B20+B24</f>
        <v>0</v>
      </c>
      <c r="C19" s="520">
        <f>C20+C24</f>
        <v>274080.25</v>
      </c>
      <c r="D19" s="520">
        <f>D20+D24</f>
        <v>1218397.02</v>
      </c>
      <c r="E19" s="403"/>
      <c r="F19" s="404">
        <f aca="true" t="shared" si="0" ref="F19:F24">+C19-B19</f>
        <v>274080.25</v>
      </c>
      <c r="G19" s="405">
        <f aca="true" t="shared" si="1" ref="G19:G24">-D19-C19</f>
        <v>-1492477.27</v>
      </c>
    </row>
    <row r="20" spans="1:7" s="397" customFormat="1" ht="19.5" customHeight="1">
      <c r="A20" s="402" t="s">
        <v>460</v>
      </c>
      <c r="B20" s="520">
        <f>SUM(B21:B23)</f>
        <v>0</v>
      </c>
      <c r="C20" s="520">
        <f>SUM(C21:C23)</f>
        <v>0</v>
      </c>
      <c r="D20" s="520">
        <f>SUM(D21:D23)</f>
        <v>0</v>
      </c>
      <c r="E20" s="406"/>
      <c r="F20" s="404">
        <f t="shared" si="0"/>
        <v>0</v>
      </c>
      <c r="G20" s="405">
        <f t="shared" si="1"/>
        <v>0</v>
      </c>
    </row>
    <row r="21" spans="1:7" s="397" customFormat="1" ht="19.5" customHeight="1">
      <c r="A21" s="402" t="s">
        <v>277</v>
      </c>
      <c r="B21" s="517"/>
      <c r="C21" s="517"/>
      <c r="D21" s="517"/>
      <c r="E21" s="406"/>
      <c r="F21" s="404">
        <f t="shared" si="0"/>
        <v>0</v>
      </c>
      <c r="G21" s="405">
        <f t="shared" si="1"/>
        <v>0</v>
      </c>
    </row>
    <row r="22" spans="1:7" s="397" customFormat="1" ht="19.5" customHeight="1">
      <c r="A22" s="402" t="s">
        <v>278</v>
      </c>
      <c r="B22" s="517"/>
      <c r="C22" s="517"/>
      <c r="D22" s="517"/>
      <c r="E22" s="406"/>
      <c r="F22" s="404">
        <f t="shared" si="0"/>
        <v>0</v>
      </c>
      <c r="G22" s="405">
        <f t="shared" si="1"/>
        <v>0</v>
      </c>
    </row>
    <row r="23" spans="1:7" s="397" customFormat="1" ht="19.5" customHeight="1">
      <c r="A23" s="402" t="s">
        <v>279</v>
      </c>
      <c r="B23" s="517"/>
      <c r="C23" s="517"/>
      <c r="D23" s="517"/>
      <c r="E23" s="406"/>
      <c r="F23" s="404">
        <f t="shared" si="0"/>
        <v>0</v>
      </c>
      <c r="G23" s="405">
        <f t="shared" si="1"/>
        <v>0</v>
      </c>
    </row>
    <row r="24" spans="1:7" s="397" customFormat="1" ht="19.5" customHeight="1">
      <c r="A24" s="402" t="s">
        <v>461</v>
      </c>
      <c r="B24" s="517"/>
      <c r="C24" s="517">
        <v>274080.25</v>
      </c>
      <c r="D24" s="517">
        <v>1218397.02</v>
      </c>
      <c r="E24" s="406"/>
      <c r="F24" s="404">
        <f t="shared" si="0"/>
        <v>274080.25</v>
      </c>
      <c r="G24" s="405">
        <f t="shared" si="1"/>
        <v>-1492477.27</v>
      </c>
    </row>
    <row r="25" spans="1:7" s="397" customFormat="1" ht="27.75" customHeight="1">
      <c r="A25" s="407" t="s">
        <v>654</v>
      </c>
      <c r="B25" s="519">
        <f>SUM(B26:B27)</f>
        <v>0</v>
      </c>
      <c r="C25" s="519">
        <f>SUM(C26:C27)</f>
        <v>0</v>
      </c>
      <c r="D25" s="519">
        <f>SUM(D26:D27)</f>
        <v>0</v>
      </c>
      <c r="E25" s="408"/>
      <c r="F25" s="409"/>
      <c r="G25" s="405"/>
    </row>
    <row r="26" spans="1:7" s="397" customFormat="1" ht="18" customHeight="1">
      <c r="A26" s="402" t="s">
        <v>116</v>
      </c>
      <c r="B26" s="517"/>
      <c r="C26" s="516"/>
      <c r="D26" s="516"/>
      <c r="E26" s="408"/>
      <c r="F26" s="409"/>
      <c r="G26" s="405"/>
    </row>
    <row r="27" spans="1:7" s="397" customFormat="1" ht="18" customHeight="1">
      <c r="A27" s="402" t="s">
        <v>117</v>
      </c>
      <c r="B27" s="517"/>
      <c r="C27" s="679"/>
      <c r="D27" s="680"/>
      <c r="E27" s="408"/>
      <c r="F27" s="409"/>
      <c r="G27" s="405"/>
    </row>
    <row r="28" spans="1:7" s="397" customFormat="1" ht="25.5" customHeight="1">
      <c r="A28" s="407" t="s">
        <v>280</v>
      </c>
      <c r="B28" s="516"/>
      <c r="C28" s="516"/>
      <c r="D28" s="516"/>
      <c r="E28" s="408"/>
      <c r="F28" s="409"/>
      <c r="G28" s="405"/>
    </row>
    <row r="29" spans="1:7" s="397" customFormat="1" ht="19.5" customHeight="1">
      <c r="A29" s="410" t="s">
        <v>281</v>
      </c>
      <c r="B29" s="519">
        <f>SUM(B30:B33)</f>
        <v>0</v>
      </c>
      <c r="C29" s="519">
        <f>SUM(C30:C33)</f>
        <v>0</v>
      </c>
      <c r="D29" s="519">
        <f>SUM(D30:D33)</f>
        <v>0</v>
      </c>
      <c r="E29" s="408"/>
      <c r="F29" s="400">
        <f>+C29-B29</f>
        <v>0</v>
      </c>
      <c r="G29" s="401">
        <f>+D29-C29</f>
        <v>0</v>
      </c>
    </row>
    <row r="30" spans="1:7" s="397" customFormat="1" ht="19.5" customHeight="1">
      <c r="A30" s="402" t="s">
        <v>282</v>
      </c>
      <c r="B30" s="517"/>
      <c r="C30" s="517"/>
      <c r="D30" s="517"/>
      <c r="E30" s="406"/>
      <c r="F30" s="411"/>
      <c r="G30" s="405"/>
    </row>
    <row r="31" spans="1:7" s="397" customFormat="1" ht="19.5" customHeight="1">
      <c r="A31" s="402" t="s">
        <v>283</v>
      </c>
      <c r="B31" s="517"/>
      <c r="C31" s="517"/>
      <c r="D31" s="517"/>
      <c r="E31" s="406"/>
      <c r="F31" s="411"/>
      <c r="G31" s="405"/>
    </row>
    <row r="32" spans="1:7" s="397" customFormat="1" ht="19.5" customHeight="1">
      <c r="A32" s="402" t="s">
        <v>284</v>
      </c>
      <c r="B32" s="517"/>
      <c r="C32" s="517"/>
      <c r="D32" s="517"/>
      <c r="E32" s="406"/>
      <c r="F32" s="404">
        <f>+C32-B32</f>
        <v>0</v>
      </c>
      <c r="G32" s="405">
        <f>-D32-C32</f>
        <v>0</v>
      </c>
    </row>
    <row r="33" spans="1:7" s="397" customFormat="1" ht="19.5" customHeight="1">
      <c r="A33" s="402" t="s">
        <v>285</v>
      </c>
      <c r="B33" s="517"/>
      <c r="C33" s="516"/>
      <c r="D33" s="517"/>
      <c r="E33" s="406"/>
      <c r="F33" s="411"/>
      <c r="G33" s="405"/>
    </row>
    <row r="34" spans="1:7" s="397" customFormat="1" ht="19.5" customHeight="1">
      <c r="A34" s="407" t="s">
        <v>286</v>
      </c>
      <c r="B34" s="519">
        <f>B35+B39</f>
        <v>0</v>
      </c>
      <c r="C34" s="519">
        <f>C35+C39</f>
        <v>0</v>
      </c>
      <c r="D34" s="519">
        <f>D35+D39</f>
        <v>0</v>
      </c>
      <c r="E34" s="399"/>
      <c r="F34" s="400">
        <f>+C34-B34</f>
        <v>0</v>
      </c>
      <c r="G34" s="401">
        <f>+D34-C34</f>
        <v>0</v>
      </c>
    </row>
    <row r="35" spans="1:7" s="397" customFormat="1" ht="19.5" customHeight="1">
      <c r="A35" s="402" t="s">
        <v>287</v>
      </c>
      <c r="B35" s="520">
        <f>SUM(B36:B38)</f>
        <v>0</v>
      </c>
      <c r="C35" s="520">
        <f>SUM(C36:C38)</f>
        <v>0</v>
      </c>
      <c r="D35" s="520">
        <f>SUM(D36:D38)</f>
        <v>0</v>
      </c>
      <c r="E35" s="403"/>
      <c r="F35" s="404"/>
      <c r="G35" s="405"/>
    </row>
    <row r="36" spans="1:7" s="397" customFormat="1" ht="19.5" customHeight="1">
      <c r="A36" s="402" t="s">
        <v>118</v>
      </c>
      <c r="B36" s="517"/>
      <c r="C36" s="517"/>
      <c r="D36" s="517"/>
      <c r="E36" s="403"/>
      <c r="F36" s="404"/>
      <c r="G36" s="405"/>
    </row>
    <row r="37" spans="1:7" s="397" customFormat="1" ht="19.5" customHeight="1">
      <c r="A37" s="402" t="s">
        <v>119</v>
      </c>
      <c r="B37" s="517"/>
      <c r="C37" s="517"/>
      <c r="D37" s="517"/>
      <c r="E37" s="403"/>
      <c r="F37" s="404"/>
      <c r="G37" s="405"/>
    </row>
    <row r="38" spans="1:7" s="397" customFormat="1" ht="19.5" customHeight="1">
      <c r="A38" s="402" t="s">
        <v>120</v>
      </c>
      <c r="B38" s="517"/>
      <c r="C38" s="517"/>
      <c r="D38" s="517"/>
      <c r="E38" s="403"/>
      <c r="F38" s="404"/>
      <c r="G38" s="405"/>
    </row>
    <row r="39" spans="1:7" s="397" customFormat="1" ht="19.5" customHeight="1">
      <c r="A39" s="402" t="s">
        <v>288</v>
      </c>
      <c r="B39" s="520">
        <f>SUM(B40:B45)</f>
        <v>0</v>
      </c>
      <c r="C39" s="520">
        <f>SUM(C40:C45)</f>
        <v>0</v>
      </c>
      <c r="D39" s="520">
        <f>SUM(D40:D45)</f>
        <v>0</v>
      </c>
      <c r="E39" s="403"/>
      <c r="F39" s="404">
        <f>+C39-B39</f>
        <v>0</v>
      </c>
      <c r="G39" s="405">
        <f>-D39-C39</f>
        <v>0</v>
      </c>
    </row>
    <row r="40" spans="1:7" s="397" customFormat="1" ht="19.5" customHeight="1">
      <c r="A40" s="402" t="s">
        <v>289</v>
      </c>
      <c r="B40" s="517"/>
      <c r="C40" s="516"/>
      <c r="D40" s="517"/>
      <c r="E40" s="403"/>
      <c r="F40" s="404"/>
      <c r="G40" s="405"/>
    </row>
    <row r="41" spans="1:7" s="397" customFormat="1" ht="19.5" customHeight="1">
      <c r="A41" s="402" t="s">
        <v>655</v>
      </c>
      <c r="B41" s="517"/>
      <c r="C41" s="517"/>
      <c r="D41" s="517"/>
      <c r="E41" s="406"/>
      <c r="F41" s="404">
        <f>+C41-B41</f>
        <v>0</v>
      </c>
      <c r="G41" s="405">
        <f>-D41-C41</f>
        <v>0</v>
      </c>
    </row>
    <row r="42" spans="1:7" s="397" customFormat="1" ht="19.5" customHeight="1">
      <c r="A42" s="402" t="s">
        <v>656</v>
      </c>
      <c r="B42" s="517"/>
      <c r="C42" s="517"/>
      <c r="D42" s="517"/>
      <c r="E42" s="406"/>
      <c r="F42" s="411"/>
      <c r="G42" s="405"/>
    </row>
    <row r="43" spans="1:7" s="397" customFormat="1" ht="19.5" customHeight="1">
      <c r="A43" s="402" t="s">
        <v>290</v>
      </c>
      <c r="B43" s="517"/>
      <c r="C43" s="517"/>
      <c r="D43" s="517"/>
      <c r="E43" s="406"/>
      <c r="F43" s="411"/>
      <c r="G43" s="405"/>
    </row>
    <row r="44" spans="1:7" s="397" customFormat="1" ht="19.5" customHeight="1">
      <c r="A44" s="402" t="s">
        <v>291</v>
      </c>
      <c r="B44" s="517"/>
      <c r="C44" s="517"/>
      <c r="D44" s="517"/>
      <c r="E44" s="406"/>
      <c r="F44" s="404">
        <f>+C44-B44</f>
        <v>0</v>
      </c>
      <c r="G44" s="405">
        <f>-D44-C44</f>
        <v>0</v>
      </c>
    </row>
    <row r="45" spans="1:7" s="397" customFormat="1" ht="19.5" customHeight="1">
      <c r="A45" s="402" t="s">
        <v>292</v>
      </c>
      <c r="B45" s="517"/>
      <c r="C45" s="516"/>
      <c r="D45" s="517"/>
      <c r="E45" s="406"/>
      <c r="F45" s="411"/>
      <c r="G45" s="405"/>
    </row>
    <row r="46" spans="1:7" s="397" customFormat="1" ht="19.5" customHeight="1">
      <c r="A46" s="407" t="s">
        <v>293</v>
      </c>
      <c r="B46" s="519">
        <f>SUM(B47:B52)</f>
        <v>0</v>
      </c>
      <c r="C46" s="519">
        <f>SUM(C47:C52)</f>
        <v>0</v>
      </c>
      <c r="D46" s="519">
        <f>SUM(D47:D52)</f>
        <v>0</v>
      </c>
      <c r="E46" s="408"/>
      <c r="F46" s="400">
        <f>+C46-B46</f>
        <v>0</v>
      </c>
      <c r="G46" s="401">
        <f>+D46-C46</f>
        <v>0</v>
      </c>
    </row>
    <row r="47" spans="1:7" s="397" customFormat="1" ht="19.5" customHeight="1">
      <c r="A47" s="402" t="s">
        <v>294</v>
      </c>
      <c r="B47" s="517"/>
      <c r="C47" s="517"/>
      <c r="D47" s="517"/>
      <c r="E47" s="406"/>
      <c r="F47" s="404">
        <f>+C47-B47</f>
        <v>0</v>
      </c>
      <c r="G47" s="405">
        <f>-D47-C47</f>
        <v>0</v>
      </c>
    </row>
    <row r="48" spans="1:7" s="397" customFormat="1" ht="19.5" customHeight="1">
      <c r="A48" s="402" t="s">
        <v>657</v>
      </c>
      <c r="B48" s="517"/>
      <c r="C48" s="517"/>
      <c r="D48" s="517"/>
      <c r="E48" s="406"/>
      <c r="F48" s="404">
        <f>+C48-B48</f>
        <v>0</v>
      </c>
      <c r="G48" s="405">
        <f>-D48-C48</f>
        <v>0</v>
      </c>
    </row>
    <row r="49" spans="1:7" s="397" customFormat="1" ht="19.5" customHeight="1">
      <c r="A49" s="402" t="s">
        <v>658</v>
      </c>
      <c r="B49" s="517"/>
      <c r="C49" s="517"/>
      <c r="D49" s="517"/>
      <c r="E49" s="406"/>
      <c r="F49" s="404">
        <f>+C49-B49</f>
        <v>0</v>
      </c>
      <c r="G49" s="405">
        <f>-D49-C49</f>
        <v>0</v>
      </c>
    </row>
    <row r="50" spans="1:7" s="397" customFormat="1" ht="19.5" customHeight="1">
      <c r="A50" s="402" t="s">
        <v>659</v>
      </c>
      <c r="B50" s="517"/>
      <c r="C50" s="517"/>
      <c r="D50" s="517"/>
      <c r="E50" s="406"/>
      <c r="F50" s="404">
        <f>+C50-B50</f>
        <v>0</v>
      </c>
      <c r="G50" s="405">
        <f>-D50-C50</f>
        <v>0</v>
      </c>
    </row>
    <row r="51" spans="1:7" s="397" customFormat="1" ht="19.5" customHeight="1">
      <c r="A51" s="402" t="s">
        <v>660</v>
      </c>
      <c r="B51" s="517"/>
      <c r="C51" s="517"/>
      <c r="D51" s="517"/>
      <c r="E51" s="406"/>
      <c r="F51" s="411"/>
      <c r="G51" s="405"/>
    </row>
    <row r="52" spans="1:7" s="397" customFormat="1" ht="19.5" customHeight="1">
      <c r="A52" s="402" t="s">
        <v>661</v>
      </c>
      <c r="B52" s="517"/>
      <c r="C52" s="516"/>
      <c r="D52" s="517"/>
      <c r="E52" s="406"/>
      <c r="F52" s="411"/>
      <c r="G52" s="412"/>
    </row>
    <row r="53" spans="1:7" s="397" customFormat="1" ht="19.5" customHeight="1" hidden="1">
      <c r="A53" s="402" t="s">
        <v>589</v>
      </c>
      <c r="B53" s="517"/>
      <c r="C53" s="516"/>
      <c r="D53" s="517"/>
      <c r="E53" s="406"/>
      <c r="F53" s="411"/>
      <c r="G53" s="412"/>
    </row>
    <row r="54" spans="1:7" s="397" customFormat="1" ht="19.5" customHeight="1">
      <c r="A54" s="398" t="s">
        <v>295</v>
      </c>
      <c r="B54" s="519">
        <f>+B55+B56+B57+B58</f>
        <v>-815.25</v>
      </c>
      <c r="C54" s="519">
        <f>+C55+C56+C57+C58</f>
        <v>-51522.68</v>
      </c>
      <c r="D54" s="519">
        <f>+D55+D56+D57+D58</f>
        <v>-705055.78</v>
      </c>
      <c r="E54" s="408"/>
      <c r="F54" s="400">
        <f>+C54-B54</f>
        <v>-50707.43</v>
      </c>
      <c r="G54" s="401">
        <f>+D54-C54</f>
        <v>-653533.1</v>
      </c>
    </row>
    <row r="55" spans="1:7" s="397" customFormat="1" ht="19.5" customHeight="1">
      <c r="A55" s="402" t="s">
        <v>662</v>
      </c>
      <c r="B55" s="517">
        <v>-815.25</v>
      </c>
      <c r="C55" s="517">
        <v>-51522.68</v>
      </c>
      <c r="D55" s="517">
        <v>-705055.78</v>
      </c>
      <c r="E55" s="406"/>
      <c r="F55" s="404">
        <f>+C55-B55</f>
        <v>-50707.43</v>
      </c>
      <c r="G55" s="405">
        <f>-D55-C55</f>
        <v>756578.4600000001</v>
      </c>
    </row>
    <row r="56" spans="1:7" s="397" customFormat="1" ht="19.5" customHeight="1">
      <c r="A56" s="402" t="s">
        <v>663</v>
      </c>
      <c r="B56" s="517"/>
      <c r="C56" s="517"/>
      <c r="D56" s="517"/>
      <c r="E56" s="406"/>
      <c r="F56" s="404">
        <f>+C56-B56</f>
        <v>0</v>
      </c>
      <c r="G56" s="405">
        <f>-D56-C56</f>
        <v>0</v>
      </c>
    </row>
    <row r="57" spans="1:7" s="397" customFormat="1" ht="19.5" customHeight="1">
      <c r="A57" s="402" t="s">
        <v>296</v>
      </c>
      <c r="B57" s="517"/>
      <c r="C57" s="517"/>
      <c r="D57" s="517"/>
      <c r="E57" s="403"/>
      <c r="F57" s="404">
        <f>+C57-B57</f>
        <v>0</v>
      </c>
      <c r="G57" s="405">
        <f>-D57-C57</f>
        <v>0</v>
      </c>
    </row>
    <row r="58" spans="1:7" s="397" customFormat="1" ht="19.5" customHeight="1">
      <c r="A58" s="402" t="s">
        <v>297</v>
      </c>
      <c r="B58" s="516"/>
      <c r="C58" s="516"/>
      <c r="D58" s="516"/>
      <c r="E58" s="413"/>
      <c r="F58" s="414"/>
      <c r="G58" s="405"/>
    </row>
    <row r="59" spans="1:7" s="397" customFormat="1" ht="19.5" customHeight="1">
      <c r="A59" s="398" t="s">
        <v>298</v>
      </c>
      <c r="B59" s="519">
        <f>SUM(B60:B62)</f>
        <v>0</v>
      </c>
      <c r="C59" s="519">
        <f>SUM(C60:C62)</f>
        <v>-42245.86</v>
      </c>
      <c r="D59" s="519">
        <f>SUM(D60:D62)</f>
        <v>-189411.91</v>
      </c>
      <c r="E59" s="408"/>
      <c r="F59" s="400">
        <f>+C59-B59</f>
        <v>-42245.86</v>
      </c>
      <c r="G59" s="401">
        <f>+D59-C59</f>
        <v>-147166.05</v>
      </c>
    </row>
    <row r="60" spans="1:7" s="397" customFormat="1" ht="19.5" customHeight="1">
      <c r="A60" s="402" t="s">
        <v>32</v>
      </c>
      <c r="B60" s="516"/>
      <c r="C60" s="516"/>
      <c r="D60" s="516"/>
      <c r="E60" s="408"/>
      <c r="F60" s="400"/>
      <c r="G60" s="401"/>
    </row>
    <row r="61" spans="1:7" s="397" customFormat="1" ht="19.5" customHeight="1">
      <c r="A61" s="402" t="s">
        <v>33</v>
      </c>
      <c r="B61" s="516"/>
      <c r="C61" s="517">
        <v>-42245.86</v>
      </c>
      <c r="D61" s="517">
        <v>-189411.91</v>
      </c>
      <c r="E61" s="408"/>
      <c r="F61" s="400"/>
      <c r="G61" s="401"/>
    </row>
    <row r="62" spans="1:7" s="397" customFormat="1" ht="19.5" customHeight="1">
      <c r="A62" s="402" t="s">
        <v>34</v>
      </c>
      <c r="B62" s="516"/>
      <c r="C62" s="516"/>
      <c r="D62" s="516"/>
      <c r="E62" s="408"/>
      <c r="F62" s="400"/>
      <c r="G62" s="401"/>
    </row>
    <row r="63" spans="1:7" s="397" customFormat="1" ht="25.5" customHeight="1">
      <c r="A63" s="407" t="s">
        <v>299</v>
      </c>
      <c r="B63" s="516"/>
      <c r="C63" s="516"/>
      <c r="D63" s="516"/>
      <c r="E63" s="408"/>
      <c r="F63" s="400">
        <f>+C63-B63</f>
        <v>0</v>
      </c>
      <c r="G63" s="401">
        <f>+D63-C63</f>
        <v>0</v>
      </c>
    </row>
    <row r="64" spans="1:7" s="397" customFormat="1" ht="24.75" customHeight="1">
      <c r="A64" s="407" t="s">
        <v>300</v>
      </c>
      <c r="B64" s="516"/>
      <c r="C64" s="516"/>
      <c r="D64" s="516"/>
      <c r="E64" s="399"/>
      <c r="F64" s="400"/>
      <c r="G64" s="405"/>
    </row>
    <row r="65" spans="1:7" s="397" customFormat="1" ht="28.5" customHeight="1">
      <c r="A65" s="407" t="s">
        <v>301</v>
      </c>
      <c r="B65" s="519">
        <f>B66+B70</f>
        <v>0</v>
      </c>
      <c r="C65" s="519">
        <f>C66+C70</f>
        <v>0</v>
      </c>
      <c r="D65" s="519">
        <f>D66+D70</f>
        <v>0</v>
      </c>
      <c r="E65" s="408"/>
      <c r="F65" s="400">
        <f>+C65-B65</f>
        <v>0</v>
      </c>
      <c r="G65" s="401">
        <f>+D65-C65</f>
        <v>0</v>
      </c>
    </row>
    <row r="66" spans="1:7" s="397" customFormat="1" ht="19.5" customHeight="1">
      <c r="A66" s="402" t="s">
        <v>405</v>
      </c>
      <c r="B66" s="520">
        <f>SUM(B67:B69)</f>
        <v>0</v>
      </c>
      <c r="C66" s="520">
        <f>SUM(C67:C69)</f>
        <v>0</v>
      </c>
      <c r="D66" s="520">
        <f>SUM(D67:D69)</f>
        <v>0</v>
      </c>
      <c r="E66" s="403"/>
      <c r="F66" s="404"/>
      <c r="G66" s="405"/>
    </row>
    <row r="67" spans="1:7" s="397" customFormat="1" ht="19.5" customHeight="1">
      <c r="A67" s="402" t="s">
        <v>35</v>
      </c>
      <c r="B67" s="517"/>
      <c r="C67" s="516"/>
      <c r="D67" s="517"/>
      <c r="E67" s="403"/>
      <c r="F67" s="404"/>
      <c r="G67" s="405"/>
    </row>
    <row r="68" spans="1:7" s="397" customFormat="1" ht="19.5" customHeight="1">
      <c r="A68" s="402" t="s">
        <v>36</v>
      </c>
      <c r="B68" s="517"/>
      <c r="C68" s="516"/>
      <c r="D68" s="517"/>
      <c r="E68" s="403"/>
      <c r="F68" s="404"/>
      <c r="G68" s="405"/>
    </row>
    <row r="69" spans="1:7" s="397" customFormat="1" ht="19.5" customHeight="1">
      <c r="A69" s="402" t="s">
        <v>37</v>
      </c>
      <c r="B69" s="517"/>
      <c r="C69" s="516"/>
      <c r="D69" s="517"/>
      <c r="E69" s="403"/>
      <c r="F69" s="404"/>
      <c r="G69" s="405"/>
    </row>
    <row r="70" spans="1:7" s="397" customFormat="1" ht="19.5" customHeight="1">
      <c r="A70" s="402" t="s">
        <v>664</v>
      </c>
      <c r="B70" s="520">
        <f>SUM(B71:B73)</f>
        <v>0</v>
      </c>
      <c r="C70" s="520">
        <f>SUM(C71:C73)</f>
        <v>0</v>
      </c>
      <c r="D70" s="520">
        <f>SUM(D71:D73)</f>
        <v>0</v>
      </c>
      <c r="E70" s="406"/>
      <c r="F70" s="404">
        <f>+C70-B70</f>
        <v>0</v>
      </c>
      <c r="G70" s="405">
        <f>-D70-C70</f>
        <v>0</v>
      </c>
    </row>
    <row r="71" spans="1:7" s="397" customFormat="1" ht="19.5" customHeight="1">
      <c r="A71" s="402" t="s">
        <v>35</v>
      </c>
      <c r="B71" s="517"/>
      <c r="C71" s="517"/>
      <c r="D71" s="517"/>
      <c r="E71" s="406"/>
      <c r="F71" s="404"/>
      <c r="G71" s="405"/>
    </row>
    <row r="72" spans="1:7" s="397" customFormat="1" ht="19.5" customHeight="1">
      <c r="A72" s="402" t="s">
        <v>36</v>
      </c>
      <c r="B72" s="517"/>
      <c r="C72" s="517"/>
      <c r="D72" s="517"/>
      <c r="E72" s="406"/>
      <c r="F72" s="404"/>
      <c r="G72" s="405"/>
    </row>
    <row r="73" spans="1:7" s="397" customFormat="1" ht="19.5" customHeight="1">
      <c r="A73" s="402" t="s">
        <v>37</v>
      </c>
      <c r="B73" s="517"/>
      <c r="C73" s="517"/>
      <c r="D73" s="517"/>
      <c r="E73" s="406"/>
      <c r="F73" s="404"/>
      <c r="G73" s="405"/>
    </row>
    <row r="74" spans="1:7" s="397" customFormat="1" ht="27" customHeight="1">
      <c r="A74" s="407" t="s">
        <v>590</v>
      </c>
      <c r="B74" s="517"/>
      <c r="C74" s="517"/>
      <c r="D74" s="517"/>
      <c r="E74" s="406"/>
      <c r="F74" s="404"/>
      <c r="G74" s="405"/>
    </row>
    <row r="75" spans="1:7" s="397" customFormat="1" ht="27" customHeight="1">
      <c r="A75" s="407" t="s">
        <v>506</v>
      </c>
      <c r="B75" s="519">
        <f>SUM(B76:B78)</f>
        <v>0</v>
      </c>
      <c r="C75" s="519">
        <f>SUM(C76:C78)</f>
        <v>0</v>
      </c>
      <c r="D75" s="519">
        <f>SUM(D76:D78)</f>
        <v>0</v>
      </c>
      <c r="E75" s="406"/>
      <c r="F75" s="404"/>
      <c r="G75" s="405"/>
    </row>
    <row r="76" spans="1:7" s="397" customFormat="1" ht="19.5" customHeight="1">
      <c r="A76" s="402" t="s">
        <v>507</v>
      </c>
      <c r="B76" s="517"/>
      <c r="C76" s="517"/>
      <c r="D76" s="517"/>
      <c r="E76" s="406"/>
      <c r="F76" s="404"/>
      <c r="G76" s="405"/>
    </row>
    <row r="77" spans="1:7" s="397" customFormat="1" ht="19.5" customHeight="1">
      <c r="A77" s="402" t="s">
        <v>508</v>
      </c>
      <c r="B77" s="517"/>
      <c r="C77" s="517"/>
      <c r="D77" s="517"/>
      <c r="E77" s="406"/>
      <c r="F77" s="404"/>
      <c r="G77" s="405"/>
    </row>
    <row r="78" spans="1:7" s="397" customFormat="1" ht="19.5" customHeight="1">
      <c r="A78" s="402" t="s">
        <v>509</v>
      </c>
      <c r="B78" s="517"/>
      <c r="C78" s="517"/>
      <c r="D78" s="517"/>
      <c r="E78" s="406"/>
      <c r="F78" s="404"/>
      <c r="G78" s="405"/>
    </row>
    <row r="79" spans="1:7" s="397" customFormat="1" ht="29.25" customHeight="1">
      <c r="A79" s="407" t="s">
        <v>505</v>
      </c>
      <c r="B79" s="519">
        <f>SUM(B80:B81)</f>
        <v>0</v>
      </c>
      <c r="C79" s="519">
        <f>SUM(C80:C81)</f>
        <v>0</v>
      </c>
      <c r="D79" s="519">
        <f>SUM(D80:D81)</f>
        <v>0</v>
      </c>
      <c r="E79" s="406"/>
      <c r="F79" s="404">
        <f>+C79-B79</f>
        <v>0</v>
      </c>
      <c r="G79" s="405">
        <f>-D79-C79</f>
        <v>0</v>
      </c>
    </row>
    <row r="80" spans="1:7" s="397" customFormat="1" ht="21.75" customHeight="1">
      <c r="A80" s="402" t="s">
        <v>114</v>
      </c>
      <c r="B80" s="516"/>
      <c r="C80" s="516"/>
      <c r="D80" s="516"/>
      <c r="E80" s="406"/>
      <c r="F80" s="404"/>
      <c r="G80" s="405"/>
    </row>
    <row r="81" spans="1:7" s="397" customFormat="1" ht="21" customHeight="1">
      <c r="A81" s="402" t="s">
        <v>115</v>
      </c>
      <c r="B81" s="516"/>
      <c r="C81" s="516"/>
      <c r="D81" s="516"/>
      <c r="E81" s="406"/>
      <c r="F81" s="404"/>
      <c r="G81" s="405"/>
    </row>
    <row r="82" spans="1:7" s="397" customFormat="1" ht="33" customHeight="1">
      <c r="A82" s="407" t="s">
        <v>510</v>
      </c>
      <c r="B82" s="519">
        <f>B12+B25+B28+B29+B34+B46+B54+B59+B63+B64+B65+B79+B74+B75</f>
        <v>-815.25</v>
      </c>
      <c r="C82" s="519">
        <f>C12+C25+C28+C29+C34+C46+C54+C59+C63+C64+C65+C79+C74+C75</f>
        <v>180311.71000000002</v>
      </c>
      <c r="D82" s="519">
        <f>D12+D25+D28+D29+D34+D46+D54+D59+D63+D64+D65+D79+D74+D75</f>
        <v>323929.32999999996</v>
      </c>
      <c r="E82" s="399"/>
      <c r="F82" s="400">
        <f>+C82-B82</f>
        <v>181126.96000000002</v>
      </c>
      <c r="G82" s="401">
        <f>+D82-C82</f>
        <v>143617.61999999994</v>
      </c>
    </row>
    <row r="83" spans="1:7" s="397" customFormat="1" ht="27.75" customHeight="1">
      <c r="A83" s="407" t="s">
        <v>511</v>
      </c>
      <c r="B83" s="519">
        <f>SUM(B84+B87+B90)</f>
        <v>51.44</v>
      </c>
      <c r="C83" s="519">
        <f>SUM(C84+C87+C90)</f>
        <v>10.25</v>
      </c>
      <c r="D83" s="519">
        <f>SUM(D84+D87+D90)</f>
        <v>0</v>
      </c>
      <c r="E83" s="399"/>
      <c r="F83" s="400">
        <f>+C83-B83</f>
        <v>-41.19</v>
      </c>
      <c r="G83" s="401">
        <f>+D83-C83</f>
        <v>-10.25</v>
      </c>
    </row>
    <row r="84" spans="1:7" s="397" customFormat="1" ht="19.5" customHeight="1">
      <c r="A84" s="402" t="s">
        <v>302</v>
      </c>
      <c r="B84" s="520">
        <f>SUM(B85:B86)</f>
        <v>0</v>
      </c>
      <c r="C84" s="520">
        <f>SUM(C85:C86)</f>
        <v>0</v>
      </c>
      <c r="D84" s="520">
        <f>SUM(D85:D86)</f>
        <v>0</v>
      </c>
      <c r="E84" s="406"/>
      <c r="F84" s="411"/>
      <c r="G84" s="405"/>
    </row>
    <row r="85" spans="1:7" s="397" customFormat="1" ht="19.5" customHeight="1">
      <c r="A85" s="402" t="s">
        <v>303</v>
      </c>
      <c r="B85" s="517"/>
      <c r="C85" s="516"/>
      <c r="D85" s="517"/>
      <c r="E85" s="406"/>
      <c r="F85" s="411"/>
      <c r="G85" s="405"/>
    </row>
    <row r="86" spans="1:7" s="397" customFormat="1" ht="19.5" customHeight="1">
      <c r="A86" s="402" t="s">
        <v>304</v>
      </c>
      <c r="B86" s="517"/>
      <c r="C86" s="516"/>
      <c r="D86" s="517"/>
      <c r="E86" s="406"/>
      <c r="F86" s="411"/>
      <c r="G86" s="405"/>
    </row>
    <row r="87" spans="1:7" s="397" customFormat="1" ht="19.5" customHeight="1">
      <c r="A87" s="402" t="s">
        <v>665</v>
      </c>
      <c r="B87" s="520">
        <f>SUM(B88:B89)</f>
        <v>51.44</v>
      </c>
      <c r="C87" s="520">
        <f>SUM(C88:C89)</f>
        <v>10.25</v>
      </c>
      <c r="D87" s="520">
        <f>SUM(D88:D89)</f>
        <v>0</v>
      </c>
      <c r="E87" s="406"/>
      <c r="F87" s="404">
        <f>+C87-B87</f>
        <v>-41.19</v>
      </c>
      <c r="G87" s="405">
        <f>-D87-C87</f>
        <v>-10.25</v>
      </c>
    </row>
    <row r="88" spans="1:7" s="397" customFormat="1" ht="19.5" customHeight="1">
      <c r="A88" s="402" t="s">
        <v>305</v>
      </c>
      <c r="B88" s="517"/>
      <c r="C88" s="517"/>
      <c r="D88" s="517"/>
      <c r="E88" s="406"/>
      <c r="F88" s="411"/>
      <c r="G88" s="405"/>
    </row>
    <row r="89" spans="1:7" s="397" customFormat="1" ht="19.5" customHeight="1">
      <c r="A89" s="402" t="s">
        <v>306</v>
      </c>
      <c r="B89" s="517">
        <v>51.44</v>
      </c>
      <c r="C89" s="517">
        <v>10.25</v>
      </c>
      <c r="D89" s="517"/>
      <c r="E89" s="415"/>
      <c r="F89" s="404">
        <f>+C89-B89</f>
        <v>-41.19</v>
      </c>
      <c r="G89" s="405">
        <f>-D89-C89</f>
        <v>-10.25</v>
      </c>
    </row>
    <row r="90" spans="1:7" s="397" customFormat="1" ht="19.5" customHeight="1">
      <c r="A90" s="402" t="s">
        <v>591</v>
      </c>
      <c r="B90" s="517"/>
      <c r="C90" s="517"/>
      <c r="D90" s="517"/>
      <c r="E90" s="415"/>
      <c r="F90" s="404"/>
      <c r="G90" s="405"/>
    </row>
    <row r="91" spans="1:7" s="397" customFormat="1" ht="19.5" customHeight="1">
      <c r="A91" s="407" t="s">
        <v>512</v>
      </c>
      <c r="B91" s="519">
        <f>SUM(B92:B94)</f>
        <v>-0.18</v>
      </c>
      <c r="C91" s="519">
        <f>SUM(C92:C94)</f>
        <v>-60437.11</v>
      </c>
      <c r="D91" s="519">
        <f>D92+D93+D94</f>
        <v>-114296.02</v>
      </c>
      <c r="E91" s="408"/>
      <c r="F91" s="400">
        <f>+C91-B91</f>
        <v>-60436.93</v>
      </c>
      <c r="G91" s="401">
        <f>+D91-C91</f>
        <v>-53858.91</v>
      </c>
    </row>
    <row r="92" spans="1:7" s="397" customFormat="1" ht="19.5" customHeight="1">
      <c r="A92" s="402" t="s">
        <v>307</v>
      </c>
      <c r="B92" s="517"/>
      <c r="C92" s="517">
        <v>-60437.11</v>
      </c>
      <c r="D92" s="517">
        <v>-114296.02</v>
      </c>
      <c r="E92" s="406"/>
      <c r="F92" s="411"/>
      <c r="G92" s="405"/>
    </row>
    <row r="93" spans="1:7" s="397" customFormat="1" ht="19.5" customHeight="1">
      <c r="A93" s="402" t="s">
        <v>666</v>
      </c>
      <c r="B93" s="517">
        <v>-0.18</v>
      </c>
      <c r="C93" s="517"/>
      <c r="D93" s="517"/>
      <c r="E93" s="415"/>
      <c r="F93" s="416"/>
      <c r="G93" s="405"/>
    </row>
    <row r="94" spans="1:7" s="397" customFormat="1" ht="19.5" customHeight="1">
      <c r="A94" s="402" t="s">
        <v>667</v>
      </c>
      <c r="B94" s="516"/>
      <c r="C94" s="516"/>
      <c r="D94" s="516"/>
      <c r="E94" s="417"/>
      <c r="F94" s="418"/>
      <c r="G94" s="405"/>
    </row>
    <row r="95" spans="1:7" s="397" customFormat="1" ht="24.75" customHeight="1">
      <c r="A95" s="407" t="s">
        <v>513</v>
      </c>
      <c r="B95" s="519">
        <f>B96+B97</f>
        <v>0</v>
      </c>
      <c r="C95" s="519">
        <f>C96+C97</f>
        <v>0</v>
      </c>
      <c r="D95" s="519">
        <f>D96+D97</f>
        <v>0</v>
      </c>
      <c r="E95" s="408"/>
      <c r="F95" s="400">
        <f>+C95-B95</f>
        <v>0</v>
      </c>
      <c r="G95" s="401">
        <f>+D95-C95</f>
        <v>0</v>
      </c>
    </row>
    <row r="96" spans="1:7" s="397" customFormat="1" ht="19.5" customHeight="1">
      <c r="A96" s="402" t="s">
        <v>308</v>
      </c>
      <c r="B96" s="516"/>
      <c r="C96" s="516"/>
      <c r="D96" s="516"/>
      <c r="E96" s="417"/>
      <c r="F96" s="418"/>
      <c r="G96" s="405"/>
    </row>
    <row r="97" spans="1:7" s="397" customFormat="1" ht="28.5" customHeight="1">
      <c r="A97" s="419" t="s">
        <v>668</v>
      </c>
      <c r="B97" s="516"/>
      <c r="C97" s="516"/>
      <c r="D97" s="516"/>
      <c r="E97" s="417"/>
      <c r="F97" s="418"/>
      <c r="G97" s="405"/>
    </row>
    <row r="98" spans="1:7" s="397" customFormat="1" ht="21.75" customHeight="1">
      <c r="A98" s="407" t="s">
        <v>514</v>
      </c>
      <c r="B98" s="516"/>
      <c r="C98" s="516"/>
      <c r="D98" s="516"/>
      <c r="E98" s="408"/>
      <c r="F98" s="409"/>
      <c r="G98" s="405"/>
    </row>
    <row r="99" spans="1:7" s="397" customFormat="1" ht="28.5" customHeight="1">
      <c r="A99" s="407" t="s">
        <v>515</v>
      </c>
      <c r="B99" s="519">
        <f>SUM(B100:B101)</f>
        <v>0</v>
      </c>
      <c r="C99" s="519">
        <f>SUM(C100:C101)</f>
        <v>0</v>
      </c>
      <c r="D99" s="519">
        <f>SUM(D100:D101)</f>
        <v>0</v>
      </c>
      <c r="E99" s="399"/>
      <c r="F99" s="400"/>
      <c r="G99" s="405"/>
    </row>
    <row r="100" spans="1:7" s="397" customFormat="1" ht="20.25" customHeight="1">
      <c r="A100" s="402" t="s">
        <v>309</v>
      </c>
      <c r="B100" s="516"/>
      <c r="C100" s="516"/>
      <c r="D100" s="516"/>
      <c r="E100" s="413"/>
      <c r="F100" s="414"/>
      <c r="G100" s="405"/>
    </row>
    <row r="101" spans="1:7" s="397" customFormat="1" ht="17.25" customHeight="1">
      <c r="A101" s="419" t="s">
        <v>310</v>
      </c>
      <c r="B101" s="516"/>
      <c r="C101" s="516"/>
      <c r="D101" s="516"/>
      <c r="E101" s="413"/>
      <c r="F101" s="414"/>
      <c r="G101" s="405"/>
    </row>
    <row r="102" spans="1:7" s="397" customFormat="1" ht="17.25" customHeight="1">
      <c r="A102" s="407" t="s">
        <v>518</v>
      </c>
      <c r="B102" s="519">
        <f>SUM(B103:B104)</f>
        <v>0</v>
      </c>
      <c r="C102" s="519">
        <f>SUM(C103:C104)</f>
        <v>0</v>
      </c>
      <c r="D102" s="519">
        <f>SUM(D103:D104)</f>
        <v>0</v>
      </c>
      <c r="E102" s="413"/>
      <c r="F102" s="414"/>
      <c r="G102" s="405"/>
    </row>
    <row r="103" spans="1:7" s="397" customFormat="1" ht="17.25" customHeight="1">
      <c r="A103" s="407" t="s">
        <v>592</v>
      </c>
      <c r="B103" s="516"/>
      <c r="C103" s="516"/>
      <c r="D103" s="516"/>
      <c r="E103" s="413"/>
      <c r="F103" s="414"/>
      <c r="G103" s="405"/>
    </row>
    <row r="104" spans="1:7" s="397" customFormat="1" ht="17.25" customHeight="1">
      <c r="A104" s="407" t="s">
        <v>593</v>
      </c>
      <c r="B104" s="516"/>
      <c r="C104" s="516"/>
      <c r="D104" s="516"/>
      <c r="E104" s="413"/>
      <c r="F104" s="414"/>
      <c r="G104" s="405"/>
    </row>
    <row r="105" spans="1:7" s="397" customFormat="1" ht="19.5" customHeight="1">
      <c r="A105" s="420" t="s">
        <v>627</v>
      </c>
      <c r="B105" s="519">
        <f>B83+B91+B95+B98+B99+B102</f>
        <v>51.26</v>
      </c>
      <c r="C105" s="519">
        <f>C83+C91+C95+C98+C99+C102</f>
        <v>-60426.86</v>
      </c>
      <c r="D105" s="519">
        <f>D83+D91+D95+D98+D99+D102</f>
        <v>-114296.02</v>
      </c>
      <c r="E105" s="399"/>
      <c r="F105" s="400">
        <f aca="true" t="shared" si="2" ref="F105:G111">+C105-B105</f>
        <v>-60478.12</v>
      </c>
      <c r="G105" s="401">
        <f t="shared" si="2"/>
        <v>-53869.16</v>
      </c>
    </row>
    <row r="106" spans="1:7" s="397" customFormat="1" ht="19.5" customHeight="1">
      <c r="A106" s="420" t="s">
        <v>669</v>
      </c>
      <c r="B106" s="519">
        <f>B105+B82</f>
        <v>-763.99</v>
      </c>
      <c r="C106" s="521">
        <f>C105+C82</f>
        <v>119884.85000000002</v>
      </c>
      <c r="D106" s="521">
        <f>D105+D82</f>
        <v>209633.30999999994</v>
      </c>
      <c r="E106" s="421"/>
      <c r="F106" s="400">
        <f t="shared" si="2"/>
        <v>120648.84000000003</v>
      </c>
      <c r="G106" s="401">
        <f t="shared" si="2"/>
        <v>89748.45999999992</v>
      </c>
    </row>
    <row r="107" spans="1:7" s="397" customFormat="1" ht="21.75" customHeight="1">
      <c r="A107" s="407" t="s">
        <v>516</v>
      </c>
      <c r="B107" s="518">
        <v>385919.43</v>
      </c>
      <c r="C107" s="518">
        <v>-33663.4</v>
      </c>
      <c r="D107" s="518">
        <v>-58697.33</v>
      </c>
      <c r="E107" s="422"/>
      <c r="F107" s="400">
        <f t="shared" si="2"/>
        <v>-419582.83</v>
      </c>
      <c r="G107" s="401">
        <f t="shared" si="2"/>
        <v>-25033.93</v>
      </c>
    </row>
    <row r="108" spans="1:7" s="397" customFormat="1" ht="31.5" customHeight="1">
      <c r="A108" s="423" t="s">
        <v>311</v>
      </c>
      <c r="B108" s="519">
        <f>B106+B107</f>
        <v>385155.44</v>
      </c>
      <c r="C108" s="519">
        <f>C106+C107</f>
        <v>86221.45000000001</v>
      </c>
      <c r="D108" s="519">
        <f>D106+D107</f>
        <v>150935.97999999992</v>
      </c>
      <c r="E108" s="399"/>
      <c r="F108" s="400">
        <f t="shared" si="2"/>
        <v>-298933.99</v>
      </c>
      <c r="G108" s="401">
        <f t="shared" si="2"/>
        <v>64714.52999999991</v>
      </c>
    </row>
    <row r="109" spans="1:7" s="397" customFormat="1" ht="19.5" customHeight="1">
      <c r="A109" s="420" t="s">
        <v>670</v>
      </c>
      <c r="B109" s="516"/>
      <c r="C109" s="516"/>
      <c r="D109" s="516"/>
      <c r="E109" s="413"/>
      <c r="F109" s="400">
        <f t="shared" si="2"/>
        <v>0</v>
      </c>
      <c r="G109" s="401">
        <f t="shared" si="2"/>
        <v>0</v>
      </c>
    </row>
    <row r="110" spans="1:7" s="397" customFormat="1" ht="29.25" customHeight="1">
      <c r="A110" s="407" t="s">
        <v>517</v>
      </c>
      <c r="B110" s="516"/>
      <c r="C110" s="516"/>
      <c r="D110" s="516"/>
      <c r="E110" s="413"/>
      <c r="F110" s="400">
        <f t="shared" si="2"/>
        <v>0</v>
      </c>
      <c r="G110" s="401">
        <f t="shared" si="2"/>
        <v>0</v>
      </c>
    </row>
    <row r="111" spans="1:7" s="397" customFormat="1" ht="39.75" customHeight="1">
      <c r="A111" s="424" t="s">
        <v>312</v>
      </c>
      <c r="B111" s="519">
        <f>B108+B110</f>
        <v>385155.44</v>
      </c>
      <c r="C111" s="519">
        <f>C108+C110</f>
        <v>86221.45000000001</v>
      </c>
      <c r="D111" s="519">
        <f>D108+D109+D110</f>
        <v>150935.97999999992</v>
      </c>
      <c r="E111" s="417"/>
      <c r="F111" s="400">
        <f t="shared" si="2"/>
        <v>-298933.99</v>
      </c>
      <c r="G111" s="401">
        <f t="shared" si="2"/>
        <v>64714.52999999991</v>
      </c>
    </row>
    <row r="112" spans="2:7" ht="19.5" customHeight="1">
      <c r="B112" s="425"/>
      <c r="C112" s="425"/>
      <c r="D112" s="425"/>
      <c r="E112" s="425"/>
      <c r="F112" s="426"/>
      <c r="G112" s="427"/>
    </row>
    <row r="113" spans="1:6" ht="19.5" customHeight="1" hidden="1">
      <c r="A113" s="428" t="s">
        <v>6</v>
      </c>
      <c r="B113" s="429"/>
      <c r="C113" s="429"/>
      <c r="D113" s="429"/>
      <c r="E113" s="429"/>
      <c r="F113" s="430"/>
    </row>
    <row r="114" spans="1:6" ht="19.5" customHeight="1" hidden="1">
      <c r="A114" s="384" t="s">
        <v>313</v>
      </c>
      <c r="B114" s="425"/>
      <c r="C114" s="425"/>
      <c r="D114" s="425"/>
      <c r="E114" s="425"/>
      <c r="F114" s="426"/>
    </row>
    <row r="115" spans="2:6" ht="19.5" customHeight="1" hidden="1">
      <c r="B115" s="425"/>
      <c r="C115" s="425"/>
      <c r="D115" s="425"/>
      <c r="E115" s="425"/>
      <c r="F115" s="426"/>
    </row>
    <row r="116" spans="2:6" ht="19.5" customHeight="1" hidden="1">
      <c r="B116" s="425"/>
      <c r="C116" s="425"/>
      <c r="D116" s="425"/>
      <c r="E116" s="425"/>
      <c r="F116" s="426"/>
    </row>
    <row r="117" spans="2:6" ht="19.5" customHeight="1" hidden="1">
      <c r="B117" s="425"/>
      <c r="C117" s="425"/>
      <c r="D117" s="425"/>
      <c r="E117" s="425"/>
      <c r="F117" s="426"/>
    </row>
    <row r="118" spans="2:6" ht="19.5" customHeight="1" hidden="1">
      <c r="B118" s="425"/>
      <c r="C118" s="425"/>
      <c r="D118" s="425"/>
      <c r="E118" s="425"/>
      <c r="F118" s="426"/>
    </row>
    <row r="119" spans="2:6" ht="19.5" customHeight="1" hidden="1">
      <c r="B119" s="431">
        <f>+PASIVO!B25</f>
        <v>385155.44</v>
      </c>
      <c r="C119" s="431">
        <f>+PASIVO!C25</f>
        <v>86221.45000000001</v>
      </c>
      <c r="D119" s="431">
        <f>+PASIVO!D25</f>
        <v>150935.97999999992</v>
      </c>
      <c r="E119" s="431"/>
      <c r="F119" s="432"/>
    </row>
    <row r="120" spans="2:6" ht="19.5" customHeight="1" hidden="1">
      <c r="B120" s="433">
        <f>B111-B119</f>
        <v>0</v>
      </c>
      <c r="C120" s="433">
        <f>C111-C119</f>
        <v>0</v>
      </c>
      <c r="D120" s="433">
        <f>D111-D119</f>
        <v>0</v>
      </c>
      <c r="E120" s="433"/>
      <c r="F120" s="434"/>
    </row>
    <row r="121" spans="2:7" s="435" customFormat="1" ht="19.5" customHeight="1" hidden="1">
      <c r="B121" s="436"/>
      <c r="C121" s="436"/>
      <c r="D121" s="436"/>
      <c r="E121" s="436"/>
      <c r="F121" s="437"/>
      <c r="G121" s="438"/>
    </row>
    <row r="122" spans="1:6" ht="19.5" customHeight="1" hidden="1">
      <c r="A122" s="384" t="s">
        <v>339</v>
      </c>
      <c r="B122" s="433">
        <f>+PASIVO!B24</f>
        <v>0</v>
      </c>
      <c r="C122" s="433">
        <f>+PASIVO!C24-PASIVO!B24</f>
        <v>0</v>
      </c>
      <c r="D122" s="433">
        <f>+PASIVO!D24-PASIVO!C24</f>
        <v>0</v>
      </c>
      <c r="E122" s="433"/>
      <c r="F122" s="434"/>
    </row>
    <row r="123" spans="1:6" ht="19.5" customHeight="1" hidden="1">
      <c r="A123" s="384" t="s">
        <v>340</v>
      </c>
      <c r="B123" s="433">
        <f>+B111</f>
        <v>385155.44</v>
      </c>
      <c r="C123" s="433">
        <f>+C111</f>
        <v>86221.45000000001</v>
      </c>
      <c r="D123" s="433">
        <f>+D111</f>
        <v>150935.97999999992</v>
      </c>
      <c r="E123" s="433"/>
      <c r="F123" s="434"/>
    </row>
    <row r="124" spans="1:6" ht="19.5" customHeight="1" hidden="1">
      <c r="A124" s="384" t="s">
        <v>341</v>
      </c>
      <c r="B124" s="431">
        <f>SUM(B122:B123)</f>
        <v>385155.44</v>
      </c>
      <c r="C124" s="431">
        <f>SUM(C122:C123)</f>
        <v>86221.45000000001</v>
      </c>
      <c r="D124" s="431">
        <f>SUM(D122:D123)</f>
        <v>150935.97999999992</v>
      </c>
      <c r="E124" s="431"/>
      <c r="F124" s="432"/>
    </row>
    <row r="125" spans="1:6" ht="19.5" customHeight="1" hidden="1">
      <c r="A125" s="439" t="s">
        <v>371</v>
      </c>
      <c r="B125" s="433">
        <f>+PASIVO!B24+B111</f>
        <v>385155.44</v>
      </c>
      <c r="C125" s="433">
        <f>+PASIVO!C24+C111-PASIVO!B24</f>
        <v>86221.45000000001</v>
      </c>
      <c r="D125" s="433">
        <f>+PASIVO!D24+D111-PASIVO!C24</f>
        <v>150935.97999999992</v>
      </c>
      <c r="E125" s="433"/>
      <c r="F125" s="434"/>
    </row>
    <row r="126" spans="1:6" ht="19.5" customHeight="1" hidden="1">
      <c r="A126" s="384" t="s">
        <v>372</v>
      </c>
      <c r="B126" s="425">
        <v>29502.85</v>
      </c>
      <c r="C126" s="425">
        <v>0</v>
      </c>
      <c r="D126" s="425">
        <v>0</v>
      </c>
      <c r="E126" s="425"/>
      <c r="F126" s="426"/>
    </row>
    <row r="127" spans="1:6" ht="19.5" customHeight="1" hidden="1">
      <c r="A127" s="384" t="s">
        <v>366</v>
      </c>
      <c r="B127" s="440">
        <f>+B125-B126</f>
        <v>355652.59</v>
      </c>
      <c r="C127" s="433">
        <f>+C125-C126</f>
        <v>86221.45000000001</v>
      </c>
      <c r="D127" s="440">
        <f>+D125-D126</f>
        <v>150935.97999999992</v>
      </c>
      <c r="E127" s="440"/>
      <c r="F127" s="441"/>
    </row>
    <row r="128" spans="2:6" ht="19.5" customHeight="1" hidden="1">
      <c r="B128" s="425"/>
      <c r="C128" s="425"/>
      <c r="D128" s="425"/>
      <c r="E128" s="425"/>
      <c r="F128" s="426"/>
    </row>
    <row r="129" spans="2:6" ht="19.5" customHeight="1" hidden="1">
      <c r="B129" s="425"/>
      <c r="C129" s="425"/>
      <c r="D129" s="425"/>
      <c r="E129" s="425"/>
      <c r="F129" s="426"/>
    </row>
    <row r="130" spans="2:6" ht="19.5" customHeight="1" hidden="1">
      <c r="B130" s="425"/>
      <c r="C130" s="425"/>
      <c r="D130" s="425"/>
      <c r="E130" s="425"/>
      <c r="F130" s="426"/>
    </row>
    <row r="131" spans="2:6" ht="19.5" customHeight="1" hidden="1">
      <c r="B131" s="425"/>
      <c r="C131" s="425"/>
      <c r="D131" s="425"/>
      <c r="E131" s="425"/>
      <c r="F131" s="426"/>
    </row>
    <row r="132" spans="2:6" ht="19.5" customHeight="1" hidden="1">
      <c r="B132" s="425"/>
      <c r="C132" s="425"/>
      <c r="D132" s="425"/>
      <c r="E132" s="425"/>
      <c r="F132" s="426"/>
    </row>
    <row r="133" spans="2:6" ht="19.5" customHeight="1" hidden="1">
      <c r="B133" s="425"/>
      <c r="C133" s="425"/>
      <c r="D133" s="425"/>
      <c r="E133" s="425"/>
      <c r="F133" s="426"/>
    </row>
    <row r="134" spans="2:6" ht="19.5" customHeight="1">
      <c r="B134" s="425"/>
      <c r="C134" s="425"/>
      <c r="D134" s="425"/>
      <c r="E134" s="425"/>
      <c r="F134" s="426"/>
    </row>
    <row r="135" spans="2:6" ht="19.5" customHeight="1">
      <c r="B135" s="425"/>
      <c r="C135" s="425"/>
      <c r="D135" s="425"/>
      <c r="E135" s="425"/>
      <c r="F135" s="426"/>
    </row>
    <row r="136" spans="2:6" ht="19.5" customHeight="1">
      <c r="B136" s="425"/>
      <c r="C136" s="425"/>
      <c r="D136" s="425"/>
      <c r="E136" s="425"/>
      <c r="F136" s="426"/>
    </row>
    <row r="137" spans="2:6" ht="19.5" customHeight="1">
      <c r="B137" s="425"/>
      <c r="C137" s="425"/>
      <c r="D137" s="425"/>
      <c r="E137" s="425"/>
      <c r="F137" s="426"/>
    </row>
    <row r="138" spans="2:6" ht="19.5" customHeight="1">
      <c r="B138" s="425"/>
      <c r="C138" s="425"/>
      <c r="D138" s="425"/>
      <c r="E138" s="425"/>
      <c r="F138" s="426"/>
    </row>
    <row r="139" spans="2:6" ht="19.5" customHeight="1">
      <c r="B139" s="425"/>
      <c r="C139" s="425"/>
      <c r="D139" s="425"/>
      <c r="E139" s="425"/>
      <c r="F139" s="426"/>
    </row>
    <row r="140" spans="2:6" ht="19.5" customHeight="1">
      <c r="B140" s="425"/>
      <c r="C140" s="425"/>
      <c r="D140" s="425"/>
      <c r="E140" s="425"/>
      <c r="F140" s="426"/>
    </row>
    <row r="141" spans="2:6" ht="19.5" customHeight="1">
      <c r="B141" s="425"/>
      <c r="C141" s="425"/>
      <c r="D141" s="425"/>
      <c r="E141" s="425"/>
      <c r="F141" s="426"/>
    </row>
    <row r="142" spans="2:6" ht="19.5" customHeight="1">
      <c r="B142" s="425"/>
      <c r="C142" s="425"/>
      <c r="D142" s="425"/>
      <c r="E142" s="425"/>
      <c r="F142" s="426"/>
    </row>
    <row r="143" spans="2:6" ht="19.5" customHeight="1">
      <c r="B143" s="425"/>
      <c r="C143" s="425"/>
      <c r="D143" s="425"/>
      <c r="E143" s="425"/>
      <c r="F143" s="426"/>
    </row>
    <row r="144" spans="2:6" ht="19.5" customHeight="1">
      <c r="B144" s="425"/>
      <c r="C144" s="425"/>
      <c r="D144" s="425"/>
      <c r="E144" s="425"/>
      <c r="F144" s="426"/>
    </row>
    <row r="145" spans="2:6" ht="19.5" customHeight="1">
      <c r="B145" s="425"/>
      <c r="C145" s="425"/>
      <c r="D145" s="425"/>
      <c r="E145" s="425"/>
      <c r="F145" s="426"/>
    </row>
    <row r="146" spans="2:6" ht="19.5" customHeight="1">
      <c r="B146" s="425"/>
      <c r="C146" s="425"/>
      <c r="D146" s="425"/>
      <c r="E146" s="425"/>
      <c r="F146" s="426"/>
    </row>
    <row r="147" spans="2:6" ht="19.5" customHeight="1">
      <c r="B147" s="425"/>
      <c r="C147" s="425"/>
      <c r="D147" s="425"/>
      <c r="E147" s="425"/>
      <c r="F147" s="426"/>
    </row>
    <row r="148" spans="2:6" ht="19.5" customHeight="1">
      <c r="B148" s="425"/>
      <c r="C148" s="425"/>
      <c r="D148" s="425"/>
      <c r="E148" s="425"/>
      <c r="F148" s="426"/>
    </row>
    <row r="149" spans="2:6" ht="19.5" customHeight="1">
      <c r="B149" s="425"/>
      <c r="C149" s="425"/>
      <c r="D149" s="425"/>
      <c r="E149" s="425"/>
      <c r="F149" s="426"/>
    </row>
    <row r="150" spans="2:6" ht="19.5" customHeight="1">
      <c r="B150" s="425"/>
      <c r="C150" s="425"/>
      <c r="D150" s="425"/>
      <c r="E150" s="425"/>
      <c r="F150" s="426"/>
    </row>
    <row r="151" spans="2:6" ht="19.5" customHeight="1">
      <c r="B151" s="425"/>
      <c r="C151" s="425"/>
      <c r="D151" s="425"/>
      <c r="E151" s="425"/>
      <c r="F151" s="426"/>
    </row>
    <row r="152" spans="2:6" ht="19.5" customHeight="1">
      <c r="B152" s="425"/>
      <c r="C152" s="425"/>
      <c r="D152" s="425"/>
      <c r="E152" s="425"/>
      <c r="F152" s="426"/>
    </row>
    <row r="153" spans="2:6" ht="19.5" customHeight="1">
      <c r="B153" s="425"/>
      <c r="C153" s="425"/>
      <c r="D153" s="425"/>
      <c r="E153" s="425"/>
      <c r="F153" s="426"/>
    </row>
    <row r="154" spans="2:6" ht="19.5" customHeight="1">
      <c r="B154" s="425"/>
      <c r="C154" s="425"/>
      <c r="D154" s="425"/>
      <c r="E154" s="425"/>
      <c r="F154" s="426"/>
    </row>
    <row r="155" spans="2:6" ht="19.5" customHeight="1">
      <c r="B155" s="425"/>
      <c r="C155" s="425"/>
      <c r="D155" s="425"/>
      <c r="E155" s="425"/>
      <c r="F155" s="426"/>
    </row>
    <row r="156" spans="2:6" ht="19.5" customHeight="1">
      <c r="B156" s="425"/>
      <c r="C156" s="425"/>
      <c r="D156" s="425"/>
      <c r="E156" s="425"/>
      <c r="F156" s="426"/>
    </row>
    <row r="157" spans="2:6" ht="19.5" customHeight="1">
      <c r="B157" s="425"/>
      <c r="C157" s="425"/>
      <c r="D157" s="425"/>
      <c r="E157" s="425"/>
      <c r="F157" s="426"/>
    </row>
    <row r="158" spans="2:6" ht="19.5" customHeight="1">
      <c r="B158" s="425"/>
      <c r="C158" s="425"/>
      <c r="D158" s="425"/>
      <c r="E158" s="425"/>
      <c r="F158" s="426"/>
    </row>
    <row r="159" spans="2:6" ht="19.5" customHeight="1">
      <c r="B159" s="425"/>
      <c r="C159" s="425"/>
      <c r="D159" s="425"/>
      <c r="E159" s="425"/>
      <c r="F159" s="426"/>
    </row>
    <row r="160" spans="2:6" ht="19.5" customHeight="1">
      <c r="B160" s="425"/>
      <c r="C160" s="425"/>
      <c r="D160" s="425"/>
      <c r="E160" s="425"/>
      <c r="F160" s="426"/>
    </row>
    <row r="161" spans="2:6" ht="19.5" customHeight="1">
      <c r="B161" s="425"/>
      <c r="C161" s="425"/>
      <c r="D161" s="425"/>
      <c r="E161" s="425"/>
      <c r="F161" s="426"/>
    </row>
    <row r="162" spans="2:6" ht="19.5" customHeight="1">
      <c r="B162" s="425"/>
      <c r="C162" s="425"/>
      <c r="D162" s="425"/>
      <c r="E162" s="425"/>
      <c r="F162" s="426"/>
    </row>
    <row r="163" spans="2:6" ht="19.5" customHeight="1">
      <c r="B163" s="425"/>
      <c r="C163" s="425"/>
      <c r="D163" s="425"/>
      <c r="E163" s="425"/>
      <c r="F163" s="426"/>
    </row>
    <row r="164" spans="2:6" ht="19.5" customHeight="1">
      <c r="B164" s="425"/>
      <c r="C164" s="425"/>
      <c r="D164" s="425"/>
      <c r="E164" s="425"/>
      <c r="F164" s="426"/>
    </row>
    <row r="165" spans="2:6" ht="19.5" customHeight="1">
      <c r="B165" s="425"/>
      <c r="C165" s="425"/>
      <c r="D165" s="425"/>
      <c r="E165" s="425"/>
      <c r="F165" s="426"/>
    </row>
    <row r="166" spans="2:6" ht="19.5" customHeight="1">
      <c r="B166" s="425"/>
      <c r="C166" s="425"/>
      <c r="D166" s="425"/>
      <c r="E166" s="425"/>
      <c r="F166" s="426"/>
    </row>
    <row r="167" spans="2:6" ht="19.5" customHeight="1">
      <c r="B167" s="425"/>
      <c r="C167" s="425"/>
      <c r="D167" s="425"/>
      <c r="E167" s="425"/>
      <c r="F167" s="426"/>
    </row>
    <row r="168" spans="2:6" ht="19.5" customHeight="1">
      <c r="B168" s="425"/>
      <c r="C168" s="425"/>
      <c r="D168" s="425"/>
      <c r="E168" s="425"/>
      <c r="F168" s="426"/>
    </row>
    <row r="169" spans="2:6" ht="19.5" customHeight="1">
      <c r="B169" s="425"/>
      <c r="C169" s="425"/>
      <c r="D169" s="425"/>
      <c r="E169" s="425"/>
      <c r="F169" s="426"/>
    </row>
    <row r="170" spans="2:6" ht="19.5" customHeight="1">
      <c r="B170" s="425"/>
      <c r="C170" s="425"/>
      <c r="D170" s="425"/>
      <c r="E170" s="425"/>
      <c r="F170" s="426"/>
    </row>
    <row r="171" spans="2:6" ht="19.5" customHeight="1">
      <c r="B171" s="425"/>
      <c r="C171" s="425"/>
      <c r="D171" s="425"/>
      <c r="E171" s="425"/>
      <c r="F171" s="426"/>
    </row>
    <row r="172" spans="2:6" ht="19.5" customHeight="1">
      <c r="B172" s="425"/>
      <c r="C172" s="425"/>
      <c r="D172" s="425"/>
      <c r="E172" s="425"/>
      <c r="F172" s="426"/>
    </row>
    <row r="173" spans="2:6" ht="19.5" customHeight="1">
      <c r="B173" s="425"/>
      <c r="C173" s="425"/>
      <c r="D173" s="425"/>
      <c r="E173" s="425"/>
      <c r="F173" s="426"/>
    </row>
    <row r="174" spans="2:6" ht="19.5" customHeight="1">
      <c r="B174" s="425"/>
      <c r="C174" s="425"/>
      <c r="D174" s="425"/>
      <c r="E174" s="425"/>
      <c r="F174" s="426"/>
    </row>
    <row r="175" spans="2:6" ht="19.5" customHeight="1">
      <c r="B175" s="425"/>
      <c r="C175" s="425"/>
      <c r="D175" s="425"/>
      <c r="E175" s="425"/>
      <c r="F175" s="426"/>
    </row>
    <row r="176" spans="2:6" ht="19.5" customHeight="1">
      <c r="B176" s="425"/>
      <c r="C176" s="425"/>
      <c r="D176" s="425"/>
      <c r="E176" s="425"/>
      <c r="F176" s="426"/>
    </row>
    <row r="177" spans="2:6" ht="19.5" customHeight="1">
      <c r="B177" s="425"/>
      <c r="C177" s="425"/>
      <c r="D177" s="425"/>
      <c r="E177" s="425"/>
      <c r="F177" s="426"/>
    </row>
    <row r="178" spans="2:6" ht="19.5" customHeight="1">
      <c r="B178" s="425"/>
      <c r="C178" s="425"/>
      <c r="D178" s="425"/>
      <c r="E178" s="425"/>
      <c r="F178" s="426"/>
    </row>
    <row r="179" spans="2:6" ht="19.5" customHeight="1">
      <c r="B179" s="425"/>
      <c r="C179" s="425"/>
      <c r="D179" s="425"/>
      <c r="E179" s="425"/>
      <c r="F179" s="426"/>
    </row>
    <row r="180" spans="2:6" ht="19.5" customHeight="1">
      <c r="B180" s="425"/>
      <c r="C180" s="425"/>
      <c r="D180" s="425"/>
      <c r="E180" s="425"/>
      <c r="F180" s="426"/>
    </row>
    <row r="181" spans="2:6" ht="19.5" customHeight="1">
      <c r="B181" s="425"/>
      <c r="C181" s="425"/>
      <c r="D181" s="425"/>
      <c r="E181" s="425"/>
      <c r="F181" s="426"/>
    </row>
    <row r="182" spans="2:6" ht="19.5" customHeight="1">
      <c r="B182" s="425"/>
      <c r="C182" s="425"/>
      <c r="D182" s="425"/>
      <c r="E182" s="425"/>
      <c r="F182" s="426"/>
    </row>
    <row r="183" spans="2:6" ht="19.5" customHeight="1">
      <c r="B183" s="425"/>
      <c r="C183" s="425"/>
      <c r="D183" s="425"/>
      <c r="E183" s="425"/>
      <c r="F183" s="426"/>
    </row>
    <row r="184" spans="2:6" ht="19.5" customHeight="1">
      <c r="B184" s="425"/>
      <c r="C184" s="425"/>
      <c r="D184" s="425"/>
      <c r="E184" s="425"/>
      <c r="F184" s="426"/>
    </row>
    <row r="185" spans="2:6" ht="19.5" customHeight="1">
      <c r="B185" s="425"/>
      <c r="C185" s="425"/>
      <c r="D185" s="425"/>
      <c r="E185" s="425"/>
      <c r="F185" s="426"/>
    </row>
    <row r="186" spans="2:6" ht="19.5" customHeight="1">
      <c r="B186" s="425"/>
      <c r="C186" s="425"/>
      <c r="D186" s="425"/>
      <c r="E186" s="425"/>
      <c r="F186" s="426"/>
    </row>
    <row r="187" spans="2:6" ht="19.5" customHeight="1">
      <c r="B187" s="425"/>
      <c r="C187" s="425"/>
      <c r="D187" s="425"/>
      <c r="E187" s="425"/>
      <c r="F187" s="426"/>
    </row>
    <row r="188" spans="2:6" ht="19.5" customHeight="1">
      <c r="B188" s="425"/>
      <c r="C188" s="425"/>
      <c r="D188" s="425"/>
      <c r="E188" s="425"/>
      <c r="F188" s="426"/>
    </row>
    <row r="189" spans="2:6" ht="19.5" customHeight="1">
      <c r="B189" s="425"/>
      <c r="C189" s="425"/>
      <c r="D189" s="425"/>
      <c r="E189" s="425"/>
      <c r="F189" s="426"/>
    </row>
    <row r="190" spans="2:6" ht="19.5" customHeight="1">
      <c r="B190" s="425"/>
      <c r="C190" s="425"/>
      <c r="D190" s="425"/>
      <c r="E190" s="425"/>
      <c r="F190" s="426"/>
    </row>
    <row r="191" spans="2:6" ht="19.5" customHeight="1">
      <c r="B191" s="425"/>
      <c r="C191" s="425"/>
      <c r="D191" s="425"/>
      <c r="E191" s="425"/>
      <c r="F191" s="426"/>
    </row>
    <row r="192" spans="2:6" ht="19.5" customHeight="1">
      <c r="B192" s="425"/>
      <c r="C192" s="425"/>
      <c r="D192" s="425"/>
      <c r="E192" s="425"/>
      <c r="F192" s="426"/>
    </row>
    <row r="193" spans="2:6" ht="19.5" customHeight="1">
      <c r="B193" s="425"/>
      <c r="C193" s="425"/>
      <c r="D193" s="425"/>
      <c r="E193" s="425"/>
      <c r="F193" s="426"/>
    </row>
    <row r="194" spans="2:6" ht="19.5" customHeight="1">
      <c r="B194" s="425"/>
      <c r="C194" s="425"/>
      <c r="D194" s="425"/>
      <c r="E194" s="425"/>
      <c r="F194" s="426"/>
    </row>
    <row r="195" spans="2:6" ht="19.5" customHeight="1">
      <c r="B195" s="425"/>
      <c r="C195" s="425"/>
      <c r="D195" s="425"/>
      <c r="E195" s="425"/>
      <c r="F195" s="426"/>
    </row>
    <row r="196" spans="2:6" ht="19.5" customHeight="1">
      <c r="B196" s="425"/>
      <c r="C196" s="425"/>
      <c r="D196" s="425"/>
      <c r="E196" s="425"/>
      <c r="F196" s="426"/>
    </row>
    <row r="197" spans="2:6" ht="19.5" customHeight="1">
      <c r="B197" s="425"/>
      <c r="C197" s="425"/>
      <c r="D197" s="425"/>
      <c r="E197" s="425"/>
      <c r="F197" s="426"/>
    </row>
    <row r="198" spans="2:6" ht="19.5" customHeight="1">
      <c r="B198" s="425"/>
      <c r="C198" s="425"/>
      <c r="D198" s="425"/>
      <c r="E198" s="425"/>
      <c r="F198" s="426"/>
    </row>
    <row r="199" spans="2:6" ht="19.5" customHeight="1">
      <c r="B199" s="425"/>
      <c r="C199" s="425"/>
      <c r="D199" s="425"/>
      <c r="E199" s="425"/>
      <c r="F199" s="426"/>
    </row>
    <row r="200" spans="2:6" ht="19.5" customHeight="1">
      <c r="B200" s="425"/>
      <c r="C200" s="425"/>
      <c r="D200" s="425"/>
      <c r="E200" s="425"/>
      <c r="F200" s="426"/>
    </row>
    <row r="201" spans="2:6" ht="19.5" customHeight="1">
      <c r="B201" s="425"/>
      <c r="C201" s="425"/>
      <c r="D201" s="425"/>
      <c r="E201" s="425"/>
      <c r="F201" s="426"/>
    </row>
    <row r="202" spans="2:6" ht="19.5" customHeight="1">
      <c r="B202" s="425"/>
      <c r="C202" s="425"/>
      <c r="D202" s="425"/>
      <c r="E202" s="425"/>
      <c r="F202" s="426"/>
    </row>
    <row r="203" spans="2:6" ht="19.5" customHeight="1">
      <c r="B203" s="425"/>
      <c r="C203" s="425"/>
      <c r="D203" s="425"/>
      <c r="E203" s="425"/>
      <c r="F203" s="426"/>
    </row>
    <row r="204" spans="2:6" ht="19.5" customHeight="1">
      <c r="B204" s="425"/>
      <c r="C204" s="425"/>
      <c r="D204" s="425"/>
      <c r="E204" s="425"/>
      <c r="F204" s="426"/>
    </row>
    <row r="205" spans="2:6" ht="19.5" customHeight="1">
      <c r="B205" s="425"/>
      <c r="C205" s="425"/>
      <c r="D205" s="425"/>
      <c r="E205" s="425"/>
      <c r="F205" s="426"/>
    </row>
    <row r="206" spans="2:6" ht="19.5" customHeight="1">
      <c r="B206" s="425"/>
      <c r="C206" s="425"/>
      <c r="D206" s="425"/>
      <c r="E206" s="425"/>
      <c r="F206" s="426"/>
    </row>
    <row r="207" spans="2:6" ht="19.5" customHeight="1">
      <c r="B207" s="425"/>
      <c r="C207" s="425"/>
      <c r="D207" s="425"/>
      <c r="E207" s="425"/>
      <c r="F207" s="426"/>
    </row>
    <row r="208" spans="2:6" ht="19.5" customHeight="1">
      <c r="B208" s="425"/>
      <c r="C208" s="425"/>
      <c r="D208" s="425"/>
      <c r="E208" s="425"/>
      <c r="F208" s="426"/>
    </row>
    <row r="209" spans="2:6" ht="19.5" customHeight="1">
      <c r="B209" s="425"/>
      <c r="C209" s="425"/>
      <c r="D209" s="425"/>
      <c r="E209" s="425"/>
      <c r="F209" s="426"/>
    </row>
    <row r="210" spans="2:6" ht="19.5" customHeight="1">
      <c r="B210" s="425"/>
      <c r="C210" s="425"/>
      <c r="D210" s="425"/>
      <c r="E210" s="425"/>
      <c r="F210" s="426"/>
    </row>
    <row r="211" spans="2:6" ht="19.5" customHeight="1">
      <c r="B211" s="425"/>
      <c r="C211" s="425"/>
      <c r="D211" s="425"/>
      <c r="E211" s="425"/>
      <c r="F211" s="426"/>
    </row>
    <row r="212" spans="2:6" ht="19.5" customHeight="1">
      <c r="B212" s="425"/>
      <c r="C212" s="425"/>
      <c r="D212" s="425"/>
      <c r="E212" s="425"/>
      <c r="F212" s="426"/>
    </row>
    <row r="213" spans="2:6" ht="19.5" customHeight="1">
      <c r="B213" s="425"/>
      <c r="C213" s="425"/>
      <c r="D213" s="425"/>
      <c r="E213" s="425"/>
      <c r="F213" s="426"/>
    </row>
    <row r="214" spans="2:6" ht="19.5" customHeight="1">
      <c r="B214" s="425"/>
      <c r="C214" s="425"/>
      <c r="D214" s="425"/>
      <c r="E214" s="425"/>
      <c r="F214" s="426"/>
    </row>
    <row r="215" spans="2:6" ht="19.5" customHeight="1">
      <c r="B215" s="425"/>
      <c r="C215" s="425"/>
      <c r="D215" s="425"/>
      <c r="E215" s="425"/>
      <c r="F215" s="426"/>
    </row>
    <row r="216" spans="2:6" ht="19.5" customHeight="1">
      <c r="B216" s="425"/>
      <c r="C216" s="425"/>
      <c r="D216" s="425"/>
      <c r="E216" s="425"/>
      <c r="F216" s="426"/>
    </row>
    <row r="217" spans="2:6" ht="19.5" customHeight="1">
      <c r="B217" s="425"/>
      <c r="C217" s="425"/>
      <c r="D217" s="425"/>
      <c r="E217" s="425"/>
      <c r="F217" s="426"/>
    </row>
    <row r="218" spans="2:6" ht="19.5" customHeight="1">
      <c r="B218" s="425"/>
      <c r="C218" s="425"/>
      <c r="D218" s="425"/>
      <c r="E218" s="425"/>
      <c r="F218" s="426"/>
    </row>
    <row r="219" spans="2:6" ht="19.5" customHeight="1">
      <c r="B219" s="425"/>
      <c r="C219" s="425"/>
      <c r="D219" s="425"/>
      <c r="E219" s="425"/>
      <c r="F219" s="426"/>
    </row>
    <row r="220" spans="2:6" ht="19.5" customHeight="1">
      <c r="B220" s="425"/>
      <c r="C220" s="425"/>
      <c r="D220" s="425"/>
      <c r="E220" s="425"/>
      <c r="F220" s="426"/>
    </row>
    <row r="221" spans="2:6" ht="19.5" customHeight="1">
      <c r="B221" s="425"/>
      <c r="C221" s="425"/>
      <c r="D221" s="425"/>
      <c r="E221" s="425"/>
      <c r="F221" s="426"/>
    </row>
    <row r="222" spans="2:6" ht="19.5" customHeight="1">
      <c r="B222" s="425"/>
      <c r="C222" s="425"/>
      <c r="D222" s="425"/>
      <c r="E222" s="425"/>
      <c r="F222" s="426"/>
    </row>
    <row r="223" spans="2:6" ht="19.5" customHeight="1">
      <c r="B223" s="425"/>
      <c r="C223" s="425"/>
      <c r="D223" s="425"/>
      <c r="E223" s="425"/>
      <c r="F223" s="426"/>
    </row>
    <row r="224" spans="2:6" ht="19.5" customHeight="1">
      <c r="B224" s="425"/>
      <c r="C224" s="425"/>
      <c r="D224" s="425"/>
      <c r="E224" s="425"/>
      <c r="F224" s="426"/>
    </row>
    <row r="225" spans="2:6" ht="19.5" customHeight="1">
      <c r="B225" s="425"/>
      <c r="C225" s="425"/>
      <c r="D225" s="425"/>
      <c r="E225" s="425"/>
      <c r="F225" s="426"/>
    </row>
    <row r="226" spans="2:6" ht="19.5" customHeight="1">
      <c r="B226" s="425"/>
      <c r="C226" s="425"/>
      <c r="D226" s="425"/>
      <c r="E226" s="425"/>
      <c r="F226" s="426"/>
    </row>
    <row r="227" spans="2:6" ht="19.5" customHeight="1">
      <c r="B227" s="425"/>
      <c r="C227" s="425"/>
      <c r="D227" s="425"/>
      <c r="E227" s="425"/>
      <c r="F227" s="426"/>
    </row>
    <row r="228" spans="2:6" ht="19.5" customHeight="1">
      <c r="B228" s="425"/>
      <c r="C228" s="425"/>
      <c r="D228" s="425"/>
      <c r="E228" s="425"/>
      <c r="F228" s="426"/>
    </row>
    <row r="229" spans="2:6" ht="19.5" customHeight="1">
      <c r="B229" s="425"/>
      <c r="C229" s="425"/>
      <c r="D229" s="425"/>
      <c r="E229" s="425"/>
      <c r="F229" s="426"/>
    </row>
    <row r="230" spans="2:6" ht="19.5" customHeight="1">
      <c r="B230" s="425"/>
      <c r="C230" s="425"/>
      <c r="D230" s="425"/>
      <c r="E230" s="425"/>
      <c r="F230" s="426"/>
    </row>
    <row r="231" spans="2:6" ht="19.5" customHeight="1">
      <c r="B231" s="425"/>
      <c r="C231" s="425"/>
      <c r="D231" s="425"/>
      <c r="E231" s="425"/>
      <c r="F231" s="426"/>
    </row>
    <row r="232" spans="2:6" ht="19.5" customHeight="1">
      <c r="B232" s="425"/>
      <c r="C232" s="425"/>
      <c r="D232" s="425"/>
      <c r="E232" s="425"/>
      <c r="F232" s="426"/>
    </row>
    <row r="233" spans="2:6" ht="19.5" customHeight="1">
      <c r="B233" s="425"/>
      <c r="C233" s="425"/>
      <c r="D233" s="425"/>
      <c r="E233" s="425"/>
      <c r="F233" s="426"/>
    </row>
    <row r="234" spans="2:6" ht="19.5" customHeight="1">
      <c r="B234" s="425"/>
      <c r="C234" s="425"/>
      <c r="D234" s="425"/>
      <c r="E234" s="425"/>
      <c r="F234" s="426"/>
    </row>
    <row r="235" spans="2:6" ht="19.5" customHeight="1">
      <c r="B235" s="425"/>
      <c r="C235" s="425"/>
      <c r="D235" s="425"/>
      <c r="E235" s="425"/>
      <c r="F235" s="426"/>
    </row>
    <row r="236" spans="2:6" ht="19.5" customHeight="1">
      <c r="B236" s="425"/>
      <c r="C236" s="425"/>
      <c r="D236" s="425"/>
      <c r="E236" s="425"/>
      <c r="F236" s="426"/>
    </row>
    <row r="237" spans="2:6" ht="19.5" customHeight="1">
      <c r="B237" s="425"/>
      <c r="C237" s="425"/>
      <c r="D237" s="425"/>
      <c r="E237" s="425"/>
      <c r="F237" s="426"/>
    </row>
    <row r="238" spans="2:6" ht="19.5" customHeight="1">
      <c r="B238" s="425"/>
      <c r="C238" s="425"/>
      <c r="D238" s="425"/>
      <c r="E238" s="425"/>
      <c r="F238" s="426"/>
    </row>
    <row r="239" spans="2:6" ht="19.5" customHeight="1">
      <c r="B239" s="425"/>
      <c r="C239" s="425"/>
      <c r="D239" s="425"/>
      <c r="E239" s="425"/>
      <c r="F239" s="426"/>
    </row>
    <row r="240" spans="2:6" ht="19.5" customHeight="1">
      <c r="B240" s="425"/>
      <c r="C240" s="425"/>
      <c r="D240" s="425"/>
      <c r="E240" s="425"/>
      <c r="F240" s="426"/>
    </row>
    <row r="241" spans="2:6" ht="19.5" customHeight="1">
      <c r="B241" s="425"/>
      <c r="C241" s="425"/>
      <c r="D241" s="425"/>
      <c r="E241" s="425"/>
      <c r="F241" s="426"/>
    </row>
    <row r="242" spans="2:6" ht="19.5" customHeight="1">
      <c r="B242" s="425"/>
      <c r="C242" s="425"/>
      <c r="D242" s="425"/>
      <c r="E242" s="425"/>
      <c r="F242" s="426"/>
    </row>
    <row r="243" spans="2:6" ht="19.5" customHeight="1">
      <c r="B243" s="425"/>
      <c r="C243" s="425"/>
      <c r="D243" s="425"/>
      <c r="E243" s="425"/>
      <c r="F243" s="426"/>
    </row>
    <row r="244" spans="2:6" ht="19.5" customHeight="1">
      <c r="B244" s="425"/>
      <c r="C244" s="425"/>
      <c r="D244" s="425"/>
      <c r="E244" s="425"/>
      <c r="F244" s="426"/>
    </row>
    <row r="245" spans="2:6" ht="19.5" customHeight="1">
      <c r="B245" s="425"/>
      <c r="C245" s="425"/>
      <c r="D245" s="425"/>
      <c r="E245" s="425"/>
      <c r="F245" s="426"/>
    </row>
    <row r="246" spans="2:6" ht="19.5" customHeight="1">
      <c r="B246" s="425"/>
      <c r="C246" s="425"/>
      <c r="D246" s="425"/>
      <c r="E246" s="425"/>
      <c r="F246" s="426"/>
    </row>
    <row r="247" spans="2:6" ht="19.5" customHeight="1">
      <c r="B247" s="425"/>
      <c r="C247" s="425"/>
      <c r="D247" s="425"/>
      <c r="E247" s="425"/>
      <c r="F247" s="426"/>
    </row>
    <row r="248" spans="2:6" ht="19.5" customHeight="1">
      <c r="B248" s="425"/>
      <c r="C248" s="425"/>
      <c r="D248" s="425"/>
      <c r="E248" s="425"/>
      <c r="F248" s="426"/>
    </row>
    <row r="249" spans="2:6" ht="19.5" customHeight="1">
      <c r="B249" s="425"/>
      <c r="C249" s="425"/>
      <c r="D249" s="425"/>
      <c r="E249" s="425"/>
      <c r="F249" s="426"/>
    </row>
    <row r="250" spans="2:6" ht="19.5" customHeight="1">
      <c r="B250" s="425"/>
      <c r="C250" s="425"/>
      <c r="D250" s="425"/>
      <c r="E250" s="425"/>
      <c r="F250" s="426"/>
    </row>
    <row r="251" spans="2:6" ht="19.5" customHeight="1">
      <c r="B251" s="425"/>
      <c r="C251" s="425"/>
      <c r="D251" s="425"/>
      <c r="E251" s="425"/>
      <c r="F251" s="426"/>
    </row>
    <row r="252" spans="2:6" ht="19.5" customHeight="1">
      <c r="B252" s="425"/>
      <c r="C252" s="425"/>
      <c r="D252" s="425"/>
      <c r="E252" s="425"/>
      <c r="F252" s="426"/>
    </row>
    <row r="253" spans="2:6" ht="19.5" customHeight="1">
      <c r="B253" s="425"/>
      <c r="C253" s="425"/>
      <c r="D253" s="425"/>
      <c r="E253" s="425"/>
      <c r="F253" s="426"/>
    </row>
    <row r="254" spans="2:6" ht="19.5" customHeight="1">
      <c r="B254" s="425"/>
      <c r="C254" s="425"/>
      <c r="D254" s="425"/>
      <c r="E254" s="425"/>
      <c r="F254" s="426"/>
    </row>
    <row r="255" spans="2:6" ht="19.5" customHeight="1">
      <c r="B255" s="425"/>
      <c r="C255" s="425"/>
      <c r="D255" s="425"/>
      <c r="E255" s="425"/>
      <c r="F255" s="426"/>
    </row>
    <row r="256" spans="2:6" ht="19.5" customHeight="1">
      <c r="B256" s="425"/>
      <c r="C256" s="425"/>
      <c r="D256" s="425"/>
      <c r="E256" s="425"/>
      <c r="F256" s="426"/>
    </row>
    <row r="257" spans="2:6" ht="19.5" customHeight="1">
      <c r="B257" s="425"/>
      <c r="C257" s="425"/>
      <c r="D257" s="425"/>
      <c r="E257" s="425"/>
      <c r="F257" s="426"/>
    </row>
    <row r="258" spans="2:6" ht="19.5" customHeight="1">
      <c r="B258" s="425"/>
      <c r="C258" s="425"/>
      <c r="D258" s="425"/>
      <c r="E258" s="425"/>
      <c r="F258" s="426"/>
    </row>
    <row r="259" spans="2:6" ht="19.5" customHeight="1">
      <c r="B259" s="425"/>
      <c r="C259" s="425"/>
      <c r="D259" s="425"/>
      <c r="E259" s="425"/>
      <c r="F259" s="426"/>
    </row>
    <row r="260" spans="2:6" ht="19.5" customHeight="1">
      <c r="B260" s="425"/>
      <c r="C260" s="425"/>
      <c r="D260" s="425"/>
      <c r="E260" s="425"/>
      <c r="F260" s="426"/>
    </row>
    <row r="261" spans="2:6" ht="19.5" customHeight="1">
      <c r="B261" s="425"/>
      <c r="C261" s="425"/>
      <c r="D261" s="425"/>
      <c r="E261" s="425"/>
      <c r="F261" s="426"/>
    </row>
    <row r="262" spans="2:6" ht="19.5" customHeight="1">
      <c r="B262" s="425"/>
      <c r="C262" s="425"/>
      <c r="D262" s="425"/>
      <c r="E262" s="425"/>
      <c r="F262" s="426"/>
    </row>
    <row r="263" spans="2:6" ht="19.5" customHeight="1">
      <c r="B263" s="425"/>
      <c r="C263" s="425"/>
      <c r="D263" s="425"/>
      <c r="E263" s="425"/>
      <c r="F263" s="426"/>
    </row>
    <row r="264" spans="2:6" ht="19.5" customHeight="1">
      <c r="B264" s="425"/>
      <c r="C264" s="425"/>
      <c r="D264" s="425"/>
      <c r="E264" s="425"/>
      <c r="F264" s="426"/>
    </row>
    <row r="265" spans="2:6" ht="19.5" customHeight="1">
      <c r="B265" s="425"/>
      <c r="C265" s="425"/>
      <c r="D265" s="425"/>
      <c r="E265" s="425"/>
      <c r="F265" s="426"/>
    </row>
    <row r="266" spans="2:6" ht="19.5" customHeight="1">
      <c r="B266" s="425"/>
      <c r="C266" s="425"/>
      <c r="D266" s="425"/>
      <c r="E266" s="425"/>
      <c r="F266" s="426"/>
    </row>
    <row r="267" spans="2:6" ht="19.5" customHeight="1">
      <c r="B267" s="425"/>
      <c r="C267" s="425"/>
      <c r="D267" s="425"/>
      <c r="E267" s="425"/>
      <c r="F267" s="426"/>
    </row>
    <row r="268" spans="2:6" ht="19.5" customHeight="1">
      <c r="B268" s="425"/>
      <c r="C268" s="425"/>
      <c r="D268" s="425"/>
      <c r="E268" s="425"/>
      <c r="F268" s="426"/>
    </row>
    <row r="269" spans="2:6" ht="19.5" customHeight="1">
      <c r="B269" s="425"/>
      <c r="C269" s="425"/>
      <c r="D269" s="425"/>
      <c r="E269" s="425"/>
      <c r="F269" s="426"/>
    </row>
    <row r="270" spans="2:6" ht="19.5" customHeight="1">
      <c r="B270" s="425"/>
      <c r="C270" s="425"/>
      <c r="D270" s="425"/>
      <c r="E270" s="425"/>
      <c r="F270" s="426"/>
    </row>
    <row r="271" spans="2:6" ht="19.5" customHeight="1">
      <c r="B271" s="425"/>
      <c r="C271" s="425"/>
      <c r="D271" s="425"/>
      <c r="E271" s="425"/>
      <c r="F271" s="426"/>
    </row>
    <row r="272" spans="2:6" ht="19.5" customHeight="1">
      <c r="B272" s="425"/>
      <c r="C272" s="425"/>
      <c r="D272" s="425"/>
      <c r="E272" s="425"/>
      <c r="F272" s="426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L552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71" bestFit="1" customWidth="1"/>
    <col min="2" max="2" width="17.421875" style="471" customWidth="1"/>
    <col min="3" max="3" width="19.8515625" style="471" customWidth="1"/>
    <col min="4" max="4" width="17.8515625" style="472" customWidth="1"/>
    <col min="5" max="5" width="1.7109375" style="473" customWidth="1"/>
    <col min="6" max="12" width="0" style="471" hidden="1" customWidth="1"/>
    <col min="13" max="16384" width="10.7109375" style="471" customWidth="1"/>
  </cols>
  <sheetData>
    <row r="1" spans="1:3" ht="12.75">
      <c r="A1" s="384"/>
      <c r="B1" s="776" t="s">
        <v>708</v>
      </c>
      <c r="C1" s="384"/>
    </row>
    <row r="2" spans="1:3" ht="12.75">
      <c r="A2" s="384"/>
      <c r="B2" s="777" t="s">
        <v>709</v>
      </c>
      <c r="C2" s="384"/>
    </row>
    <row r="3" spans="1:3" ht="12.75">
      <c r="A3" s="384"/>
      <c r="B3" s="384"/>
      <c r="C3" s="384"/>
    </row>
    <row r="4" spans="1:3" ht="12.75">
      <c r="A4" s="773" t="s">
        <v>560</v>
      </c>
      <c r="B4" s="778">
        <v>42339</v>
      </c>
      <c r="C4" s="384"/>
    </row>
    <row r="5" spans="1:3" ht="12.75">
      <c r="A5" s="773" t="s">
        <v>707</v>
      </c>
      <c r="B5" s="779" t="s">
        <v>710</v>
      </c>
      <c r="C5" s="384"/>
    </row>
    <row r="7" spans="1:5" s="443" customFormat="1" ht="49.5" customHeight="1">
      <c r="A7" s="875" t="s">
        <v>409</v>
      </c>
      <c r="B7" s="875"/>
      <c r="C7" s="875"/>
      <c r="D7" s="380">
        <f>CPYG!D7</f>
        <v>2016</v>
      </c>
      <c r="E7" s="381"/>
    </row>
    <row r="8" spans="1:5" s="443" customFormat="1" ht="37.5" customHeight="1">
      <c r="A8" s="876" t="str">
        <f>CPYG!A8</f>
        <v>EMPRESA PÚBLICA: CANALINK ÁFRICA, S.L.</v>
      </c>
      <c r="B8" s="877"/>
      <c r="C8" s="878"/>
      <c r="D8" s="385" t="s">
        <v>410</v>
      </c>
      <c r="E8" s="386"/>
    </row>
    <row r="9" spans="1:5" s="443" customFormat="1" ht="24.75" customHeight="1">
      <c r="A9" s="879" t="s">
        <v>711</v>
      </c>
      <c r="B9" s="879"/>
      <c r="C9" s="879"/>
      <c r="D9" s="879"/>
      <c r="E9" s="444"/>
    </row>
    <row r="10" spans="1:5" s="443" customFormat="1" ht="40.5" customHeight="1">
      <c r="A10" s="445" t="s">
        <v>410</v>
      </c>
      <c r="B10" s="446" t="s">
        <v>83</v>
      </c>
      <c r="C10" s="447" t="s">
        <v>85</v>
      </c>
      <c r="D10" s="447" t="s">
        <v>86</v>
      </c>
      <c r="E10" s="448"/>
    </row>
    <row r="11" spans="1:5" s="443" customFormat="1" ht="19.5" customHeight="1">
      <c r="A11" s="449" t="s">
        <v>521</v>
      </c>
      <c r="B11" s="522">
        <f>B12+B17+B21+B24+B25+B26+B27</f>
        <v>18014904.490000002</v>
      </c>
      <c r="C11" s="522">
        <f>C12+C17+C21+C24+C25+C26+C27</f>
        <v>26312424.990000002</v>
      </c>
      <c r="D11" s="522">
        <f>D12+D17+D21+D24+D25+D26+D27</f>
        <v>26123013.08</v>
      </c>
      <c r="E11" s="450"/>
    </row>
    <row r="12" spans="1:5" s="443" customFormat="1" ht="19.5" customHeight="1">
      <c r="A12" s="449" t="s">
        <v>440</v>
      </c>
      <c r="B12" s="522">
        <f>SUM(B13:B16)</f>
        <v>0</v>
      </c>
      <c r="C12" s="522">
        <f>SUM(C13:C16)</f>
        <v>0</v>
      </c>
      <c r="D12" s="522">
        <f>SUM(D13:D16)</f>
        <v>0</v>
      </c>
      <c r="E12" s="451"/>
    </row>
    <row r="13" spans="1:5" s="443" customFormat="1" ht="19.5" customHeight="1">
      <c r="A13" s="452" t="s">
        <v>524</v>
      </c>
      <c r="B13" s="565"/>
      <c r="C13" s="565"/>
      <c r="D13" s="565"/>
      <c r="E13" s="451"/>
    </row>
    <row r="14" spans="1:5" s="443" customFormat="1" ht="19.5" customHeight="1">
      <c r="A14" s="452" t="s">
        <v>523</v>
      </c>
      <c r="B14" s="565"/>
      <c r="C14" s="565"/>
      <c r="D14" s="565"/>
      <c r="E14" s="451"/>
    </row>
    <row r="15" spans="1:5" s="443" customFormat="1" ht="19.5" customHeight="1">
      <c r="A15" s="452" t="s">
        <v>522</v>
      </c>
      <c r="B15" s="565"/>
      <c r="C15" s="565"/>
      <c r="D15" s="565"/>
      <c r="E15" s="451"/>
    </row>
    <row r="16" spans="1:5" s="443" customFormat="1" ht="19.5" customHeight="1">
      <c r="A16" s="452" t="s">
        <v>716</v>
      </c>
      <c r="B16" s="565"/>
      <c r="C16" s="565"/>
      <c r="D16" s="565"/>
      <c r="E16" s="451"/>
    </row>
    <row r="17" spans="1:5" s="443" customFormat="1" ht="19.5" customHeight="1">
      <c r="A17" s="449" t="s">
        <v>441</v>
      </c>
      <c r="B17" s="522">
        <f>SUM(B18:B20)</f>
        <v>3091085.84</v>
      </c>
      <c r="C17" s="522">
        <f>SUM(C18:C20)</f>
        <v>5883585.24</v>
      </c>
      <c r="D17" s="522">
        <f>SUM(D18:D20)</f>
        <v>5694173.33</v>
      </c>
      <c r="E17" s="451"/>
    </row>
    <row r="18" spans="1:5" s="443" customFormat="1" ht="19.5" customHeight="1">
      <c r="A18" s="452" t="s">
        <v>630</v>
      </c>
      <c r="B18" s="565"/>
      <c r="C18" s="565"/>
      <c r="D18" s="565"/>
      <c r="E18" s="451"/>
    </row>
    <row r="19" spans="1:5" s="443" customFormat="1" ht="19.5" customHeight="1">
      <c r="A19" s="452" t="s">
        <v>629</v>
      </c>
      <c r="B19" s="565"/>
      <c r="C19" s="565"/>
      <c r="D19" s="565"/>
      <c r="E19" s="451"/>
    </row>
    <row r="20" spans="1:5" s="443" customFormat="1" ht="19.5" customHeight="1">
      <c r="A20" s="452" t="s">
        <v>628</v>
      </c>
      <c r="B20" s="565">
        <v>3091085.84</v>
      </c>
      <c r="C20" s="565">
        <v>5883585.24</v>
      </c>
      <c r="D20" s="565">
        <v>5694173.33</v>
      </c>
      <c r="E20" s="451"/>
    </row>
    <row r="21" spans="1:5" s="443" customFormat="1" ht="19.5" customHeight="1">
      <c r="A21" s="449" t="s">
        <v>442</v>
      </c>
      <c r="B21" s="522">
        <f>SUM(B22:B23)</f>
        <v>0</v>
      </c>
      <c r="C21" s="522">
        <f>SUM(C22:C23)</f>
        <v>0</v>
      </c>
      <c r="D21" s="522">
        <f>SUM(D22:D23)</f>
        <v>0</v>
      </c>
      <c r="E21" s="451"/>
    </row>
    <row r="22" spans="1:5" s="443" customFormat="1" ht="19.5" customHeight="1">
      <c r="A22" s="452" t="s">
        <v>443</v>
      </c>
      <c r="B22" s="565"/>
      <c r="C22" s="565"/>
      <c r="D22" s="565"/>
      <c r="E22" s="451"/>
    </row>
    <row r="23" spans="1:5" s="443" customFormat="1" ht="19.5" customHeight="1">
      <c r="A23" s="452" t="s">
        <v>350</v>
      </c>
      <c r="B23" s="565"/>
      <c r="C23" s="565"/>
      <c r="D23" s="565"/>
      <c r="E23" s="451"/>
    </row>
    <row r="24" spans="1:5" s="443" customFormat="1" ht="19.5" customHeight="1">
      <c r="A24" s="449" t="s">
        <v>444</v>
      </c>
      <c r="B24" s="564"/>
      <c r="C24" s="564"/>
      <c r="D24" s="564"/>
      <c r="E24" s="451"/>
    </row>
    <row r="25" spans="1:5" s="443" customFormat="1" ht="19.5" customHeight="1">
      <c r="A25" s="449" t="s">
        <v>445</v>
      </c>
      <c r="B25" s="564">
        <v>14914665.44</v>
      </c>
      <c r="C25" s="564">
        <v>20419686.54</v>
      </c>
      <c r="D25" s="564">
        <v>20419686.54</v>
      </c>
      <c r="E25" s="451"/>
    </row>
    <row r="26" spans="1:12" s="443" customFormat="1" ht="19.5" customHeight="1">
      <c r="A26" s="449" t="s">
        <v>351</v>
      </c>
      <c r="B26" s="564">
        <v>9153.21</v>
      </c>
      <c r="C26" s="564">
        <v>9153.21</v>
      </c>
      <c r="D26" s="564">
        <v>9153.21</v>
      </c>
      <c r="F26" s="706" t="s">
        <v>519</v>
      </c>
      <c r="G26" s="707"/>
      <c r="H26" s="707"/>
      <c r="I26" s="707"/>
      <c r="J26" s="707"/>
      <c r="K26" s="707"/>
      <c r="L26" s="707"/>
    </row>
    <row r="27" spans="1:12" s="443" customFormat="1" ht="19.5" customHeight="1">
      <c r="A27" s="449" t="s">
        <v>631</v>
      </c>
      <c r="B27" s="564"/>
      <c r="C27" s="564"/>
      <c r="D27" s="564"/>
      <c r="F27" s="706" t="s">
        <v>520</v>
      </c>
      <c r="G27" s="707"/>
      <c r="H27" s="707"/>
      <c r="I27" s="707"/>
      <c r="J27" s="707"/>
      <c r="K27" s="707"/>
      <c r="L27" s="707"/>
    </row>
    <row r="28" spans="1:5" s="443" customFormat="1" ht="19.5" customHeight="1">
      <c r="A28" s="449" t="s">
        <v>525</v>
      </c>
      <c r="B28" s="522">
        <f>B29+B35+B38+B42+B43+B44+B45</f>
        <v>600461.9299999999</v>
      </c>
      <c r="C28" s="522">
        <f>C29+C35+C38+C42+C43+C44+C45</f>
        <v>839777.86</v>
      </c>
      <c r="D28" s="522">
        <f>D29+D35+D38+D42+D43+D44+D45</f>
        <v>615861.74</v>
      </c>
      <c r="E28" s="450"/>
    </row>
    <row r="29" spans="1:5" s="443" customFormat="1" ht="23.25" customHeight="1">
      <c r="A29" s="449" t="s">
        <v>446</v>
      </c>
      <c r="B29" s="522">
        <f>B30+B33+B34</f>
        <v>0</v>
      </c>
      <c r="C29" s="522">
        <f>C30+C33+C34</f>
        <v>0</v>
      </c>
      <c r="D29" s="522">
        <f>D30+D33+D34</f>
        <v>0</v>
      </c>
      <c r="E29" s="451"/>
    </row>
    <row r="30" spans="1:5" s="443" customFormat="1" ht="23.25" customHeight="1">
      <c r="A30" s="452" t="s">
        <v>634</v>
      </c>
      <c r="B30" s="566">
        <f>SUM(B31:B32)</f>
        <v>0</v>
      </c>
      <c r="C30" s="566">
        <f>SUM(C31:C32)</f>
        <v>0</v>
      </c>
      <c r="D30" s="566">
        <f>SUM(D31:D32)</f>
        <v>0</v>
      </c>
      <c r="E30" s="451"/>
    </row>
    <row r="31" spans="1:5" s="443" customFormat="1" ht="23.25" customHeight="1">
      <c r="A31" s="452" t="s">
        <v>635</v>
      </c>
      <c r="B31" s="565"/>
      <c r="C31" s="565"/>
      <c r="D31" s="565"/>
      <c r="E31" s="451"/>
    </row>
    <row r="32" spans="1:5" s="443" customFormat="1" ht="23.25" customHeight="1">
      <c r="A32" s="452" t="s">
        <v>636</v>
      </c>
      <c r="B32" s="565"/>
      <c r="C32" s="565"/>
      <c r="D32" s="565"/>
      <c r="E32" s="451"/>
    </row>
    <row r="33" spans="1:5" s="443" customFormat="1" ht="23.25" customHeight="1">
      <c r="A33" s="452" t="s">
        <v>638</v>
      </c>
      <c r="B33" s="565"/>
      <c r="C33" s="565"/>
      <c r="D33" s="565"/>
      <c r="E33" s="451"/>
    </row>
    <row r="34" spans="1:5" s="443" customFormat="1" ht="23.25" customHeight="1">
      <c r="A34" s="452" t="s">
        <v>637</v>
      </c>
      <c r="B34" s="565"/>
      <c r="C34" s="565"/>
      <c r="D34" s="565"/>
      <c r="E34" s="451"/>
    </row>
    <row r="35" spans="1:5" s="443" customFormat="1" ht="19.5" customHeight="1">
      <c r="A35" s="449" t="s">
        <v>414</v>
      </c>
      <c r="B35" s="522">
        <f>SUM(B36:B37)</f>
        <v>0</v>
      </c>
      <c r="C35" s="522">
        <f>SUM(C36:C37)</f>
        <v>0</v>
      </c>
      <c r="D35" s="522">
        <f>SUM(D36:D37)</f>
        <v>0</v>
      </c>
      <c r="E35" s="451"/>
    </row>
    <row r="36" spans="1:5" s="443" customFormat="1" ht="19.5" customHeight="1">
      <c r="A36" s="452" t="s">
        <v>632</v>
      </c>
      <c r="B36" s="565"/>
      <c r="C36" s="565"/>
      <c r="D36" s="565"/>
      <c r="E36" s="451"/>
    </row>
    <row r="37" spans="1:5" s="443" customFormat="1" ht="19.5" customHeight="1">
      <c r="A37" s="452" t="s">
        <v>633</v>
      </c>
      <c r="B37" s="565"/>
      <c r="C37" s="565"/>
      <c r="D37" s="565"/>
      <c r="E37" s="451"/>
    </row>
    <row r="38" spans="1:5" s="443" customFormat="1" ht="19.5" customHeight="1">
      <c r="A38" s="449" t="s">
        <v>447</v>
      </c>
      <c r="B38" s="522">
        <f>SUM(B39:B41)</f>
        <v>160021.27</v>
      </c>
      <c r="C38" s="522">
        <f>SUM(C39:C41)</f>
        <v>352569.41</v>
      </c>
      <c r="D38" s="522">
        <f>SUM(D39:D41)</f>
        <v>171878.58</v>
      </c>
      <c r="E38" s="451"/>
    </row>
    <row r="39" spans="1:5" s="443" customFormat="1" ht="19.5" customHeight="1">
      <c r="A39" s="452" t="s">
        <v>352</v>
      </c>
      <c r="B39" s="565"/>
      <c r="C39" s="565">
        <v>180690.83</v>
      </c>
      <c r="D39" s="565"/>
      <c r="E39" s="451"/>
    </row>
    <row r="40" spans="1:5" s="443" customFormat="1" ht="19.5" customHeight="1">
      <c r="A40" s="452" t="s">
        <v>526</v>
      </c>
      <c r="B40" s="565"/>
      <c r="C40" s="565"/>
      <c r="D40" s="565"/>
      <c r="E40" s="451"/>
    </row>
    <row r="41" spans="1:5" s="443" customFormat="1" ht="19.5" customHeight="1">
      <c r="A41" s="452" t="s">
        <v>527</v>
      </c>
      <c r="B41" s="565">
        <v>160021.27</v>
      </c>
      <c r="C41" s="565">
        <v>171878.58</v>
      </c>
      <c r="D41" s="565">
        <v>171878.58</v>
      </c>
      <c r="E41" s="451"/>
    </row>
    <row r="42" spans="1:5" s="443" customFormat="1" ht="19.5" customHeight="1">
      <c r="A42" s="449" t="s">
        <v>448</v>
      </c>
      <c r="B42" s="564">
        <v>385930.21</v>
      </c>
      <c r="C42" s="564">
        <v>385930.21</v>
      </c>
      <c r="D42" s="564">
        <v>385930.21</v>
      </c>
      <c r="E42" s="451"/>
    </row>
    <row r="43" spans="1:5" s="443" customFormat="1" ht="19.5" customHeight="1">
      <c r="A43" s="449" t="s">
        <v>449</v>
      </c>
      <c r="B43" s="564">
        <v>360</v>
      </c>
      <c r="C43" s="564">
        <v>154.08</v>
      </c>
      <c r="D43" s="564">
        <v>154.08</v>
      </c>
      <c r="E43" s="451"/>
    </row>
    <row r="44" spans="1:5" s="443" customFormat="1" ht="19.5" customHeight="1">
      <c r="A44" s="449" t="s">
        <v>353</v>
      </c>
      <c r="B44" s="564"/>
      <c r="C44" s="564"/>
      <c r="D44" s="564"/>
      <c r="E44" s="451"/>
    </row>
    <row r="45" spans="1:5" s="443" customFormat="1" ht="19.5" customHeight="1">
      <c r="A45" s="449" t="s">
        <v>354</v>
      </c>
      <c r="B45" s="522">
        <f>SUM(B46:B47)</f>
        <v>54150.45</v>
      </c>
      <c r="C45" s="522">
        <f>SUM(C46:C47)</f>
        <v>101124.16</v>
      </c>
      <c r="D45" s="522">
        <f>SUM(D46:D47)</f>
        <v>57898.87</v>
      </c>
      <c r="E45" s="451"/>
    </row>
    <row r="46" spans="1:5" s="443" customFormat="1" ht="19.5" customHeight="1">
      <c r="A46" s="452" t="s">
        <v>355</v>
      </c>
      <c r="B46" s="565">
        <v>54150.45</v>
      </c>
      <c r="C46" s="565">
        <v>101124.16</v>
      </c>
      <c r="D46" s="565">
        <v>57898.87</v>
      </c>
      <c r="E46" s="451"/>
    </row>
    <row r="47" spans="1:5" s="443" customFormat="1" ht="19.5" customHeight="1">
      <c r="A47" s="452" t="s">
        <v>373</v>
      </c>
      <c r="B47" s="565"/>
      <c r="C47" s="565"/>
      <c r="D47" s="565"/>
      <c r="E47" s="451"/>
    </row>
    <row r="48" spans="1:5" s="443" customFormat="1" ht="21.75" customHeight="1">
      <c r="A48" s="455" t="s">
        <v>406</v>
      </c>
      <c r="B48" s="522">
        <f>B28+B11</f>
        <v>18615366.42</v>
      </c>
      <c r="C48" s="522">
        <f>C28+C11</f>
        <v>27152202.85</v>
      </c>
      <c r="D48" s="522">
        <f>D28+D11</f>
        <v>26738874.819999997</v>
      </c>
      <c r="E48" s="450"/>
    </row>
    <row r="49" spans="1:5" s="443" customFormat="1" ht="40.5" customHeight="1">
      <c r="A49" s="456"/>
      <c r="B49" s="457"/>
      <c r="C49" s="457"/>
      <c r="D49" s="457"/>
      <c r="E49" s="450"/>
    </row>
    <row r="50" spans="1:5" s="443" customFormat="1" ht="12.75" hidden="1">
      <c r="A50" s="458" t="s">
        <v>374</v>
      </c>
      <c r="C50" s="453"/>
      <c r="D50" s="459"/>
      <c r="E50" s="460"/>
    </row>
    <row r="51" spans="1:5" s="443" customFormat="1" ht="12.75" hidden="1">
      <c r="A51" s="452" t="s">
        <v>181</v>
      </c>
      <c r="B51" s="461">
        <f>B48-PASIVO!B65</f>
        <v>0</v>
      </c>
      <c r="C51" s="461">
        <f>C48-PASIVO!C65</f>
        <v>0</v>
      </c>
      <c r="D51" s="461">
        <f>D48-PASIVO!D65</f>
        <v>0</v>
      </c>
      <c r="E51" s="462"/>
    </row>
    <row r="52" spans="1:5" s="443" customFormat="1" ht="12.75" hidden="1">
      <c r="A52" s="454"/>
      <c r="B52" s="462"/>
      <c r="C52" s="462"/>
      <c r="D52" s="462"/>
      <c r="E52" s="462"/>
    </row>
    <row r="53" spans="1:5" s="443" customFormat="1" ht="12.75" hidden="1">
      <c r="A53" s="454"/>
      <c r="B53" s="463"/>
      <c r="C53" s="463"/>
      <c r="D53" s="462"/>
      <c r="E53" s="462"/>
    </row>
    <row r="54" spans="1:5" s="443" customFormat="1" ht="12.75" hidden="1">
      <c r="A54" s="454" t="s">
        <v>368</v>
      </c>
      <c r="B54" s="464">
        <f>+B48-PASIVO!B65</f>
        <v>0</v>
      </c>
      <c r="C54" s="464">
        <f>+C48-PASIVO!C65</f>
        <v>0</v>
      </c>
      <c r="D54" s="464">
        <f>+D48-PASIVO!D65</f>
        <v>0</v>
      </c>
      <c r="E54" s="462"/>
    </row>
    <row r="55" spans="1:5" s="443" customFormat="1" ht="12.75" hidden="1">
      <c r="A55" s="454"/>
      <c r="B55" s="463"/>
      <c r="C55" s="463"/>
      <c r="D55" s="462"/>
      <c r="E55" s="462"/>
    </row>
    <row r="56" spans="1:5" s="443" customFormat="1" ht="12.75" hidden="1">
      <c r="A56" s="465" t="s">
        <v>367</v>
      </c>
      <c r="B56" s="461">
        <f>+B28-PASIVO!B48</f>
        <v>-1811812.8</v>
      </c>
      <c r="C56" s="461">
        <f>+C28-PASIVO!C48</f>
        <v>-539621.5499999999</v>
      </c>
      <c r="D56" s="461">
        <f>+D28-PASIVO!D48</f>
        <v>-84977.64000000001</v>
      </c>
      <c r="E56" s="462"/>
    </row>
    <row r="57" spans="1:5" s="443" customFormat="1" ht="12.75" hidden="1">
      <c r="A57" s="466" t="s">
        <v>31</v>
      </c>
      <c r="B57" s="452"/>
      <c r="C57" s="461">
        <f>+C56-B56</f>
        <v>1272191.25</v>
      </c>
      <c r="D57" s="467">
        <f>+D56-C56</f>
        <v>454643.9099999999</v>
      </c>
      <c r="E57" s="462"/>
    </row>
    <row r="58" spans="2:5" s="443" customFormat="1" ht="12.75" hidden="1">
      <c r="B58" s="468"/>
      <c r="C58" s="468"/>
      <c r="D58" s="469"/>
      <c r="E58" s="469"/>
    </row>
    <row r="59" spans="2:5" s="443" customFormat="1" ht="12.75" hidden="1">
      <c r="B59" s="463"/>
      <c r="C59" s="463"/>
      <c r="D59" s="470"/>
      <c r="E59" s="470"/>
    </row>
    <row r="60" spans="2:5" s="443" customFormat="1" ht="12.75" hidden="1">
      <c r="B60" s="463"/>
      <c r="C60" s="463"/>
      <c r="D60" s="462"/>
      <c r="E60" s="462"/>
    </row>
    <row r="61" spans="2:5" s="443" customFormat="1" ht="12.75">
      <c r="B61" s="462"/>
      <c r="C61" s="462"/>
      <c r="D61" s="462"/>
      <c r="E61" s="462"/>
    </row>
    <row r="62" spans="2:5" s="443" customFormat="1" ht="12.75">
      <c r="B62" s="462"/>
      <c r="C62" s="462"/>
      <c r="D62" s="462"/>
      <c r="E62" s="462">
        <f>+E48-E61</f>
        <v>0</v>
      </c>
    </row>
    <row r="63" spans="2:5" s="443" customFormat="1" ht="12.75">
      <c r="B63" s="463"/>
      <c r="C63" s="463"/>
      <c r="D63" s="462"/>
      <c r="E63" s="462"/>
    </row>
    <row r="64" spans="2:5" s="443" customFormat="1" ht="12.75">
      <c r="B64" s="463"/>
      <c r="C64" s="463"/>
      <c r="D64" s="462"/>
      <c r="E64" s="462"/>
    </row>
    <row r="65" spans="2:5" s="443" customFormat="1" ht="12.75">
      <c r="B65" s="463"/>
      <c r="C65" s="463"/>
      <c r="D65" s="462"/>
      <c r="E65" s="462"/>
    </row>
    <row r="66" spans="2:5" s="443" customFormat="1" ht="12.75">
      <c r="B66" s="468"/>
      <c r="C66" s="468"/>
      <c r="D66" s="469"/>
      <c r="E66" s="469"/>
    </row>
    <row r="67" spans="2:5" s="443" customFormat="1" ht="12.75">
      <c r="B67" s="463"/>
      <c r="C67" s="463"/>
      <c r="D67" s="470"/>
      <c r="E67" s="470"/>
    </row>
    <row r="68" spans="2:5" s="443" customFormat="1" ht="12.75">
      <c r="B68" s="463"/>
      <c r="C68" s="463"/>
      <c r="D68" s="470"/>
      <c r="E68" s="470"/>
    </row>
    <row r="69" spans="2:5" s="443" customFormat="1" ht="12.75">
      <c r="B69" s="463"/>
      <c r="C69" s="463"/>
      <c r="D69" s="470"/>
      <c r="E69" s="470"/>
    </row>
    <row r="70" spans="4:5" s="443" customFormat="1" ht="12.75">
      <c r="D70" s="459"/>
      <c r="E70" s="460"/>
    </row>
    <row r="71" spans="4:5" s="443" customFormat="1" ht="12.75">
      <c r="D71" s="459"/>
      <c r="E71" s="460"/>
    </row>
    <row r="72" spans="4:5" s="443" customFormat="1" ht="12.75">
      <c r="D72" s="459"/>
      <c r="E72" s="460"/>
    </row>
    <row r="73" spans="4:5" s="443" customFormat="1" ht="12.75">
      <c r="D73" s="459"/>
      <c r="E73" s="460"/>
    </row>
    <row r="74" spans="4:5" s="443" customFormat="1" ht="12.75">
      <c r="D74" s="459"/>
      <c r="E74" s="460"/>
    </row>
    <row r="75" spans="4:5" s="443" customFormat="1" ht="12.75">
      <c r="D75" s="459"/>
      <c r="E75" s="460"/>
    </row>
    <row r="76" spans="4:5" s="443" customFormat="1" ht="12.75">
      <c r="D76" s="459"/>
      <c r="E76" s="460"/>
    </row>
    <row r="77" spans="4:5" s="443" customFormat="1" ht="12.75">
      <c r="D77" s="459"/>
      <c r="E77" s="460"/>
    </row>
    <row r="78" spans="4:5" s="443" customFormat="1" ht="12.75">
      <c r="D78" s="459"/>
      <c r="E78" s="460"/>
    </row>
    <row r="79" spans="4:5" s="443" customFormat="1" ht="12.75">
      <c r="D79" s="459"/>
      <c r="E79" s="460"/>
    </row>
    <row r="80" spans="4:5" s="443" customFormat="1" ht="12.75">
      <c r="D80" s="459"/>
      <c r="E80" s="460"/>
    </row>
    <row r="81" spans="4:5" s="443" customFormat="1" ht="12.75">
      <c r="D81" s="459"/>
      <c r="E81" s="460"/>
    </row>
    <row r="82" spans="4:5" s="443" customFormat="1" ht="12.75">
      <c r="D82" s="459"/>
      <c r="E82" s="460"/>
    </row>
    <row r="83" spans="4:5" s="443" customFormat="1" ht="12.75">
      <c r="D83" s="459"/>
      <c r="E83" s="460"/>
    </row>
    <row r="84" spans="4:5" s="443" customFormat="1" ht="12.75">
      <c r="D84" s="459"/>
      <c r="E84" s="460"/>
    </row>
    <row r="85" spans="4:5" s="443" customFormat="1" ht="12.75">
      <c r="D85" s="459"/>
      <c r="E85" s="460"/>
    </row>
    <row r="86" spans="4:5" s="443" customFormat="1" ht="12.75">
      <c r="D86" s="459"/>
      <c r="E86" s="460"/>
    </row>
    <row r="87" spans="4:5" s="443" customFormat="1" ht="12.75">
      <c r="D87" s="459"/>
      <c r="E87" s="460"/>
    </row>
    <row r="88" spans="4:5" s="443" customFormat="1" ht="12.75">
      <c r="D88" s="459"/>
      <c r="E88" s="460"/>
    </row>
    <row r="89" spans="4:5" s="443" customFormat="1" ht="12.75">
      <c r="D89" s="459"/>
      <c r="E89" s="460"/>
    </row>
    <row r="90" spans="4:5" s="443" customFormat="1" ht="12.75">
      <c r="D90" s="459"/>
      <c r="E90" s="460"/>
    </row>
    <row r="91" spans="4:5" s="443" customFormat="1" ht="12.75">
      <c r="D91" s="459"/>
      <c r="E91" s="460"/>
    </row>
    <row r="92" spans="4:5" s="443" customFormat="1" ht="12.75">
      <c r="D92" s="459"/>
      <c r="E92" s="460"/>
    </row>
    <row r="93" spans="4:5" s="443" customFormat="1" ht="12.75">
      <c r="D93" s="459"/>
      <c r="E93" s="460"/>
    </row>
    <row r="94" spans="4:5" s="443" customFormat="1" ht="12.75">
      <c r="D94" s="459"/>
      <c r="E94" s="460"/>
    </row>
    <row r="95" spans="4:5" s="443" customFormat="1" ht="12.75">
      <c r="D95" s="459"/>
      <c r="E95" s="460"/>
    </row>
    <row r="96" spans="4:5" s="443" customFormat="1" ht="12.75">
      <c r="D96" s="459"/>
      <c r="E96" s="460"/>
    </row>
    <row r="97" spans="4:5" s="443" customFormat="1" ht="12.75">
      <c r="D97" s="459"/>
      <c r="E97" s="460"/>
    </row>
    <row r="98" spans="4:5" s="443" customFormat="1" ht="12.75">
      <c r="D98" s="459"/>
      <c r="E98" s="460"/>
    </row>
    <row r="99" spans="4:5" s="443" customFormat="1" ht="12.75">
      <c r="D99" s="459"/>
      <c r="E99" s="460"/>
    </row>
    <row r="100" spans="4:5" s="443" customFormat="1" ht="12.75">
      <c r="D100" s="459"/>
      <c r="E100" s="460"/>
    </row>
    <row r="101" spans="4:5" s="443" customFormat="1" ht="12.75">
      <c r="D101" s="459"/>
      <c r="E101" s="460"/>
    </row>
    <row r="102" spans="4:5" s="443" customFormat="1" ht="12.75">
      <c r="D102" s="459"/>
      <c r="E102" s="460"/>
    </row>
    <row r="103" spans="4:5" s="443" customFormat="1" ht="12.75">
      <c r="D103" s="459"/>
      <c r="E103" s="460"/>
    </row>
    <row r="104" spans="4:5" s="443" customFormat="1" ht="12.75">
      <c r="D104" s="459"/>
      <c r="E104" s="460"/>
    </row>
    <row r="105" spans="4:5" s="443" customFormat="1" ht="12.75">
      <c r="D105" s="459"/>
      <c r="E105" s="460"/>
    </row>
    <row r="106" spans="4:5" s="443" customFormat="1" ht="12.75">
      <c r="D106" s="459"/>
      <c r="E106" s="460"/>
    </row>
    <row r="107" spans="4:5" s="443" customFormat="1" ht="12.75">
      <c r="D107" s="459"/>
      <c r="E107" s="460"/>
    </row>
    <row r="108" spans="4:5" s="443" customFormat="1" ht="12.75">
      <c r="D108" s="459"/>
      <c r="E108" s="460"/>
    </row>
    <row r="109" spans="4:5" s="443" customFormat="1" ht="12.75">
      <c r="D109" s="459"/>
      <c r="E109" s="460"/>
    </row>
    <row r="110" spans="4:5" s="443" customFormat="1" ht="12.75">
      <c r="D110" s="459"/>
      <c r="E110" s="460"/>
    </row>
    <row r="111" spans="4:5" s="443" customFormat="1" ht="12.75">
      <c r="D111" s="459"/>
      <c r="E111" s="460"/>
    </row>
    <row r="112" spans="4:5" s="443" customFormat="1" ht="12.75">
      <c r="D112" s="459"/>
      <c r="E112" s="460"/>
    </row>
    <row r="113" spans="4:5" s="443" customFormat="1" ht="12.75">
      <c r="D113" s="459"/>
      <c r="E113" s="460"/>
    </row>
    <row r="114" spans="4:5" s="443" customFormat="1" ht="12.75">
      <c r="D114" s="459"/>
      <c r="E114" s="460"/>
    </row>
    <row r="115" spans="4:5" s="443" customFormat="1" ht="12.75">
      <c r="D115" s="459"/>
      <c r="E115" s="460"/>
    </row>
    <row r="116" spans="4:5" s="443" customFormat="1" ht="12.75">
      <c r="D116" s="459"/>
      <c r="E116" s="460"/>
    </row>
    <row r="117" spans="4:5" s="443" customFormat="1" ht="12.75">
      <c r="D117" s="459"/>
      <c r="E117" s="460"/>
    </row>
    <row r="118" spans="4:5" s="443" customFormat="1" ht="12.75">
      <c r="D118" s="459"/>
      <c r="E118" s="460"/>
    </row>
    <row r="119" spans="4:5" s="443" customFormat="1" ht="12.75">
      <c r="D119" s="459"/>
      <c r="E119" s="460"/>
    </row>
    <row r="120" spans="4:5" s="443" customFormat="1" ht="12.75">
      <c r="D120" s="459"/>
      <c r="E120" s="460"/>
    </row>
    <row r="121" spans="4:5" s="443" customFormat="1" ht="12.75">
      <c r="D121" s="459"/>
      <c r="E121" s="460"/>
    </row>
    <row r="122" spans="4:5" s="443" customFormat="1" ht="12.75">
      <c r="D122" s="459"/>
      <c r="E122" s="460"/>
    </row>
    <row r="123" spans="4:5" s="443" customFormat="1" ht="12.75">
      <c r="D123" s="459"/>
      <c r="E123" s="460"/>
    </row>
    <row r="124" spans="4:5" s="443" customFormat="1" ht="12.75">
      <c r="D124" s="459"/>
      <c r="E124" s="460"/>
    </row>
    <row r="125" spans="4:5" s="443" customFormat="1" ht="12.75">
      <c r="D125" s="459"/>
      <c r="E125" s="460"/>
    </row>
    <row r="126" spans="4:5" s="443" customFormat="1" ht="12.75">
      <c r="D126" s="459"/>
      <c r="E126" s="460"/>
    </row>
    <row r="127" spans="4:5" s="443" customFormat="1" ht="12.75">
      <c r="D127" s="459"/>
      <c r="E127" s="460"/>
    </row>
    <row r="128" spans="4:5" s="443" customFormat="1" ht="12.75">
      <c r="D128" s="459"/>
      <c r="E128" s="460"/>
    </row>
    <row r="129" spans="4:5" s="443" customFormat="1" ht="12.75">
      <c r="D129" s="459"/>
      <c r="E129" s="460"/>
    </row>
    <row r="130" spans="4:5" s="443" customFormat="1" ht="12.75">
      <c r="D130" s="459"/>
      <c r="E130" s="460"/>
    </row>
    <row r="131" spans="4:5" s="443" customFormat="1" ht="12.75">
      <c r="D131" s="459"/>
      <c r="E131" s="460"/>
    </row>
    <row r="132" spans="4:5" s="443" customFormat="1" ht="12.75">
      <c r="D132" s="459"/>
      <c r="E132" s="460"/>
    </row>
    <row r="133" spans="4:5" s="443" customFormat="1" ht="12.75">
      <c r="D133" s="459"/>
      <c r="E133" s="460"/>
    </row>
    <row r="134" spans="4:5" s="443" customFormat="1" ht="12.75">
      <c r="D134" s="459"/>
      <c r="E134" s="460"/>
    </row>
    <row r="135" spans="4:5" s="443" customFormat="1" ht="12.75">
      <c r="D135" s="459"/>
      <c r="E135" s="460"/>
    </row>
    <row r="136" spans="4:5" s="443" customFormat="1" ht="12.75">
      <c r="D136" s="459"/>
      <c r="E136" s="460"/>
    </row>
    <row r="137" spans="4:5" s="443" customFormat="1" ht="12.75">
      <c r="D137" s="459"/>
      <c r="E137" s="460"/>
    </row>
    <row r="138" spans="4:5" s="443" customFormat="1" ht="12.75">
      <c r="D138" s="459"/>
      <c r="E138" s="460"/>
    </row>
    <row r="139" spans="4:5" s="443" customFormat="1" ht="12.75">
      <c r="D139" s="459"/>
      <c r="E139" s="460"/>
    </row>
    <row r="140" spans="4:5" s="443" customFormat="1" ht="12.75">
      <c r="D140" s="459"/>
      <c r="E140" s="460"/>
    </row>
    <row r="141" spans="4:5" s="443" customFormat="1" ht="12.75">
      <c r="D141" s="459"/>
      <c r="E141" s="460"/>
    </row>
    <row r="142" spans="4:5" s="443" customFormat="1" ht="12.75">
      <c r="D142" s="459"/>
      <c r="E142" s="460"/>
    </row>
    <row r="143" spans="4:5" s="443" customFormat="1" ht="12.75">
      <c r="D143" s="459"/>
      <c r="E143" s="460"/>
    </row>
    <row r="144" spans="4:5" s="443" customFormat="1" ht="12.75">
      <c r="D144" s="459"/>
      <c r="E144" s="460"/>
    </row>
    <row r="145" spans="4:5" s="443" customFormat="1" ht="12.75">
      <c r="D145" s="459"/>
      <c r="E145" s="460"/>
    </row>
    <row r="146" spans="4:5" s="443" customFormat="1" ht="12.75">
      <c r="D146" s="459"/>
      <c r="E146" s="460"/>
    </row>
    <row r="147" spans="4:5" s="443" customFormat="1" ht="12.75">
      <c r="D147" s="459"/>
      <c r="E147" s="460"/>
    </row>
    <row r="148" spans="4:5" s="443" customFormat="1" ht="12.75">
      <c r="D148" s="459"/>
      <c r="E148" s="460"/>
    </row>
    <row r="149" spans="4:5" s="443" customFormat="1" ht="12.75">
      <c r="D149" s="459"/>
      <c r="E149" s="460"/>
    </row>
    <row r="150" spans="4:5" s="443" customFormat="1" ht="12.75">
      <c r="D150" s="459"/>
      <c r="E150" s="460"/>
    </row>
    <row r="151" spans="4:5" s="443" customFormat="1" ht="12.75">
      <c r="D151" s="459"/>
      <c r="E151" s="460"/>
    </row>
    <row r="152" spans="4:5" s="443" customFormat="1" ht="12.75">
      <c r="D152" s="459"/>
      <c r="E152" s="460"/>
    </row>
    <row r="153" spans="4:5" s="443" customFormat="1" ht="12.75">
      <c r="D153" s="459"/>
      <c r="E153" s="460"/>
    </row>
    <row r="154" spans="4:5" s="443" customFormat="1" ht="12.75">
      <c r="D154" s="459"/>
      <c r="E154" s="460"/>
    </row>
    <row r="155" spans="4:5" s="443" customFormat="1" ht="12.75">
      <c r="D155" s="459"/>
      <c r="E155" s="460"/>
    </row>
    <row r="156" spans="4:5" s="443" customFormat="1" ht="12.75">
      <c r="D156" s="459"/>
      <c r="E156" s="460"/>
    </row>
    <row r="157" spans="4:5" s="443" customFormat="1" ht="12.75">
      <c r="D157" s="459"/>
      <c r="E157" s="460"/>
    </row>
    <row r="158" spans="4:5" s="443" customFormat="1" ht="12.75">
      <c r="D158" s="459"/>
      <c r="E158" s="460"/>
    </row>
    <row r="159" spans="4:5" s="443" customFormat="1" ht="12.75">
      <c r="D159" s="459"/>
      <c r="E159" s="460"/>
    </row>
    <row r="160" spans="4:5" s="443" customFormat="1" ht="12.75">
      <c r="D160" s="459"/>
      <c r="E160" s="460"/>
    </row>
    <row r="161" spans="4:5" s="443" customFormat="1" ht="12.75">
      <c r="D161" s="459"/>
      <c r="E161" s="460"/>
    </row>
    <row r="162" spans="4:5" s="443" customFormat="1" ht="12.75">
      <c r="D162" s="459"/>
      <c r="E162" s="460"/>
    </row>
    <row r="163" spans="4:5" s="443" customFormat="1" ht="12.75">
      <c r="D163" s="459"/>
      <c r="E163" s="460"/>
    </row>
    <row r="164" spans="4:5" s="443" customFormat="1" ht="12.75">
      <c r="D164" s="459"/>
      <c r="E164" s="460"/>
    </row>
    <row r="165" spans="4:5" s="443" customFormat="1" ht="12.75">
      <c r="D165" s="459"/>
      <c r="E165" s="460"/>
    </row>
    <row r="166" spans="4:5" s="443" customFormat="1" ht="12.75">
      <c r="D166" s="459"/>
      <c r="E166" s="460"/>
    </row>
    <row r="167" spans="4:5" s="443" customFormat="1" ht="12.75">
      <c r="D167" s="459"/>
      <c r="E167" s="460"/>
    </row>
    <row r="168" spans="4:5" s="443" customFormat="1" ht="12.75">
      <c r="D168" s="459"/>
      <c r="E168" s="460"/>
    </row>
    <row r="169" spans="4:5" s="443" customFormat="1" ht="12.75">
      <c r="D169" s="459"/>
      <c r="E169" s="460"/>
    </row>
    <row r="170" spans="4:5" s="443" customFormat="1" ht="12.75">
      <c r="D170" s="459"/>
      <c r="E170" s="460"/>
    </row>
    <row r="171" spans="4:5" s="443" customFormat="1" ht="12.75">
      <c r="D171" s="459"/>
      <c r="E171" s="460"/>
    </row>
    <row r="172" spans="4:5" s="443" customFormat="1" ht="12.75">
      <c r="D172" s="459"/>
      <c r="E172" s="460"/>
    </row>
    <row r="173" spans="4:5" s="443" customFormat="1" ht="12.75">
      <c r="D173" s="459"/>
      <c r="E173" s="460"/>
    </row>
    <row r="174" spans="4:5" s="443" customFormat="1" ht="12.75">
      <c r="D174" s="459"/>
      <c r="E174" s="460"/>
    </row>
    <row r="175" spans="4:5" s="443" customFormat="1" ht="12.75">
      <c r="D175" s="459"/>
      <c r="E175" s="460"/>
    </row>
    <row r="176" spans="4:5" s="443" customFormat="1" ht="12.75">
      <c r="D176" s="459"/>
      <c r="E176" s="460"/>
    </row>
    <row r="177" spans="4:5" s="443" customFormat="1" ht="12.75">
      <c r="D177" s="459"/>
      <c r="E177" s="460"/>
    </row>
    <row r="178" spans="4:5" s="443" customFormat="1" ht="12.75">
      <c r="D178" s="459"/>
      <c r="E178" s="460"/>
    </row>
    <row r="179" spans="4:5" s="443" customFormat="1" ht="12.75">
      <c r="D179" s="459"/>
      <c r="E179" s="460"/>
    </row>
    <row r="180" spans="4:5" s="443" customFormat="1" ht="12.75">
      <c r="D180" s="459"/>
      <c r="E180" s="460"/>
    </row>
    <row r="181" spans="4:5" s="443" customFormat="1" ht="12.75">
      <c r="D181" s="459"/>
      <c r="E181" s="460"/>
    </row>
    <row r="182" spans="4:5" s="443" customFormat="1" ht="12.75">
      <c r="D182" s="459"/>
      <c r="E182" s="460"/>
    </row>
    <row r="183" spans="4:5" s="443" customFormat="1" ht="12.75">
      <c r="D183" s="459"/>
      <c r="E183" s="460"/>
    </row>
    <row r="184" spans="4:5" s="443" customFormat="1" ht="12.75">
      <c r="D184" s="459"/>
      <c r="E184" s="460"/>
    </row>
    <row r="185" spans="4:5" s="443" customFormat="1" ht="12.75">
      <c r="D185" s="459"/>
      <c r="E185" s="460"/>
    </row>
    <row r="186" spans="4:5" s="443" customFormat="1" ht="12.75">
      <c r="D186" s="459"/>
      <c r="E186" s="460"/>
    </row>
    <row r="187" spans="4:5" s="443" customFormat="1" ht="12.75">
      <c r="D187" s="459"/>
      <c r="E187" s="460"/>
    </row>
    <row r="188" spans="4:5" s="443" customFormat="1" ht="12.75">
      <c r="D188" s="459"/>
      <c r="E188" s="460"/>
    </row>
    <row r="189" spans="4:5" s="443" customFormat="1" ht="12.75">
      <c r="D189" s="459"/>
      <c r="E189" s="460"/>
    </row>
    <row r="190" spans="4:5" s="443" customFormat="1" ht="12.75">
      <c r="D190" s="459"/>
      <c r="E190" s="460"/>
    </row>
    <row r="191" spans="4:5" s="443" customFormat="1" ht="12.75">
      <c r="D191" s="459"/>
      <c r="E191" s="460"/>
    </row>
    <row r="192" spans="4:5" s="443" customFormat="1" ht="12.75">
      <c r="D192" s="459"/>
      <c r="E192" s="460"/>
    </row>
    <row r="193" spans="4:5" s="443" customFormat="1" ht="12.75">
      <c r="D193" s="459"/>
      <c r="E193" s="460"/>
    </row>
    <row r="194" spans="4:5" s="443" customFormat="1" ht="12.75">
      <c r="D194" s="459"/>
      <c r="E194" s="460"/>
    </row>
    <row r="195" spans="4:5" s="443" customFormat="1" ht="12.75">
      <c r="D195" s="459"/>
      <c r="E195" s="460"/>
    </row>
    <row r="196" spans="4:5" s="443" customFormat="1" ht="12.75">
      <c r="D196" s="459"/>
      <c r="E196" s="460"/>
    </row>
    <row r="197" spans="4:5" s="443" customFormat="1" ht="12.75">
      <c r="D197" s="459"/>
      <c r="E197" s="460"/>
    </row>
    <row r="198" spans="4:5" s="443" customFormat="1" ht="12.75">
      <c r="D198" s="459"/>
      <c r="E198" s="460"/>
    </row>
    <row r="199" spans="4:5" s="443" customFormat="1" ht="12.75">
      <c r="D199" s="459"/>
      <c r="E199" s="460"/>
    </row>
    <row r="200" spans="4:5" s="443" customFormat="1" ht="12.75">
      <c r="D200" s="459"/>
      <c r="E200" s="460"/>
    </row>
    <row r="201" spans="4:5" s="443" customFormat="1" ht="12.75">
      <c r="D201" s="459"/>
      <c r="E201" s="460"/>
    </row>
    <row r="202" spans="4:5" s="443" customFormat="1" ht="12.75">
      <c r="D202" s="459"/>
      <c r="E202" s="460"/>
    </row>
    <row r="203" spans="4:5" s="443" customFormat="1" ht="12.75">
      <c r="D203" s="459"/>
      <c r="E203" s="460"/>
    </row>
    <row r="204" spans="4:5" s="443" customFormat="1" ht="12.75">
      <c r="D204" s="459"/>
      <c r="E204" s="460"/>
    </row>
    <row r="205" spans="4:5" s="443" customFormat="1" ht="12.75">
      <c r="D205" s="459"/>
      <c r="E205" s="460"/>
    </row>
    <row r="206" spans="4:5" s="443" customFormat="1" ht="12.75">
      <c r="D206" s="459"/>
      <c r="E206" s="460"/>
    </row>
    <row r="207" spans="4:5" s="443" customFormat="1" ht="12.75">
      <c r="D207" s="459"/>
      <c r="E207" s="460"/>
    </row>
    <row r="208" spans="4:5" s="443" customFormat="1" ht="12.75">
      <c r="D208" s="459"/>
      <c r="E208" s="460"/>
    </row>
    <row r="209" spans="4:5" s="443" customFormat="1" ht="12.75">
      <c r="D209" s="459"/>
      <c r="E209" s="460"/>
    </row>
    <row r="210" spans="4:5" s="443" customFormat="1" ht="12.75">
      <c r="D210" s="459"/>
      <c r="E210" s="460"/>
    </row>
    <row r="211" spans="4:5" s="443" customFormat="1" ht="12.75">
      <c r="D211" s="459"/>
      <c r="E211" s="460"/>
    </row>
    <row r="212" spans="4:5" s="443" customFormat="1" ht="12.75">
      <c r="D212" s="459"/>
      <c r="E212" s="460"/>
    </row>
    <row r="213" spans="4:5" s="443" customFormat="1" ht="12.75">
      <c r="D213" s="459"/>
      <c r="E213" s="460"/>
    </row>
    <row r="214" spans="4:5" s="443" customFormat="1" ht="12.75">
      <c r="D214" s="459"/>
      <c r="E214" s="460"/>
    </row>
    <row r="215" spans="4:5" s="443" customFormat="1" ht="12.75">
      <c r="D215" s="459"/>
      <c r="E215" s="460"/>
    </row>
    <row r="216" spans="4:5" s="443" customFormat="1" ht="12.75">
      <c r="D216" s="459"/>
      <c r="E216" s="460"/>
    </row>
    <row r="217" spans="4:5" s="443" customFormat="1" ht="12.75">
      <c r="D217" s="459"/>
      <c r="E217" s="460"/>
    </row>
    <row r="218" spans="4:5" s="443" customFormat="1" ht="12.75">
      <c r="D218" s="459"/>
      <c r="E218" s="460"/>
    </row>
    <row r="219" spans="4:5" s="443" customFormat="1" ht="12.75">
      <c r="D219" s="459"/>
      <c r="E219" s="460"/>
    </row>
    <row r="220" spans="4:5" s="443" customFormat="1" ht="12.75">
      <c r="D220" s="459"/>
      <c r="E220" s="460"/>
    </row>
    <row r="221" spans="4:5" s="443" customFormat="1" ht="12.75">
      <c r="D221" s="459"/>
      <c r="E221" s="460"/>
    </row>
    <row r="222" spans="4:5" s="443" customFormat="1" ht="12.75">
      <c r="D222" s="459"/>
      <c r="E222" s="460"/>
    </row>
    <row r="223" spans="4:5" s="443" customFormat="1" ht="12.75">
      <c r="D223" s="459"/>
      <c r="E223" s="460"/>
    </row>
    <row r="224" spans="4:5" s="443" customFormat="1" ht="12.75">
      <c r="D224" s="459"/>
      <c r="E224" s="460"/>
    </row>
    <row r="225" spans="4:5" s="443" customFormat="1" ht="12.75">
      <c r="D225" s="459"/>
      <c r="E225" s="460"/>
    </row>
    <row r="226" spans="4:5" s="443" customFormat="1" ht="12.75">
      <c r="D226" s="459"/>
      <c r="E226" s="460"/>
    </row>
    <row r="227" spans="4:5" s="443" customFormat="1" ht="12.75">
      <c r="D227" s="459"/>
      <c r="E227" s="460"/>
    </row>
    <row r="228" spans="4:5" s="443" customFormat="1" ht="12.75">
      <c r="D228" s="459"/>
      <c r="E228" s="460"/>
    </row>
    <row r="229" spans="4:5" s="443" customFormat="1" ht="12.75">
      <c r="D229" s="459"/>
      <c r="E229" s="460"/>
    </row>
    <row r="230" spans="4:5" s="443" customFormat="1" ht="12.75">
      <c r="D230" s="459"/>
      <c r="E230" s="460"/>
    </row>
    <row r="231" spans="4:5" s="443" customFormat="1" ht="12.75">
      <c r="D231" s="459"/>
      <c r="E231" s="460"/>
    </row>
    <row r="232" spans="4:5" s="443" customFormat="1" ht="12.75">
      <c r="D232" s="459"/>
      <c r="E232" s="460"/>
    </row>
    <row r="233" spans="4:5" s="443" customFormat="1" ht="12.75">
      <c r="D233" s="459"/>
      <c r="E233" s="460"/>
    </row>
    <row r="234" spans="4:5" s="443" customFormat="1" ht="12.75">
      <c r="D234" s="459"/>
      <c r="E234" s="460"/>
    </row>
    <row r="235" spans="4:5" s="443" customFormat="1" ht="12.75">
      <c r="D235" s="459"/>
      <c r="E235" s="460"/>
    </row>
    <row r="236" spans="4:5" s="443" customFormat="1" ht="12.75">
      <c r="D236" s="459"/>
      <c r="E236" s="460"/>
    </row>
    <row r="237" spans="4:5" s="443" customFormat="1" ht="12.75">
      <c r="D237" s="459"/>
      <c r="E237" s="460"/>
    </row>
    <row r="238" spans="4:5" s="443" customFormat="1" ht="12.75">
      <c r="D238" s="459"/>
      <c r="E238" s="460"/>
    </row>
    <row r="239" spans="4:5" s="443" customFormat="1" ht="12.75">
      <c r="D239" s="459"/>
      <c r="E239" s="460"/>
    </row>
    <row r="240" spans="4:5" s="443" customFormat="1" ht="12.75">
      <c r="D240" s="459"/>
      <c r="E240" s="460"/>
    </row>
    <row r="241" spans="4:5" s="443" customFormat="1" ht="12.75">
      <c r="D241" s="459"/>
      <c r="E241" s="460"/>
    </row>
    <row r="242" spans="4:5" s="443" customFormat="1" ht="12.75">
      <c r="D242" s="459"/>
      <c r="E242" s="460"/>
    </row>
    <row r="243" spans="4:5" s="443" customFormat="1" ht="12.75">
      <c r="D243" s="459"/>
      <c r="E243" s="460"/>
    </row>
    <row r="244" spans="4:5" s="443" customFormat="1" ht="12.75">
      <c r="D244" s="459"/>
      <c r="E244" s="460"/>
    </row>
    <row r="245" spans="4:5" s="443" customFormat="1" ht="12.75">
      <c r="D245" s="459"/>
      <c r="E245" s="460"/>
    </row>
    <row r="246" spans="4:5" s="443" customFormat="1" ht="12.75">
      <c r="D246" s="459"/>
      <c r="E246" s="460"/>
    </row>
    <row r="247" spans="4:5" s="443" customFormat="1" ht="12.75">
      <c r="D247" s="459"/>
      <c r="E247" s="460"/>
    </row>
    <row r="248" spans="4:5" s="443" customFormat="1" ht="12.75">
      <c r="D248" s="459"/>
      <c r="E248" s="460"/>
    </row>
    <row r="249" spans="4:5" s="443" customFormat="1" ht="12.75">
      <c r="D249" s="459"/>
      <c r="E249" s="460"/>
    </row>
    <row r="250" spans="4:5" s="443" customFormat="1" ht="12.75">
      <c r="D250" s="459"/>
      <c r="E250" s="460"/>
    </row>
    <row r="251" spans="4:5" s="443" customFormat="1" ht="12.75">
      <c r="D251" s="459"/>
      <c r="E251" s="460"/>
    </row>
    <row r="252" spans="4:5" s="443" customFormat="1" ht="12.75">
      <c r="D252" s="459"/>
      <c r="E252" s="460"/>
    </row>
    <row r="253" spans="4:5" s="443" customFormat="1" ht="12.75">
      <c r="D253" s="459"/>
      <c r="E253" s="460"/>
    </row>
    <row r="254" spans="4:5" s="443" customFormat="1" ht="12.75">
      <c r="D254" s="459"/>
      <c r="E254" s="460"/>
    </row>
    <row r="255" spans="4:5" s="443" customFormat="1" ht="12.75">
      <c r="D255" s="459"/>
      <c r="E255" s="460"/>
    </row>
    <row r="256" spans="4:5" s="443" customFormat="1" ht="12.75">
      <c r="D256" s="459"/>
      <c r="E256" s="460"/>
    </row>
    <row r="257" spans="4:5" s="443" customFormat="1" ht="12.75">
      <c r="D257" s="459"/>
      <c r="E257" s="460"/>
    </row>
    <row r="258" spans="4:5" s="443" customFormat="1" ht="12.75">
      <c r="D258" s="459"/>
      <c r="E258" s="460"/>
    </row>
    <row r="259" spans="4:5" s="443" customFormat="1" ht="12.75">
      <c r="D259" s="459"/>
      <c r="E259" s="460"/>
    </row>
    <row r="260" spans="4:5" s="443" customFormat="1" ht="12.75">
      <c r="D260" s="459"/>
      <c r="E260" s="460"/>
    </row>
    <row r="261" spans="4:5" s="443" customFormat="1" ht="12.75">
      <c r="D261" s="459"/>
      <c r="E261" s="460"/>
    </row>
    <row r="262" spans="4:5" s="443" customFormat="1" ht="12.75">
      <c r="D262" s="459"/>
      <c r="E262" s="460"/>
    </row>
    <row r="263" spans="4:5" s="443" customFormat="1" ht="12.75">
      <c r="D263" s="459"/>
      <c r="E263" s="460"/>
    </row>
    <row r="264" spans="4:5" s="443" customFormat="1" ht="12.75">
      <c r="D264" s="459"/>
      <c r="E264" s="460"/>
    </row>
    <row r="265" spans="4:5" s="443" customFormat="1" ht="12.75">
      <c r="D265" s="459"/>
      <c r="E265" s="460"/>
    </row>
    <row r="266" spans="4:5" s="443" customFormat="1" ht="12.75">
      <c r="D266" s="459"/>
      <c r="E266" s="460"/>
    </row>
    <row r="267" spans="4:5" s="443" customFormat="1" ht="12.75">
      <c r="D267" s="459"/>
      <c r="E267" s="460"/>
    </row>
    <row r="268" spans="4:5" s="443" customFormat="1" ht="12.75">
      <c r="D268" s="459"/>
      <c r="E268" s="460"/>
    </row>
    <row r="269" spans="4:5" s="443" customFormat="1" ht="12.75">
      <c r="D269" s="459"/>
      <c r="E269" s="460"/>
    </row>
    <row r="270" spans="4:5" s="443" customFormat="1" ht="12.75">
      <c r="D270" s="459"/>
      <c r="E270" s="460"/>
    </row>
    <row r="271" spans="4:5" s="443" customFormat="1" ht="12.75">
      <c r="D271" s="459"/>
      <c r="E271" s="460"/>
    </row>
    <row r="272" spans="4:5" s="443" customFormat="1" ht="12.75">
      <c r="D272" s="459"/>
      <c r="E272" s="460"/>
    </row>
    <row r="273" spans="4:5" s="443" customFormat="1" ht="12.75">
      <c r="D273" s="459"/>
      <c r="E273" s="460"/>
    </row>
    <row r="274" spans="4:5" s="443" customFormat="1" ht="12.75">
      <c r="D274" s="459"/>
      <c r="E274" s="460"/>
    </row>
    <row r="275" spans="4:5" s="443" customFormat="1" ht="12.75">
      <c r="D275" s="459"/>
      <c r="E275" s="460"/>
    </row>
    <row r="276" spans="4:5" s="443" customFormat="1" ht="12.75">
      <c r="D276" s="459"/>
      <c r="E276" s="460"/>
    </row>
    <row r="277" spans="4:5" s="443" customFormat="1" ht="12.75">
      <c r="D277" s="459"/>
      <c r="E277" s="460"/>
    </row>
    <row r="278" spans="4:5" s="443" customFormat="1" ht="12.75">
      <c r="D278" s="459"/>
      <c r="E278" s="460"/>
    </row>
    <row r="279" spans="4:5" s="443" customFormat="1" ht="12.75">
      <c r="D279" s="459"/>
      <c r="E279" s="460"/>
    </row>
    <row r="280" spans="4:5" s="443" customFormat="1" ht="12.75">
      <c r="D280" s="459"/>
      <c r="E280" s="460"/>
    </row>
    <row r="281" spans="4:5" s="443" customFormat="1" ht="12.75">
      <c r="D281" s="459"/>
      <c r="E281" s="460"/>
    </row>
    <row r="282" spans="4:5" s="443" customFormat="1" ht="12.75">
      <c r="D282" s="459"/>
      <c r="E282" s="460"/>
    </row>
    <row r="283" spans="4:5" s="443" customFormat="1" ht="12.75">
      <c r="D283" s="459"/>
      <c r="E283" s="460"/>
    </row>
    <row r="284" spans="4:5" s="443" customFormat="1" ht="12.75">
      <c r="D284" s="459"/>
      <c r="E284" s="460"/>
    </row>
    <row r="285" spans="4:5" s="443" customFormat="1" ht="12.75">
      <c r="D285" s="459"/>
      <c r="E285" s="460"/>
    </row>
    <row r="286" spans="4:5" s="443" customFormat="1" ht="12.75">
      <c r="D286" s="459"/>
      <c r="E286" s="460"/>
    </row>
    <row r="287" spans="4:5" s="443" customFormat="1" ht="12.75">
      <c r="D287" s="459"/>
      <c r="E287" s="460"/>
    </row>
    <row r="288" spans="4:5" s="443" customFormat="1" ht="12.75">
      <c r="D288" s="459"/>
      <c r="E288" s="460"/>
    </row>
    <row r="289" spans="4:5" s="443" customFormat="1" ht="12.75">
      <c r="D289" s="459"/>
      <c r="E289" s="460"/>
    </row>
    <row r="290" spans="4:5" s="443" customFormat="1" ht="12.75">
      <c r="D290" s="459"/>
      <c r="E290" s="460"/>
    </row>
    <row r="291" spans="4:5" s="443" customFormat="1" ht="12.75">
      <c r="D291" s="459"/>
      <c r="E291" s="460"/>
    </row>
    <row r="292" spans="4:5" s="443" customFormat="1" ht="12.75">
      <c r="D292" s="459"/>
      <c r="E292" s="460"/>
    </row>
    <row r="293" spans="4:5" s="443" customFormat="1" ht="12.75">
      <c r="D293" s="459"/>
      <c r="E293" s="460"/>
    </row>
    <row r="294" spans="4:5" s="443" customFormat="1" ht="12.75">
      <c r="D294" s="459"/>
      <c r="E294" s="460"/>
    </row>
    <row r="295" spans="4:5" s="443" customFormat="1" ht="12.75">
      <c r="D295" s="459"/>
      <c r="E295" s="460"/>
    </row>
    <row r="296" spans="4:5" s="443" customFormat="1" ht="12.75">
      <c r="D296" s="459"/>
      <c r="E296" s="460"/>
    </row>
    <row r="297" spans="4:5" s="443" customFormat="1" ht="12.75">
      <c r="D297" s="459"/>
      <c r="E297" s="460"/>
    </row>
    <row r="298" spans="4:5" s="443" customFormat="1" ht="12.75">
      <c r="D298" s="459"/>
      <c r="E298" s="460"/>
    </row>
    <row r="299" spans="4:5" s="443" customFormat="1" ht="12.75">
      <c r="D299" s="459"/>
      <c r="E299" s="460"/>
    </row>
    <row r="300" spans="4:5" s="443" customFormat="1" ht="12.75">
      <c r="D300" s="459"/>
      <c r="E300" s="460"/>
    </row>
    <row r="301" spans="4:5" s="443" customFormat="1" ht="12.75">
      <c r="D301" s="459"/>
      <c r="E301" s="460"/>
    </row>
    <row r="302" spans="4:5" s="443" customFormat="1" ht="12.75">
      <c r="D302" s="459"/>
      <c r="E302" s="460"/>
    </row>
    <row r="303" spans="4:5" s="443" customFormat="1" ht="12.75">
      <c r="D303" s="459"/>
      <c r="E303" s="460"/>
    </row>
    <row r="304" spans="4:5" s="443" customFormat="1" ht="12.75">
      <c r="D304" s="459"/>
      <c r="E304" s="460"/>
    </row>
    <row r="305" spans="4:5" s="443" customFormat="1" ht="12.75">
      <c r="D305" s="459"/>
      <c r="E305" s="460"/>
    </row>
    <row r="306" spans="4:5" s="443" customFormat="1" ht="12.75">
      <c r="D306" s="459"/>
      <c r="E306" s="460"/>
    </row>
    <row r="307" spans="4:5" s="443" customFormat="1" ht="12.75">
      <c r="D307" s="459"/>
      <c r="E307" s="460"/>
    </row>
    <row r="308" spans="4:5" s="443" customFormat="1" ht="12.75">
      <c r="D308" s="459"/>
      <c r="E308" s="460"/>
    </row>
    <row r="309" spans="4:5" s="443" customFormat="1" ht="12.75">
      <c r="D309" s="459"/>
      <c r="E309" s="460"/>
    </row>
    <row r="310" spans="4:5" s="443" customFormat="1" ht="12.75">
      <c r="D310" s="459"/>
      <c r="E310" s="460"/>
    </row>
    <row r="311" spans="4:5" s="443" customFormat="1" ht="12.75">
      <c r="D311" s="459"/>
      <c r="E311" s="460"/>
    </row>
    <row r="312" spans="4:5" s="443" customFormat="1" ht="12.75">
      <c r="D312" s="459"/>
      <c r="E312" s="460"/>
    </row>
    <row r="313" spans="4:5" s="443" customFormat="1" ht="12.75">
      <c r="D313" s="459"/>
      <c r="E313" s="460"/>
    </row>
    <row r="314" spans="4:5" s="443" customFormat="1" ht="12.75">
      <c r="D314" s="459"/>
      <c r="E314" s="460"/>
    </row>
    <row r="315" spans="4:5" s="443" customFormat="1" ht="12.75">
      <c r="D315" s="459"/>
      <c r="E315" s="460"/>
    </row>
    <row r="316" spans="4:5" s="443" customFormat="1" ht="12.75">
      <c r="D316" s="459"/>
      <c r="E316" s="460"/>
    </row>
    <row r="317" spans="4:5" s="443" customFormat="1" ht="12.75">
      <c r="D317" s="459"/>
      <c r="E317" s="460"/>
    </row>
    <row r="318" spans="4:5" s="443" customFormat="1" ht="12.75">
      <c r="D318" s="459"/>
      <c r="E318" s="460"/>
    </row>
    <row r="319" spans="4:5" s="443" customFormat="1" ht="12.75">
      <c r="D319" s="459"/>
      <c r="E319" s="460"/>
    </row>
    <row r="320" spans="4:5" s="443" customFormat="1" ht="12.75">
      <c r="D320" s="459"/>
      <c r="E320" s="460"/>
    </row>
    <row r="321" spans="4:5" s="443" customFormat="1" ht="12.75">
      <c r="D321" s="459"/>
      <c r="E321" s="460"/>
    </row>
    <row r="322" spans="4:5" s="443" customFormat="1" ht="12.75">
      <c r="D322" s="459"/>
      <c r="E322" s="460"/>
    </row>
    <row r="323" spans="4:5" s="443" customFormat="1" ht="12.75">
      <c r="D323" s="459"/>
      <c r="E323" s="460"/>
    </row>
    <row r="324" spans="4:5" s="443" customFormat="1" ht="12.75">
      <c r="D324" s="459"/>
      <c r="E324" s="460"/>
    </row>
    <row r="325" spans="4:5" s="443" customFormat="1" ht="12.75">
      <c r="D325" s="459"/>
      <c r="E325" s="460"/>
    </row>
    <row r="326" spans="4:5" s="443" customFormat="1" ht="12.75">
      <c r="D326" s="459"/>
      <c r="E326" s="460"/>
    </row>
    <row r="327" spans="4:5" s="443" customFormat="1" ht="12.75">
      <c r="D327" s="459"/>
      <c r="E327" s="460"/>
    </row>
    <row r="328" spans="4:5" s="443" customFormat="1" ht="12.75">
      <c r="D328" s="459"/>
      <c r="E328" s="460"/>
    </row>
    <row r="329" spans="4:5" s="443" customFormat="1" ht="12.75">
      <c r="D329" s="459"/>
      <c r="E329" s="460"/>
    </row>
    <row r="330" spans="4:5" s="443" customFormat="1" ht="12.75">
      <c r="D330" s="459"/>
      <c r="E330" s="460"/>
    </row>
    <row r="331" spans="4:5" s="443" customFormat="1" ht="12.75">
      <c r="D331" s="459"/>
      <c r="E331" s="460"/>
    </row>
    <row r="332" spans="4:5" s="443" customFormat="1" ht="12.75">
      <c r="D332" s="459"/>
      <c r="E332" s="460"/>
    </row>
    <row r="333" spans="4:5" s="443" customFormat="1" ht="12.75">
      <c r="D333" s="459"/>
      <c r="E333" s="460"/>
    </row>
    <row r="334" spans="4:5" s="443" customFormat="1" ht="12.75">
      <c r="D334" s="459"/>
      <c r="E334" s="460"/>
    </row>
    <row r="335" spans="4:5" s="443" customFormat="1" ht="12.75">
      <c r="D335" s="459"/>
      <c r="E335" s="460"/>
    </row>
    <row r="336" spans="4:5" s="443" customFormat="1" ht="12.75">
      <c r="D336" s="459"/>
      <c r="E336" s="460"/>
    </row>
    <row r="337" spans="4:5" s="443" customFormat="1" ht="12.75">
      <c r="D337" s="459"/>
      <c r="E337" s="460"/>
    </row>
    <row r="338" spans="4:5" s="443" customFormat="1" ht="12.75">
      <c r="D338" s="459"/>
      <c r="E338" s="460"/>
    </row>
    <row r="339" spans="4:5" s="443" customFormat="1" ht="12.75">
      <c r="D339" s="459"/>
      <c r="E339" s="460"/>
    </row>
    <row r="340" spans="4:5" s="443" customFormat="1" ht="12.75">
      <c r="D340" s="459"/>
      <c r="E340" s="460"/>
    </row>
    <row r="341" spans="4:5" s="443" customFormat="1" ht="12.75">
      <c r="D341" s="459"/>
      <c r="E341" s="460"/>
    </row>
    <row r="342" spans="4:5" s="443" customFormat="1" ht="12.75">
      <c r="D342" s="459"/>
      <c r="E342" s="460"/>
    </row>
    <row r="343" spans="4:5" s="443" customFormat="1" ht="12.75">
      <c r="D343" s="459"/>
      <c r="E343" s="460"/>
    </row>
    <row r="344" spans="4:5" s="443" customFormat="1" ht="12.75">
      <c r="D344" s="459"/>
      <c r="E344" s="460"/>
    </row>
    <row r="345" spans="4:5" s="443" customFormat="1" ht="12.75">
      <c r="D345" s="459"/>
      <c r="E345" s="460"/>
    </row>
    <row r="346" spans="4:5" s="443" customFormat="1" ht="12.75">
      <c r="D346" s="459"/>
      <c r="E346" s="460"/>
    </row>
    <row r="347" spans="4:5" s="443" customFormat="1" ht="12.75">
      <c r="D347" s="459"/>
      <c r="E347" s="460"/>
    </row>
    <row r="348" spans="4:5" s="443" customFormat="1" ht="12.75">
      <c r="D348" s="459"/>
      <c r="E348" s="460"/>
    </row>
    <row r="349" spans="4:5" s="443" customFormat="1" ht="12.75">
      <c r="D349" s="459"/>
      <c r="E349" s="460"/>
    </row>
    <row r="350" spans="4:5" s="443" customFormat="1" ht="12.75">
      <c r="D350" s="459"/>
      <c r="E350" s="460"/>
    </row>
    <row r="351" spans="4:5" s="443" customFormat="1" ht="12.75">
      <c r="D351" s="459"/>
      <c r="E351" s="460"/>
    </row>
    <row r="352" spans="4:5" s="443" customFormat="1" ht="12.75">
      <c r="D352" s="459"/>
      <c r="E352" s="460"/>
    </row>
    <row r="353" spans="4:5" s="443" customFormat="1" ht="12.75">
      <c r="D353" s="459"/>
      <c r="E353" s="460"/>
    </row>
    <row r="354" spans="4:5" s="443" customFormat="1" ht="12.75">
      <c r="D354" s="459"/>
      <c r="E354" s="460"/>
    </row>
    <row r="355" spans="4:5" s="443" customFormat="1" ht="12.75">
      <c r="D355" s="459"/>
      <c r="E355" s="460"/>
    </row>
    <row r="356" spans="4:5" s="443" customFormat="1" ht="12.75">
      <c r="D356" s="459"/>
      <c r="E356" s="460"/>
    </row>
    <row r="357" spans="4:5" s="443" customFormat="1" ht="12.75">
      <c r="D357" s="459"/>
      <c r="E357" s="460"/>
    </row>
    <row r="358" spans="4:5" s="443" customFormat="1" ht="12.75">
      <c r="D358" s="459"/>
      <c r="E358" s="460"/>
    </row>
    <row r="359" spans="4:5" s="443" customFormat="1" ht="12.75">
      <c r="D359" s="459"/>
      <c r="E359" s="460"/>
    </row>
    <row r="360" spans="4:5" s="443" customFormat="1" ht="12.75">
      <c r="D360" s="459"/>
      <c r="E360" s="460"/>
    </row>
    <row r="361" spans="4:5" s="443" customFormat="1" ht="12.75">
      <c r="D361" s="459"/>
      <c r="E361" s="460"/>
    </row>
    <row r="362" spans="4:5" s="443" customFormat="1" ht="12.75">
      <c r="D362" s="459"/>
      <c r="E362" s="460"/>
    </row>
    <row r="363" spans="4:5" s="443" customFormat="1" ht="12.75">
      <c r="D363" s="459"/>
      <c r="E363" s="460"/>
    </row>
    <row r="364" spans="4:5" s="443" customFormat="1" ht="12.75">
      <c r="D364" s="459"/>
      <c r="E364" s="460"/>
    </row>
    <row r="365" spans="4:5" s="443" customFormat="1" ht="12.75">
      <c r="D365" s="459"/>
      <c r="E365" s="460"/>
    </row>
    <row r="366" spans="4:5" s="443" customFormat="1" ht="12.75">
      <c r="D366" s="459"/>
      <c r="E366" s="460"/>
    </row>
    <row r="367" spans="4:5" s="443" customFormat="1" ht="12.75">
      <c r="D367" s="459"/>
      <c r="E367" s="460"/>
    </row>
    <row r="368" spans="4:5" s="443" customFormat="1" ht="12.75">
      <c r="D368" s="459"/>
      <c r="E368" s="460"/>
    </row>
    <row r="369" spans="4:5" s="443" customFormat="1" ht="12.75">
      <c r="D369" s="459"/>
      <c r="E369" s="460"/>
    </row>
    <row r="370" spans="4:5" s="443" customFormat="1" ht="12.75">
      <c r="D370" s="459"/>
      <c r="E370" s="460"/>
    </row>
    <row r="371" spans="4:5" s="443" customFormat="1" ht="12.75">
      <c r="D371" s="459"/>
      <c r="E371" s="460"/>
    </row>
    <row r="372" spans="4:5" s="443" customFormat="1" ht="12.75">
      <c r="D372" s="459"/>
      <c r="E372" s="460"/>
    </row>
    <row r="373" spans="4:5" s="443" customFormat="1" ht="12.75">
      <c r="D373" s="459"/>
      <c r="E373" s="460"/>
    </row>
    <row r="374" spans="4:5" s="443" customFormat="1" ht="12.75">
      <c r="D374" s="459"/>
      <c r="E374" s="460"/>
    </row>
    <row r="375" spans="4:5" s="443" customFormat="1" ht="12.75">
      <c r="D375" s="459"/>
      <c r="E375" s="460"/>
    </row>
    <row r="376" spans="4:5" s="443" customFormat="1" ht="12.75">
      <c r="D376" s="459"/>
      <c r="E376" s="460"/>
    </row>
    <row r="377" spans="4:5" s="443" customFormat="1" ht="12.75">
      <c r="D377" s="459"/>
      <c r="E377" s="460"/>
    </row>
    <row r="378" spans="4:5" s="443" customFormat="1" ht="12.75">
      <c r="D378" s="459"/>
      <c r="E378" s="460"/>
    </row>
    <row r="379" spans="4:5" s="443" customFormat="1" ht="12.75">
      <c r="D379" s="459"/>
      <c r="E379" s="460"/>
    </row>
    <row r="380" spans="4:5" s="443" customFormat="1" ht="12.75">
      <c r="D380" s="459"/>
      <c r="E380" s="460"/>
    </row>
    <row r="381" spans="4:5" s="443" customFormat="1" ht="12.75">
      <c r="D381" s="459"/>
      <c r="E381" s="460"/>
    </row>
    <row r="382" spans="4:5" s="443" customFormat="1" ht="12.75">
      <c r="D382" s="459"/>
      <c r="E382" s="460"/>
    </row>
    <row r="383" spans="4:5" s="443" customFormat="1" ht="12.75">
      <c r="D383" s="459"/>
      <c r="E383" s="460"/>
    </row>
    <row r="384" spans="4:5" s="443" customFormat="1" ht="12.75">
      <c r="D384" s="459"/>
      <c r="E384" s="460"/>
    </row>
    <row r="385" spans="4:5" s="443" customFormat="1" ht="12.75">
      <c r="D385" s="459"/>
      <c r="E385" s="460"/>
    </row>
    <row r="386" spans="4:5" s="443" customFormat="1" ht="12.75">
      <c r="D386" s="459"/>
      <c r="E386" s="460"/>
    </row>
    <row r="387" spans="4:5" s="443" customFormat="1" ht="12.75">
      <c r="D387" s="459"/>
      <c r="E387" s="460"/>
    </row>
    <row r="388" spans="4:5" s="443" customFormat="1" ht="12.75">
      <c r="D388" s="459"/>
      <c r="E388" s="460"/>
    </row>
    <row r="389" spans="4:5" s="443" customFormat="1" ht="12.75">
      <c r="D389" s="459"/>
      <c r="E389" s="460"/>
    </row>
    <row r="390" spans="4:5" s="443" customFormat="1" ht="12.75">
      <c r="D390" s="459"/>
      <c r="E390" s="460"/>
    </row>
    <row r="391" spans="4:5" s="443" customFormat="1" ht="12.75">
      <c r="D391" s="459"/>
      <c r="E391" s="460"/>
    </row>
    <row r="392" spans="4:5" s="443" customFormat="1" ht="12.75">
      <c r="D392" s="459"/>
      <c r="E392" s="460"/>
    </row>
    <row r="393" spans="4:5" s="443" customFormat="1" ht="12.75">
      <c r="D393" s="459"/>
      <c r="E393" s="460"/>
    </row>
    <row r="394" spans="4:5" s="443" customFormat="1" ht="12.75">
      <c r="D394" s="459"/>
      <c r="E394" s="460"/>
    </row>
    <row r="395" spans="4:5" s="443" customFormat="1" ht="12.75">
      <c r="D395" s="459"/>
      <c r="E395" s="460"/>
    </row>
    <row r="396" spans="4:5" s="443" customFormat="1" ht="12.75">
      <c r="D396" s="459"/>
      <c r="E396" s="460"/>
    </row>
    <row r="397" spans="4:5" s="443" customFormat="1" ht="12.75">
      <c r="D397" s="459"/>
      <c r="E397" s="460"/>
    </row>
    <row r="398" spans="4:5" s="443" customFormat="1" ht="12.75">
      <c r="D398" s="459"/>
      <c r="E398" s="460"/>
    </row>
    <row r="399" spans="4:5" s="443" customFormat="1" ht="12.75">
      <c r="D399" s="459"/>
      <c r="E399" s="460"/>
    </row>
    <row r="400" spans="4:5" s="443" customFormat="1" ht="12.75">
      <c r="D400" s="459"/>
      <c r="E400" s="460"/>
    </row>
    <row r="401" spans="4:5" s="443" customFormat="1" ht="12.75">
      <c r="D401" s="459"/>
      <c r="E401" s="460"/>
    </row>
    <row r="402" spans="4:5" s="443" customFormat="1" ht="12.75">
      <c r="D402" s="459"/>
      <c r="E402" s="460"/>
    </row>
    <row r="403" spans="4:5" s="443" customFormat="1" ht="12.75">
      <c r="D403" s="459"/>
      <c r="E403" s="460"/>
    </row>
    <row r="404" spans="4:5" s="443" customFormat="1" ht="12.75">
      <c r="D404" s="459"/>
      <c r="E404" s="460"/>
    </row>
    <row r="405" spans="4:5" s="443" customFormat="1" ht="12.75">
      <c r="D405" s="459"/>
      <c r="E405" s="460"/>
    </row>
    <row r="406" spans="4:5" s="443" customFormat="1" ht="12.75">
      <c r="D406" s="459"/>
      <c r="E406" s="460"/>
    </row>
    <row r="407" spans="4:5" s="443" customFormat="1" ht="12.75">
      <c r="D407" s="459"/>
      <c r="E407" s="460"/>
    </row>
    <row r="408" spans="4:5" s="443" customFormat="1" ht="12.75">
      <c r="D408" s="459"/>
      <c r="E408" s="460"/>
    </row>
    <row r="409" spans="4:5" s="443" customFormat="1" ht="12.75">
      <c r="D409" s="459"/>
      <c r="E409" s="460"/>
    </row>
    <row r="410" spans="4:5" s="443" customFormat="1" ht="12.75">
      <c r="D410" s="459"/>
      <c r="E410" s="460"/>
    </row>
    <row r="411" spans="4:5" s="443" customFormat="1" ht="12.75">
      <c r="D411" s="459"/>
      <c r="E411" s="460"/>
    </row>
    <row r="412" spans="4:5" s="443" customFormat="1" ht="12.75">
      <c r="D412" s="459"/>
      <c r="E412" s="460"/>
    </row>
    <row r="413" spans="4:5" s="443" customFormat="1" ht="12.75">
      <c r="D413" s="459"/>
      <c r="E413" s="460"/>
    </row>
    <row r="414" spans="4:5" s="443" customFormat="1" ht="12.75">
      <c r="D414" s="459"/>
      <c r="E414" s="460"/>
    </row>
    <row r="415" spans="4:5" s="443" customFormat="1" ht="12.75">
      <c r="D415" s="459"/>
      <c r="E415" s="460"/>
    </row>
    <row r="416" spans="4:5" s="443" customFormat="1" ht="12.75">
      <c r="D416" s="459"/>
      <c r="E416" s="460"/>
    </row>
    <row r="417" spans="4:5" s="443" customFormat="1" ht="12.75">
      <c r="D417" s="459"/>
      <c r="E417" s="460"/>
    </row>
    <row r="418" spans="4:5" s="443" customFormat="1" ht="12.75">
      <c r="D418" s="459"/>
      <c r="E418" s="460"/>
    </row>
    <row r="419" spans="4:5" s="443" customFormat="1" ht="12.75">
      <c r="D419" s="459"/>
      <c r="E419" s="460"/>
    </row>
    <row r="420" spans="4:5" s="443" customFormat="1" ht="12.75">
      <c r="D420" s="459"/>
      <c r="E420" s="460"/>
    </row>
    <row r="421" spans="4:5" s="443" customFormat="1" ht="12.75">
      <c r="D421" s="459"/>
      <c r="E421" s="460"/>
    </row>
    <row r="422" spans="4:5" s="443" customFormat="1" ht="12.75">
      <c r="D422" s="459"/>
      <c r="E422" s="460"/>
    </row>
    <row r="423" spans="4:5" s="443" customFormat="1" ht="12.75">
      <c r="D423" s="459"/>
      <c r="E423" s="460"/>
    </row>
    <row r="424" spans="4:5" s="443" customFormat="1" ht="12.75">
      <c r="D424" s="459"/>
      <c r="E424" s="460"/>
    </row>
    <row r="425" spans="4:5" s="443" customFormat="1" ht="12.75">
      <c r="D425" s="459"/>
      <c r="E425" s="460"/>
    </row>
    <row r="426" spans="4:5" s="443" customFormat="1" ht="12.75">
      <c r="D426" s="459"/>
      <c r="E426" s="460"/>
    </row>
    <row r="427" spans="4:5" s="443" customFormat="1" ht="12.75">
      <c r="D427" s="459"/>
      <c r="E427" s="460"/>
    </row>
    <row r="428" spans="4:5" s="443" customFormat="1" ht="12.75">
      <c r="D428" s="459"/>
      <c r="E428" s="460"/>
    </row>
    <row r="429" spans="4:5" s="443" customFormat="1" ht="12.75">
      <c r="D429" s="459"/>
      <c r="E429" s="460"/>
    </row>
    <row r="430" spans="4:5" s="443" customFormat="1" ht="12.75">
      <c r="D430" s="459"/>
      <c r="E430" s="460"/>
    </row>
    <row r="431" spans="4:5" s="443" customFormat="1" ht="12.75">
      <c r="D431" s="459"/>
      <c r="E431" s="460"/>
    </row>
    <row r="432" spans="4:5" s="443" customFormat="1" ht="12.75">
      <c r="D432" s="459"/>
      <c r="E432" s="460"/>
    </row>
    <row r="433" spans="4:5" s="443" customFormat="1" ht="12.75">
      <c r="D433" s="459"/>
      <c r="E433" s="460"/>
    </row>
    <row r="434" spans="4:5" s="443" customFormat="1" ht="12.75">
      <c r="D434" s="459"/>
      <c r="E434" s="460"/>
    </row>
    <row r="435" spans="4:5" s="443" customFormat="1" ht="12.75">
      <c r="D435" s="459"/>
      <c r="E435" s="460"/>
    </row>
    <row r="436" spans="4:5" s="443" customFormat="1" ht="12.75">
      <c r="D436" s="459"/>
      <c r="E436" s="460"/>
    </row>
    <row r="437" spans="4:5" s="443" customFormat="1" ht="12.75">
      <c r="D437" s="459"/>
      <c r="E437" s="460"/>
    </row>
    <row r="438" spans="4:5" s="443" customFormat="1" ht="12.75">
      <c r="D438" s="459"/>
      <c r="E438" s="460"/>
    </row>
    <row r="439" spans="4:5" s="443" customFormat="1" ht="12.75">
      <c r="D439" s="459"/>
      <c r="E439" s="460"/>
    </row>
    <row r="440" spans="4:5" s="443" customFormat="1" ht="12.75">
      <c r="D440" s="459"/>
      <c r="E440" s="460"/>
    </row>
    <row r="441" spans="4:5" s="443" customFormat="1" ht="12.75">
      <c r="D441" s="459"/>
      <c r="E441" s="460"/>
    </row>
    <row r="442" spans="4:5" s="443" customFormat="1" ht="12.75">
      <c r="D442" s="459"/>
      <c r="E442" s="460"/>
    </row>
    <row r="443" spans="4:5" s="443" customFormat="1" ht="12.75">
      <c r="D443" s="459"/>
      <c r="E443" s="460"/>
    </row>
    <row r="444" spans="4:5" s="443" customFormat="1" ht="12.75">
      <c r="D444" s="459"/>
      <c r="E444" s="460"/>
    </row>
    <row r="445" spans="4:5" s="443" customFormat="1" ht="12.75">
      <c r="D445" s="459"/>
      <c r="E445" s="460"/>
    </row>
    <row r="446" spans="4:5" s="443" customFormat="1" ht="12.75">
      <c r="D446" s="459"/>
      <c r="E446" s="460"/>
    </row>
    <row r="447" spans="4:5" s="443" customFormat="1" ht="12.75">
      <c r="D447" s="459"/>
      <c r="E447" s="460"/>
    </row>
    <row r="448" spans="4:5" s="443" customFormat="1" ht="12.75">
      <c r="D448" s="459"/>
      <c r="E448" s="460"/>
    </row>
    <row r="449" spans="4:5" s="443" customFormat="1" ht="12.75">
      <c r="D449" s="459"/>
      <c r="E449" s="460"/>
    </row>
    <row r="450" spans="4:5" s="443" customFormat="1" ht="12.75">
      <c r="D450" s="459"/>
      <c r="E450" s="460"/>
    </row>
    <row r="451" spans="4:5" s="443" customFormat="1" ht="12.75">
      <c r="D451" s="459"/>
      <c r="E451" s="460"/>
    </row>
    <row r="452" spans="4:5" s="443" customFormat="1" ht="12.75">
      <c r="D452" s="459"/>
      <c r="E452" s="460"/>
    </row>
    <row r="453" spans="4:5" s="443" customFormat="1" ht="12.75">
      <c r="D453" s="459"/>
      <c r="E453" s="460"/>
    </row>
    <row r="454" spans="4:5" s="443" customFormat="1" ht="12.75">
      <c r="D454" s="459"/>
      <c r="E454" s="460"/>
    </row>
    <row r="455" spans="4:5" s="443" customFormat="1" ht="12.75">
      <c r="D455" s="459"/>
      <c r="E455" s="460"/>
    </row>
    <row r="456" spans="4:5" s="443" customFormat="1" ht="12.75">
      <c r="D456" s="459"/>
      <c r="E456" s="460"/>
    </row>
    <row r="457" spans="4:5" s="443" customFormat="1" ht="12.75">
      <c r="D457" s="459"/>
      <c r="E457" s="460"/>
    </row>
    <row r="458" spans="4:5" s="443" customFormat="1" ht="12.75">
      <c r="D458" s="459"/>
      <c r="E458" s="460"/>
    </row>
    <row r="459" spans="4:5" s="443" customFormat="1" ht="12.75">
      <c r="D459" s="459"/>
      <c r="E459" s="460"/>
    </row>
    <row r="460" spans="4:5" s="443" customFormat="1" ht="12.75">
      <c r="D460" s="459"/>
      <c r="E460" s="460"/>
    </row>
    <row r="461" spans="4:5" s="443" customFormat="1" ht="12.75">
      <c r="D461" s="459"/>
      <c r="E461" s="460"/>
    </row>
    <row r="462" spans="4:5" s="443" customFormat="1" ht="12.75">
      <c r="D462" s="459"/>
      <c r="E462" s="460"/>
    </row>
    <row r="463" spans="4:5" s="443" customFormat="1" ht="12.75">
      <c r="D463" s="459"/>
      <c r="E463" s="460"/>
    </row>
    <row r="464" spans="4:5" s="443" customFormat="1" ht="12.75">
      <c r="D464" s="459"/>
      <c r="E464" s="460"/>
    </row>
    <row r="465" spans="4:5" s="443" customFormat="1" ht="12.75">
      <c r="D465" s="459"/>
      <c r="E465" s="460"/>
    </row>
    <row r="466" spans="4:5" s="443" customFormat="1" ht="12.75">
      <c r="D466" s="459"/>
      <c r="E466" s="460"/>
    </row>
    <row r="467" spans="4:5" s="443" customFormat="1" ht="12.75">
      <c r="D467" s="459"/>
      <c r="E467" s="460"/>
    </row>
    <row r="468" spans="4:5" s="443" customFormat="1" ht="12.75">
      <c r="D468" s="459"/>
      <c r="E468" s="460"/>
    </row>
    <row r="469" spans="4:5" s="443" customFormat="1" ht="12.75">
      <c r="D469" s="459"/>
      <c r="E469" s="460"/>
    </row>
    <row r="470" spans="4:5" s="443" customFormat="1" ht="12.75">
      <c r="D470" s="459"/>
      <c r="E470" s="460"/>
    </row>
    <row r="471" spans="4:5" s="443" customFormat="1" ht="12.75">
      <c r="D471" s="459"/>
      <c r="E471" s="460"/>
    </row>
    <row r="472" spans="4:5" s="443" customFormat="1" ht="12.75">
      <c r="D472" s="459"/>
      <c r="E472" s="460"/>
    </row>
    <row r="473" spans="4:5" s="443" customFormat="1" ht="12.75">
      <c r="D473" s="459"/>
      <c r="E473" s="460"/>
    </row>
    <row r="474" spans="4:5" s="443" customFormat="1" ht="12.75">
      <c r="D474" s="459"/>
      <c r="E474" s="460"/>
    </row>
    <row r="475" spans="4:5" s="443" customFormat="1" ht="12.75">
      <c r="D475" s="459"/>
      <c r="E475" s="460"/>
    </row>
    <row r="476" spans="4:5" s="443" customFormat="1" ht="12.75">
      <c r="D476" s="459"/>
      <c r="E476" s="460"/>
    </row>
    <row r="477" spans="4:5" s="443" customFormat="1" ht="12.75">
      <c r="D477" s="459"/>
      <c r="E477" s="460"/>
    </row>
    <row r="478" spans="4:5" s="443" customFormat="1" ht="12.75">
      <c r="D478" s="459"/>
      <c r="E478" s="460"/>
    </row>
    <row r="479" spans="4:5" s="443" customFormat="1" ht="12.75">
      <c r="D479" s="459"/>
      <c r="E479" s="460"/>
    </row>
    <row r="480" spans="4:5" s="443" customFormat="1" ht="12.75">
      <c r="D480" s="459"/>
      <c r="E480" s="460"/>
    </row>
    <row r="481" spans="4:5" s="443" customFormat="1" ht="12.75">
      <c r="D481" s="459"/>
      <c r="E481" s="460"/>
    </row>
    <row r="482" spans="4:5" s="443" customFormat="1" ht="12.75">
      <c r="D482" s="459"/>
      <c r="E482" s="460"/>
    </row>
    <row r="483" spans="4:5" s="443" customFormat="1" ht="12.75">
      <c r="D483" s="459"/>
      <c r="E483" s="460"/>
    </row>
    <row r="484" spans="4:5" s="443" customFormat="1" ht="12.75">
      <c r="D484" s="459"/>
      <c r="E484" s="460"/>
    </row>
    <row r="485" spans="4:5" s="443" customFormat="1" ht="12.75">
      <c r="D485" s="459"/>
      <c r="E485" s="460"/>
    </row>
    <row r="486" spans="4:5" s="443" customFormat="1" ht="12.75">
      <c r="D486" s="459"/>
      <c r="E486" s="460"/>
    </row>
    <row r="487" spans="4:5" s="443" customFormat="1" ht="12.75">
      <c r="D487" s="459"/>
      <c r="E487" s="460"/>
    </row>
    <row r="488" spans="4:5" s="443" customFormat="1" ht="12.75">
      <c r="D488" s="459"/>
      <c r="E488" s="460"/>
    </row>
    <row r="489" spans="4:5" s="443" customFormat="1" ht="12.75">
      <c r="D489" s="459"/>
      <c r="E489" s="460"/>
    </row>
    <row r="490" spans="4:5" s="443" customFormat="1" ht="12.75">
      <c r="D490" s="459"/>
      <c r="E490" s="460"/>
    </row>
    <row r="491" spans="4:5" s="443" customFormat="1" ht="12.75">
      <c r="D491" s="459"/>
      <c r="E491" s="460"/>
    </row>
    <row r="492" spans="4:5" s="443" customFormat="1" ht="12.75">
      <c r="D492" s="459"/>
      <c r="E492" s="460"/>
    </row>
    <row r="493" spans="4:5" s="443" customFormat="1" ht="12.75">
      <c r="D493" s="459"/>
      <c r="E493" s="460"/>
    </row>
    <row r="494" spans="4:5" s="443" customFormat="1" ht="12.75">
      <c r="D494" s="459"/>
      <c r="E494" s="460"/>
    </row>
    <row r="495" spans="4:5" s="443" customFormat="1" ht="12.75">
      <c r="D495" s="459"/>
      <c r="E495" s="460"/>
    </row>
    <row r="496" spans="4:5" s="443" customFormat="1" ht="12.75">
      <c r="D496" s="459"/>
      <c r="E496" s="460"/>
    </row>
    <row r="497" spans="4:5" s="443" customFormat="1" ht="12.75">
      <c r="D497" s="459"/>
      <c r="E497" s="460"/>
    </row>
    <row r="498" spans="4:5" s="443" customFormat="1" ht="12.75">
      <c r="D498" s="459"/>
      <c r="E498" s="460"/>
    </row>
    <row r="499" spans="4:5" s="443" customFormat="1" ht="12.75">
      <c r="D499" s="459"/>
      <c r="E499" s="460"/>
    </row>
    <row r="500" spans="4:5" s="443" customFormat="1" ht="12.75">
      <c r="D500" s="459"/>
      <c r="E500" s="460"/>
    </row>
    <row r="501" spans="4:5" s="443" customFormat="1" ht="12.75">
      <c r="D501" s="459"/>
      <c r="E501" s="460"/>
    </row>
    <row r="502" spans="4:5" s="443" customFormat="1" ht="12.75">
      <c r="D502" s="459"/>
      <c r="E502" s="460"/>
    </row>
    <row r="503" spans="4:5" s="443" customFormat="1" ht="12.75">
      <c r="D503" s="459"/>
      <c r="E503" s="460"/>
    </row>
    <row r="504" spans="4:5" s="443" customFormat="1" ht="12.75">
      <c r="D504" s="459"/>
      <c r="E504" s="460"/>
    </row>
    <row r="505" spans="4:5" s="443" customFormat="1" ht="12.75">
      <c r="D505" s="459"/>
      <c r="E505" s="460"/>
    </row>
    <row r="506" spans="4:5" s="443" customFormat="1" ht="12.75">
      <c r="D506" s="459"/>
      <c r="E506" s="460"/>
    </row>
    <row r="507" spans="4:5" s="443" customFormat="1" ht="12.75">
      <c r="D507" s="459"/>
      <c r="E507" s="460"/>
    </row>
    <row r="508" spans="4:5" s="443" customFormat="1" ht="12.75">
      <c r="D508" s="459"/>
      <c r="E508" s="460"/>
    </row>
    <row r="509" spans="4:5" s="443" customFormat="1" ht="12.75">
      <c r="D509" s="459"/>
      <c r="E509" s="460"/>
    </row>
    <row r="510" spans="4:5" s="443" customFormat="1" ht="12.75">
      <c r="D510" s="459"/>
      <c r="E510" s="460"/>
    </row>
    <row r="511" spans="4:5" s="443" customFormat="1" ht="12.75">
      <c r="D511" s="459"/>
      <c r="E511" s="460"/>
    </row>
    <row r="512" spans="4:5" s="443" customFormat="1" ht="12.75">
      <c r="D512" s="459"/>
      <c r="E512" s="460"/>
    </row>
    <row r="513" spans="4:5" s="443" customFormat="1" ht="12.75">
      <c r="D513" s="459"/>
      <c r="E513" s="460"/>
    </row>
    <row r="514" spans="4:5" s="443" customFormat="1" ht="12.75">
      <c r="D514" s="459"/>
      <c r="E514" s="460"/>
    </row>
    <row r="515" spans="4:5" s="443" customFormat="1" ht="12.75">
      <c r="D515" s="459"/>
      <c r="E515" s="460"/>
    </row>
    <row r="516" spans="4:5" s="443" customFormat="1" ht="12.75">
      <c r="D516" s="459"/>
      <c r="E516" s="460"/>
    </row>
    <row r="517" spans="4:5" s="443" customFormat="1" ht="12.75">
      <c r="D517" s="459"/>
      <c r="E517" s="460"/>
    </row>
    <row r="518" spans="4:5" s="443" customFormat="1" ht="12.75">
      <c r="D518" s="459"/>
      <c r="E518" s="460"/>
    </row>
    <row r="519" spans="4:5" s="443" customFormat="1" ht="12.75">
      <c r="D519" s="459"/>
      <c r="E519" s="460"/>
    </row>
    <row r="520" spans="4:5" s="443" customFormat="1" ht="12.75">
      <c r="D520" s="459"/>
      <c r="E520" s="460"/>
    </row>
    <row r="521" spans="4:5" s="443" customFormat="1" ht="12.75">
      <c r="D521" s="459"/>
      <c r="E521" s="460"/>
    </row>
    <row r="522" spans="4:5" s="443" customFormat="1" ht="12.75">
      <c r="D522" s="459"/>
      <c r="E522" s="460"/>
    </row>
    <row r="523" spans="4:5" s="443" customFormat="1" ht="12.75">
      <c r="D523" s="459"/>
      <c r="E523" s="460"/>
    </row>
    <row r="524" spans="4:5" s="443" customFormat="1" ht="12.75">
      <c r="D524" s="459"/>
      <c r="E524" s="460"/>
    </row>
    <row r="525" spans="4:5" s="443" customFormat="1" ht="12.75">
      <c r="D525" s="459"/>
      <c r="E525" s="460"/>
    </row>
    <row r="526" spans="4:5" s="443" customFormat="1" ht="12.75">
      <c r="D526" s="459"/>
      <c r="E526" s="460"/>
    </row>
    <row r="527" spans="4:5" s="443" customFormat="1" ht="12.75">
      <c r="D527" s="459"/>
      <c r="E527" s="460"/>
    </row>
    <row r="528" spans="4:5" s="443" customFormat="1" ht="12.75">
      <c r="D528" s="459"/>
      <c r="E528" s="460"/>
    </row>
    <row r="529" spans="4:5" s="443" customFormat="1" ht="12.75">
      <c r="D529" s="459"/>
      <c r="E529" s="460"/>
    </row>
    <row r="530" spans="4:5" s="443" customFormat="1" ht="12.75">
      <c r="D530" s="459"/>
      <c r="E530" s="460"/>
    </row>
    <row r="531" spans="4:5" s="443" customFormat="1" ht="12.75">
      <c r="D531" s="459"/>
      <c r="E531" s="460"/>
    </row>
    <row r="532" spans="4:5" s="443" customFormat="1" ht="12.75">
      <c r="D532" s="459"/>
      <c r="E532" s="460"/>
    </row>
    <row r="533" spans="4:5" s="443" customFormat="1" ht="12.75">
      <c r="D533" s="459"/>
      <c r="E533" s="460"/>
    </row>
    <row r="534" spans="4:5" s="443" customFormat="1" ht="12.75">
      <c r="D534" s="459"/>
      <c r="E534" s="460"/>
    </row>
    <row r="535" spans="4:5" s="443" customFormat="1" ht="12.75">
      <c r="D535" s="459"/>
      <c r="E535" s="460"/>
    </row>
    <row r="536" spans="4:5" s="443" customFormat="1" ht="12.75">
      <c r="D536" s="459"/>
      <c r="E536" s="460"/>
    </row>
    <row r="537" spans="4:5" s="443" customFormat="1" ht="12.75">
      <c r="D537" s="459"/>
      <c r="E537" s="460"/>
    </row>
    <row r="538" spans="4:5" s="443" customFormat="1" ht="12.75">
      <c r="D538" s="459"/>
      <c r="E538" s="460"/>
    </row>
    <row r="539" spans="4:5" s="443" customFormat="1" ht="12.75">
      <c r="D539" s="459"/>
      <c r="E539" s="460"/>
    </row>
    <row r="540" spans="4:5" s="443" customFormat="1" ht="12.75">
      <c r="D540" s="459"/>
      <c r="E540" s="460"/>
    </row>
    <row r="541" spans="4:5" s="443" customFormat="1" ht="12.75">
      <c r="D541" s="459"/>
      <c r="E541" s="460"/>
    </row>
    <row r="542" spans="4:5" s="443" customFormat="1" ht="12.75">
      <c r="D542" s="459"/>
      <c r="E542" s="460"/>
    </row>
    <row r="543" spans="4:5" s="443" customFormat="1" ht="12.75">
      <c r="D543" s="459"/>
      <c r="E543" s="460"/>
    </row>
    <row r="544" spans="4:5" s="443" customFormat="1" ht="12.75">
      <c r="D544" s="459"/>
      <c r="E544" s="460"/>
    </row>
    <row r="545" spans="4:5" s="443" customFormat="1" ht="12.75">
      <c r="D545" s="459"/>
      <c r="E545" s="460"/>
    </row>
    <row r="546" spans="4:5" s="443" customFormat="1" ht="12.75">
      <c r="D546" s="459"/>
      <c r="E546" s="460"/>
    </row>
    <row r="547" spans="4:5" s="443" customFormat="1" ht="12.75">
      <c r="D547" s="459"/>
      <c r="E547" s="460"/>
    </row>
    <row r="548" spans="4:5" s="443" customFormat="1" ht="12.75">
      <c r="D548" s="459"/>
      <c r="E548" s="460"/>
    </row>
    <row r="549" spans="4:5" s="443" customFormat="1" ht="12.75">
      <c r="D549" s="459"/>
      <c r="E549" s="460"/>
    </row>
    <row r="550" spans="4:5" s="443" customFormat="1" ht="12.75">
      <c r="D550" s="459"/>
      <c r="E550" s="460"/>
    </row>
    <row r="551" spans="1:5" s="443" customFormat="1" ht="12.75">
      <c r="A551" s="471"/>
      <c r="B551" s="471"/>
      <c r="C551" s="471"/>
      <c r="D551" s="472"/>
      <c r="E551" s="473"/>
    </row>
    <row r="552" spans="1:5" s="443" customFormat="1" ht="12.75">
      <c r="A552" s="471"/>
      <c r="B552" s="471"/>
      <c r="C552" s="471"/>
      <c r="D552" s="472"/>
      <c r="E552" s="47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G569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4.28125" style="471" customWidth="1"/>
    <col min="2" max="2" width="18.140625" style="471" customWidth="1"/>
    <col min="3" max="3" width="17.421875" style="471" customWidth="1"/>
    <col min="4" max="4" width="18.140625" style="471" customWidth="1"/>
    <col min="5" max="5" width="2.421875" style="474" customWidth="1"/>
    <col min="6" max="6" width="10.7109375" style="471" customWidth="1"/>
    <col min="7" max="7" width="11.7109375" style="471" bestFit="1" customWidth="1"/>
    <col min="8" max="16384" width="10.7109375" style="471" customWidth="1"/>
  </cols>
  <sheetData>
    <row r="1" spans="1:3" ht="12.75">
      <c r="A1" s="384"/>
      <c r="B1" s="776" t="s">
        <v>708</v>
      </c>
      <c r="C1" s="384"/>
    </row>
    <row r="2" spans="1:3" ht="12.75">
      <c r="A2" s="384"/>
      <c r="B2" s="777" t="s">
        <v>709</v>
      </c>
      <c r="C2" s="384"/>
    </row>
    <row r="3" spans="1:3" ht="12.75">
      <c r="A3" s="384"/>
      <c r="B3" s="384"/>
      <c r="C3" s="384"/>
    </row>
    <row r="4" spans="1:3" ht="12.75">
      <c r="A4" s="773" t="s">
        <v>560</v>
      </c>
      <c r="B4" s="778">
        <v>42339</v>
      </c>
      <c r="C4" s="384"/>
    </row>
    <row r="5" spans="1:3" ht="12.75">
      <c r="A5" s="773" t="s">
        <v>707</v>
      </c>
      <c r="B5" s="779" t="s">
        <v>710</v>
      </c>
      <c r="C5" s="384"/>
    </row>
    <row r="7" spans="1:5" s="443" customFormat="1" ht="49.5" customHeight="1">
      <c r="A7" s="872" t="s">
        <v>409</v>
      </c>
      <c r="B7" s="873"/>
      <c r="C7" s="874"/>
      <c r="D7" s="442">
        <f>CPYG!D7</f>
        <v>2016</v>
      </c>
      <c r="E7" s="475"/>
    </row>
    <row r="8" spans="1:5" s="443" customFormat="1" ht="25.5" customHeight="1">
      <c r="A8" s="880" t="str">
        <f>CPYG!A8</f>
        <v>EMPRESA PÚBLICA: CANALINK ÁFRICA, S.L.</v>
      </c>
      <c r="B8" s="881"/>
      <c r="C8" s="881"/>
      <c r="D8" s="442" t="s">
        <v>411</v>
      </c>
      <c r="E8" s="386"/>
    </row>
    <row r="9" spans="1:5" s="443" customFormat="1" ht="24.75" customHeight="1">
      <c r="A9" s="879" t="s">
        <v>711</v>
      </c>
      <c r="B9" s="879"/>
      <c r="C9" s="879"/>
      <c r="D9" s="879"/>
      <c r="E9" s="444"/>
    </row>
    <row r="10" spans="1:5" s="443" customFormat="1" ht="40.5" customHeight="1">
      <c r="A10" s="445" t="s">
        <v>687</v>
      </c>
      <c r="B10" s="228" t="s">
        <v>83</v>
      </c>
      <c r="C10" s="476" t="s">
        <v>713</v>
      </c>
      <c r="D10" s="476" t="s">
        <v>84</v>
      </c>
      <c r="E10" s="477"/>
    </row>
    <row r="11" spans="1:5" s="443" customFormat="1" ht="22.5" customHeight="1">
      <c r="A11" s="478" t="s">
        <v>450</v>
      </c>
      <c r="B11" s="522">
        <f>B12+B28+B32</f>
        <v>1710695.81</v>
      </c>
      <c r="C11" s="522">
        <f>C12+C28+C32</f>
        <v>1796917.25</v>
      </c>
      <c r="D11" s="522">
        <f>D12+D28+D32</f>
        <v>26038035.44</v>
      </c>
      <c r="E11" s="450"/>
    </row>
    <row r="12" spans="1:5" s="443" customFormat="1" ht="19.5" customHeight="1">
      <c r="A12" s="479" t="s">
        <v>451</v>
      </c>
      <c r="B12" s="559">
        <f>+B13+B16+B17+B20+B21+B24+B25+B26+B27</f>
        <v>1710695.81</v>
      </c>
      <c r="C12" s="559">
        <f>+C13+C16+C17+C20+C21+C24+C25+C26+C27</f>
        <v>1796917.25</v>
      </c>
      <c r="D12" s="559">
        <f>+D13+D16+D17+D20+D21+D24+D25+D26+D27</f>
        <v>26038035.44</v>
      </c>
      <c r="E12" s="469"/>
    </row>
    <row r="13" spans="1:5" s="443" customFormat="1" ht="19.5" customHeight="1">
      <c r="A13" s="479" t="s">
        <v>452</v>
      </c>
      <c r="B13" s="560">
        <f>SUM(B14:B15)</f>
        <v>3000</v>
      </c>
      <c r="C13" s="560">
        <f>SUM(C14:C15)</f>
        <v>3000</v>
      </c>
      <c r="D13" s="560">
        <f>SUM(D14:D15)</f>
        <v>24093182.21</v>
      </c>
      <c r="E13" s="462"/>
    </row>
    <row r="14" spans="1:5" s="443" customFormat="1" ht="19.5" customHeight="1">
      <c r="A14" s="480" t="s">
        <v>314</v>
      </c>
      <c r="B14" s="554">
        <v>3000</v>
      </c>
      <c r="C14" s="554">
        <v>3000</v>
      </c>
      <c r="D14" s="554">
        <v>24093182.21</v>
      </c>
      <c r="E14" s="462"/>
    </row>
    <row r="15" spans="1:5" s="443" customFormat="1" ht="19.5" customHeight="1">
      <c r="A15" s="480" t="s">
        <v>315</v>
      </c>
      <c r="B15" s="554"/>
      <c r="C15" s="554"/>
      <c r="D15" s="554"/>
      <c r="E15" s="462"/>
    </row>
    <row r="16" spans="1:5" s="443" customFormat="1" ht="19.5" customHeight="1">
      <c r="A16" s="479" t="s">
        <v>412</v>
      </c>
      <c r="B16" s="554">
        <v>1350000</v>
      </c>
      <c r="C16" s="554">
        <v>1350000</v>
      </c>
      <c r="D16" s="554">
        <v>1350000</v>
      </c>
      <c r="E16" s="462"/>
    </row>
    <row r="17" spans="1:5" s="443" customFormat="1" ht="19.5" customHeight="1">
      <c r="A17" s="479" t="s">
        <v>453</v>
      </c>
      <c r="B17" s="560">
        <f>SUM(B18:B19)</f>
        <v>0</v>
      </c>
      <c r="C17" s="560">
        <f>SUM(C18:C19)</f>
        <v>357695.8</v>
      </c>
      <c r="D17" s="560">
        <f>SUM(D18:D19)</f>
        <v>443917.25</v>
      </c>
      <c r="E17" s="462"/>
    </row>
    <row r="18" spans="1:5" s="443" customFormat="1" ht="19.5" customHeight="1">
      <c r="A18" s="480" t="s">
        <v>316</v>
      </c>
      <c r="B18" s="554"/>
      <c r="C18" s="554">
        <v>300</v>
      </c>
      <c r="D18" s="554">
        <f>+C18+(C25*10%)</f>
        <v>8922.145000000002</v>
      </c>
      <c r="E18" s="462"/>
    </row>
    <row r="19" spans="1:5" s="443" customFormat="1" ht="19.5" customHeight="1">
      <c r="A19" s="480" t="s">
        <v>317</v>
      </c>
      <c r="B19" s="554"/>
      <c r="C19" s="554">
        <f>357695.8-C18</f>
        <v>357395.8</v>
      </c>
      <c r="D19" s="554">
        <f>+C19+(C25*90%)</f>
        <v>434995.105</v>
      </c>
      <c r="E19" s="462"/>
    </row>
    <row r="20" spans="1:5" s="443" customFormat="1" ht="19.5" customHeight="1">
      <c r="A20" s="785" t="s">
        <v>318</v>
      </c>
      <c r="B20" s="554"/>
      <c r="C20" s="554"/>
      <c r="D20" s="554"/>
      <c r="E20" s="462"/>
    </row>
    <row r="21" spans="1:5" s="443" customFormat="1" ht="19.5" customHeight="1">
      <c r="A21" s="479" t="s">
        <v>413</v>
      </c>
      <c r="B21" s="560">
        <f>SUM(B22:B23)</f>
        <v>-27459.63</v>
      </c>
      <c r="C21" s="560">
        <f>SUM(C22:C23)</f>
        <v>0</v>
      </c>
      <c r="D21" s="560">
        <f>SUM(D22:D23)</f>
        <v>0</v>
      </c>
      <c r="E21" s="462"/>
    </row>
    <row r="22" spans="1:5" s="443" customFormat="1" ht="19.5" customHeight="1">
      <c r="A22" s="480" t="s">
        <v>319</v>
      </c>
      <c r="B22" s="554"/>
      <c r="C22" s="554"/>
      <c r="D22" s="554"/>
      <c r="E22" s="462"/>
    </row>
    <row r="23" spans="1:5" s="443" customFormat="1" ht="19.5" customHeight="1">
      <c r="A23" s="480" t="s">
        <v>454</v>
      </c>
      <c r="B23" s="554">
        <v>-27459.63</v>
      </c>
      <c r="C23" s="555"/>
      <c r="D23" s="555"/>
      <c r="E23" s="462"/>
    </row>
    <row r="24" spans="1:5" s="443" customFormat="1" ht="19.5" customHeight="1">
      <c r="A24" s="479" t="s">
        <v>322</v>
      </c>
      <c r="B24" s="555"/>
      <c r="C24" s="555"/>
      <c r="D24" s="555"/>
      <c r="E24" s="462"/>
    </row>
    <row r="25" spans="1:5" s="443" customFormat="1" ht="19.5" customHeight="1">
      <c r="A25" s="479" t="s">
        <v>323</v>
      </c>
      <c r="B25" s="556">
        <f>CPYG!B111</f>
        <v>385155.44</v>
      </c>
      <c r="C25" s="557">
        <f>CPYG!C111</f>
        <v>86221.45000000001</v>
      </c>
      <c r="D25" s="557">
        <f>CPYG!D111</f>
        <v>150935.97999999992</v>
      </c>
      <c r="E25" s="481"/>
    </row>
    <row r="26" spans="1:5" s="443" customFormat="1" ht="19.5" customHeight="1">
      <c r="A26" s="479" t="s">
        <v>324</v>
      </c>
      <c r="B26" s="554"/>
      <c r="C26" s="554"/>
      <c r="D26" s="554"/>
      <c r="E26" s="462"/>
    </row>
    <row r="27" spans="1:5" s="443" customFormat="1" ht="19.5" customHeight="1">
      <c r="A27" s="479" t="s">
        <v>325</v>
      </c>
      <c r="B27" s="554"/>
      <c r="C27" s="554"/>
      <c r="D27" s="554"/>
      <c r="E27" s="462"/>
    </row>
    <row r="28" spans="1:5" s="443" customFormat="1" ht="19.5" customHeight="1">
      <c r="A28" s="479" t="s">
        <v>326</v>
      </c>
      <c r="B28" s="559">
        <f>SUM(B29:B31)</f>
        <v>0</v>
      </c>
      <c r="C28" s="559">
        <f>SUM(C29:C31)</f>
        <v>0</v>
      </c>
      <c r="D28" s="559">
        <f>SUM(D29:D31)</f>
        <v>0</v>
      </c>
      <c r="E28" s="469"/>
    </row>
    <row r="29" spans="1:5" s="443" customFormat="1" ht="19.5" customHeight="1">
      <c r="A29" s="479" t="s">
        <v>327</v>
      </c>
      <c r="B29" s="554"/>
      <c r="C29" s="554"/>
      <c r="D29" s="554"/>
      <c r="E29" s="462"/>
    </row>
    <row r="30" spans="1:5" s="443" customFormat="1" ht="19.5" customHeight="1">
      <c r="A30" s="479" t="s">
        <v>328</v>
      </c>
      <c r="B30" s="554"/>
      <c r="C30" s="554"/>
      <c r="D30" s="554"/>
      <c r="E30" s="462"/>
    </row>
    <row r="31" spans="1:5" s="443" customFormat="1" ht="19.5" customHeight="1">
      <c r="A31" s="479" t="s">
        <v>329</v>
      </c>
      <c r="B31" s="554"/>
      <c r="C31" s="555"/>
      <c r="D31" s="555"/>
      <c r="E31" s="462"/>
    </row>
    <row r="32" spans="1:7" s="443" customFormat="1" ht="19.5" customHeight="1">
      <c r="A32" s="479" t="s">
        <v>330</v>
      </c>
      <c r="B32" s="554"/>
      <c r="C32" s="555"/>
      <c r="D32" s="555"/>
      <c r="E32" s="462"/>
      <c r="G32" s="453"/>
    </row>
    <row r="33" spans="1:5" s="443" customFormat="1" ht="19.5" customHeight="1">
      <c r="A33" s="478" t="s">
        <v>455</v>
      </c>
      <c r="B33" s="559">
        <f>B34+B38+B43+B44+B45+B46+B9+B47</f>
        <v>14492395.88</v>
      </c>
      <c r="C33" s="559">
        <f>C34+C38+C43+C44+C45+C46+C9+C47</f>
        <v>23975886.19</v>
      </c>
      <c r="D33" s="559">
        <f>D34+D38+D43+D44+D45+D46+D9+D47</f>
        <v>0</v>
      </c>
      <c r="E33" s="469"/>
    </row>
    <row r="34" spans="1:5" s="443" customFormat="1" ht="19.5" customHeight="1">
      <c r="A34" s="449" t="s">
        <v>331</v>
      </c>
      <c r="B34" s="561">
        <f>SUM(B35:B37)</f>
        <v>0</v>
      </c>
      <c r="C34" s="561">
        <f>SUM(C35:C37)</f>
        <v>0</v>
      </c>
      <c r="D34" s="561">
        <f>SUM(D35:D37)</f>
        <v>0</v>
      </c>
      <c r="E34" s="462"/>
    </row>
    <row r="35" spans="1:5" s="443" customFormat="1" ht="19.5" customHeight="1">
      <c r="A35" s="452" t="s">
        <v>690</v>
      </c>
      <c r="B35" s="555"/>
      <c r="C35" s="555"/>
      <c r="D35" s="555"/>
      <c r="E35" s="462"/>
    </row>
    <row r="36" spans="1:5" s="443" customFormat="1" ht="28.5" customHeight="1">
      <c r="A36" s="482" t="s">
        <v>691</v>
      </c>
      <c r="B36" s="555"/>
      <c r="C36" s="555"/>
      <c r="D36" s="555"/>
      <c r="E36" s="462"/>
    </row>
    <row r="37" spans="1:5" s="443" customFormat="1" ht="19.5" customHeight="1">
      <c r="A37" s="452" t="s">
        <v>692</v>
      </c>
      <c r="B37" s="558"/>
      <c r="C37" s="558"/>
      <c r="D37" s="558"/>
      <c r="E37" s="469"/>
    </row>
    <row r="38" spans="1:5" s="443" customFormat="1" ht="19.5" customHeight="1">
      <c r="A38" s="449" t="s">
        <v>332</v>
      </c>
      <c r="B38" s="561">
        <f>SUM(B39:B42)</f>
        <v>0</v>
      </c>
      <c r="C38" s="561">
        <f>SUM(C39:C42)</f>
        <v>0</v>
      </c>
      <c r="D38" s="561">
        <f>SUM(D39:D42)</f>
        <v>0</v>
      </c>
      <c r="E38" s="462"/>
    </row>
    <row r="39" spans="1:5" s="443" customFormat="1" ht="19.5" customHeight="1">
      <c r="A39" s="452" t="s">
        <v>334</v>
      </c>
      <c r="B39" s="558"/>
      <c r="C39" s="558"/>
      <c r="D39" s="558"/>
      <c r="E39" s="469"/>
    </row>
    <row r="40" spans="1:5" s="443" customFormat="1" ht="19.5" customHeight="1">
      <c r="A40" s="452" t="s">
        <v>345</v>
      </c>
      <c r="B40" s="555"/>
      <c r="C40" s="555"/>
      <c r="D40" s="555"/>
      <c r="E40" s="462"/>
    </row>
    <row r="41" spans="1:5" s="443" customFormat="1" ht="19.5" customHeight="1">
      <c r="A41" s="452" t="s">
        <v>335</v>
      </c>
      <c r="B41" s="555"/>
      <c r="C41" s="555"/>
      <c r="D41" s="555"/>
      <c r="E41" s="462"/>
    </row>
    <row r="42" spans="1:5" s="443" customFormat="1" ht="19.5" customHeight="1">
      <c r="A42" s="452" t="s">
        <v>693</v>
      </c>
      <c r="B42" s="555"/>
      <c r="C42" s="555"/>
      <c r="D42" s="555"/>
      <c r="E42" s="462"/>
    </row>
    <row r="43" spans="1:5" s="443" customFormat="1" ht="19.5" customHeight="1">
      <c r="A43" s="784" t="s">
        <v>336</v>
      </c>
      <c r="B43" s="558">
        <v>14492395.88</v>
      </c>
      <c r="C43" s="558">
        <v>23975886.19</v>
      </c>
      <c r="D43" s="558"/>
      <c r="E43" s="462"/>
    </row>
    <row r="44" spans="1:5" s="443" customFormat="1" ht="19.5" customHeight="1">
      <c r="A44" s="449" t="s">
        <v>337</v>
      </c>
      <c r="B44" s="558"/>
      <c r="C44" s="558"/>
      <c r="D44" s="558"/>
      <c r="E44" s="462"/>
    </row>
    <row r="45" spans="1:5" s="443" customFormat="1" ht="19.5" customHeight="1">
      <c r="A45" s="449" t="s">
        <v>338</v>
      </c>
      <c r="B45" s="558"/>
      <c r="C45" s="558"/>
      <c r="D45" s="558"/>
      <c r="E45" s="469"/>
    </row>
    <row r="46" spans="1:5" s="443" customFormat="1" ht="19.5" customHeight="1">
      <c r="A46" s="449" t="s">
        <v>694</v>
      </c>
      <c r="B46" s="558"/>
      <c r="C46" s="558"/>
      <c r="D46" s="558"/>
      <c r="E46" s="469"/>
    </row>
    <row r="47" spans="1:5" s="443" customFormat="1" ht="19.5" customHeight="1">
      <c r="A47" s="449" t="s">
        <v>695</v>
      </c>
      <c r="B47" s="558"/>
      <c r="C47" s="558"/>
      <c r="D47" s="558"/>
      <c r="E47" s="469"/>
    </row>
    <row r="48" spans="1:5" s="443" customFormat="1" ht="19.5" customHeight="1">
      <c r="A48" s="478" t="s">
        <v>407</v>
      </c>
      <c r="B48" s="561">
        <f>+B49+B50+B54+B59+B60+B63+B64</f>
        <v>2412274.73</v>
      </c>
      <c r="C48" s="561">
        <f>+C49+C50+C54+C59+C60+C63+C64</f>
        <v>1379399.41</v>
      </c>
      <c r="D48" s="561">
        <f>+D49+D50+D54+D59+D60+D63+D64</f>
        <v>700839.38</v>
      </c>
      <c r="E48" s="469"/>
    </row>
    <row r="49" spans="1:5" s="443" customFormat="1" ht="30" customHeight="1">
      <c r="A49" s="483" t="s">
        <v>342</v>
      </c>
      <c r="B49" s="558"/>
      <c r="C49" s="558"/>
      <c r="D49" s="558"/>
      <c r="E49" s="469"/>
    </row>
    <row r="50" spans="1:5" s="443" customFormat="1" ht="19.5" customHeight="1">
      <c r="A50" s="449" t="s">
        <v>343</v>
      </c>
      <c r="B50" s="561">
        <f>+B51+B52+B53</f>
        <v>0</v>
      </c>
      <c r="C50" s="561">
        <f>+C51+C52+C53</f>
        <v>0</v>
      </c>
      <c r="D50" s="561">
        <f>+D51+D52+D53</f>
        <v>0</v>
      </c>
      <c r="E50" s="469"/>
    </row>
    <row r="51" spans="1:5" s="443" customFormat="1" ht="19.5" customHeight="1">
      <c r="A51" s="452" t="s">
        <v>690</v>
      </c>
      <c r="B51" s="558"/>
      <c r="C51" s="558"/>
      <c r="D51" s="558"/>
      <c r="E51" s="469"/>
    </row>
    <row r="52" spans="1:5" s="443" customFormat="1" ht="28.5" customHeight="1">
      <c r="A52" s="482" t="s">
        <v>691</v>
      </c>
      <c r="B52" s="558"/>
      <c r="C52" s="558"/>
      <c r="D52" s="558"/>
      <c r="E52" s="469"/>
    </row>
    <row r="53" spans="1:5" s="443" customFormat="1" ht="19.5" customHeight="1">
      <c r="A53" s="452" t="s">
        <v>692</v>
      </c>
      <c r="B53" s="558"/>
      <c r="C53" s="558"/>
      <c r="D53" s="558"/>
      <c r="E53" s="469"/>
    </row>
    <row r="54" spans="1:5" s="443" customFormat="1" ht="19.5" customHeight="1">
      <c r="A54" s="449" t="s">
        <v>344</v>
      </c>
      <c r="B54" s="561">
        <f>SUM(B55:B58)</f>
        <v>0</v>
      </c>
      <c r="C54" s="561">
        <f>SUM(C55:C58)</f>
        <v>0</v>
      </c>
      <c r="D54" s="561">
        <f>SUM(D55:D58)</f>
        <v>0</v>
      </c>
      <c r="E54" s="462"/>
    </row>
    <row r="55" spans="1:5" s="443" customFormat="1" ht="19.5" customHeight="1">
      <c r="A55" s="452" t="s">
        <v>334</v>
      </c>
      <c r="B55" s="555"/>
      <c r="C55" s="555"/>
      <c r="D55" s="555"/>
      <c r="E55" s="462"/>
    </row>
    <row r="56" spans="1:4" s="443" customFormat="1" ht="19.5" customHeight="1">
      <c r="A56" s="452" t="s">
        <v>345</v>
      </c>
      <c r="B56" s="555"/>
      <c r="C56" s="555"/>
      <c r="D56" s="555"/>
    </row>
    <row r="57" spans="1:5" s="443" customFormat="1" ht="19.5" customHeight="1">
      <c r="A57" s="452" t="s">
        <v>335</v>
      </c>
      <c r="B57" s="558"/>
      <c r="C57" s="558"/>
      <c r="D57" s="558"/>
      <c r="E57" s="469"/>
    </row>
    <row r="58" spans="1:5" s="443" customFormat="1" ht="19.5" customHeight="1">
      <c r="A58" s="452" t="s">
        <v>696</v>
      </c>
      <c r="B58" s="558"/>
      <c r="C58" s="558"/>
      <c r="D58" s="558"/>
      <c r="E58" s="469"/>
    </row>
    <row r="59" spans="1:5" s="443" customFormat="1" ht="19.5" customHeight="1">
      <c r="A59" s="784" t="s">
        <v>346</v>
      </c>
      <c r="B59" s="558">
        <v>705.72</v>
      </c>
      <c r="C59" s="558">
        <v>34579.65</v>
      </c>
      <c r="D59" s="558">
        <v>93276.98</v>
      </c>
      <c r="E59" s="469"/>
    </row>
    <row r="60" spans="1:5" s="443" customFormat="1" ht="19.5" customHeight="1">
      <c r="A60" s="449" t="s">
        <v>347</v>
      </c>
      <c r="B60" s="561">
        <f>SUM(B61:B62)</f>
        <v>2411569.01</v>
      </c>
      <c r="C60" s="561">
        <f>SUM(C61:C62)</f>
        <v>1344819.76</v>
      </c>
      <c r="D60" s="561">
        <f>SUM(D61:D62)</f>
        <v>607562.4</v>
      </c>
      <c r="E60" s="462"/>
    </row>
    <row r="61" spans="1:5" s="443" customFormat="1" ht="19.5" customHeight="1">
      <c r="A61" s="452" t="s">
        <v>348</v>
      </c>
      <c r="B61" s="555"/>
      <c r="C61" s="555"/>
      <c r="D61" s="555"/>
      <c r="E61" s="462"/>
    </row>
    <row r="62" spans="1:5" s="443" customFormat="1" ht="19.5" customHeight="1">
      <c r="A62" s="452" t="s">
        <v>697</v>
      </c>
      <c r="B62" s="555">
        <v>2411569.01</v>
      </c>
      <c r="C62" s="555">
        <v>1344819.76</v>
      </c>
      <c r="D62" s="555">
        <v>607562.4</v>
      </c>
      <c r="E62" s="462"/>
    </row>
    <row r="63" spans="1:5" s="443" customFormat="1" ht="19.5" customHeight="1">
      <c r="A63" s="449" t="s">
        <v>369</v>
      </c>
      <c r="B63" s="558"/>
      <c r="C63" s="558"/>
      <c r="D63" s="558"/>
      <c r="E63" s="469"/>
    </row>
    <row r="64" spans="1:5" s="443" customFormat="1" ht="19.5" customHeight="1">
      <c r="A64" s="449" t="s">
        <v>698</v>
      </c>
      <c r="B64" s="558"/>
      <c r="C64" s="558"/>
      <c r="D64" s="558"/>
      <c r="E64" s="469"/>
    </row>
    <row r="65" spans="1:5" s="443" customFormat="1" ht="30" customHeight="1">
      <c r="A65" s="455" t="s">
        <v>408</v>
      </c>
      <c r="B65" s="562">
        <f>B48+B33+B11</f>
        <v>18615366.419999998</v>
      </c>
      <c r="C65" s="562">
        <f>C48+C33+C11</f>
        <v>27152202.85</v>
      </c>
      <c r="D65" s="562">
        <f>D48+D33+D11</f>
        <v>26738874.82</v>
      </c>
      <c r="E65" s="450"/>
    </row>
    <row r="66" spans="2:5" s="443" customFormat="1" ht="12.75">
      <c r="B66" s="453"/>
      <c r="C66" s="453"/>
      <c r="D66" s="453"/>
      <c r="E66" s="484"/>
    </row>
    <row r="67" spans="2:5" s="443" customFormat="1" ht="12.75">
      <c r="B67" s="453"/>
      <c r="C67" s="453"/>
      <c r="D67" s="453"/>
      <c r="E67" s="484"/>
    </row>
    <row r="68" spans="1:5" s="443" customFormat="1" ht="12.75" hidden="1">
      <c r="A68" s="458" t="s">
        <v>349</v>
      </c>
      <c r="B68" s="453"/>
      <c r="C68" s="453"/>
      <c r="D68" s="453"/>
      <c r="E68" s="484"/>
    </row>
    <row r="69" s="443" customFormat="1" ht="12.75">
      <c r="E69" s="454"/>
    </row>
    <row r="70" spans="2:5" s="443" customFormat="1" ht="12.75">
      <c r="B70" s="453"/>
      <c r="C70" s="453"/>
      <c r="D70" s="453"/>
      <c r="E70" s="484"/>
    </row>
    <row r="71" spans="2:5" s="443" customFormat="1" ht="12.75" hidden="1">
      <c r="B71" s="453"/>
      <c r="C71" s="453"/>
      <c r="D71" s="453"/>
      <c r="E71" s="484"/>
    </row>
    <row r="72" spans="1:5" s="443" customFormat="1" ht="12.75" hidden="1">
      <c r="A72" s="443" t="s">
        <v>370</v>
      </c>
      <c r="B72" s="453">
        <f>+ACTIVO!B48</f>
        <v>18615366.42</v>
      </c>
      <c r="C72" s="453">
        <f>+ACTIVO!C48</f>
        <v>27152202.85</v>
      </c>
      <c r="D72" s="453">
        <f>+ACTIVO!D48</f>
        <v>26738874.819999997</v>
      </c>
      <c r="E72" s="484"/>
    </row>
    <row r="73" spans="1:5" s="443" customFormat="1" ht="12.75" hidden="1">
      <c r="A73" s="454" t="s">
        <v>368</v>
      </c>
      <c r="B73" s="464">
        <f>+B65-B72</f>
        <v>0</v>
      </c>
      <c r="C73" s="464">
        <f>+C65-C72</f>
        <v>0</v>
      </c>
      <c r="D73" s="464">
        <f>+D65-D72</f>
        <v>0</v>
      </c>
      <c r="E73" s="462"/>
    </row>
    <row r="74" s="443" customFormat="1" ht="12.75" hidden="1">
      <c r="E74" s="454"/>
    </row>
    <row r="75" spans="4:5" s="443" customFormat="1" ht="12.75" hidden="1">
      <c r="D75" s="453"/>
      <c r="E75" s="484"/>
    </row>
    <row r="76" s="443" customFormat="1" ht="12.75">
      <c r="E76" s="454"/>
    </row>
    <row r="77" s="443" customFormat="1" ht="12.75">
      <c r="E77" s="454"/>
    </row>
    <row r="78" s="443" customFormat="1" ht="12.75">
      <c r="E78" s="454"/>
    </row>
    <row r="79" s="443" customFormat="1" ht="12.75">
      <c r="E79" s="454"/>
    </row>
    <row r="80" s="443" customFormat="1" ht="12.75">
      <c r="E80" s="454"/>
    </row>
    <row r="81" s="443" customFormat="1" ht="12.75">
      <c r="E81" s="454"/>
    </row>
    <row r="82" s="443" customFormat="1" ht="12.75">
      <c r="E82" s="454"/>
    </row>
    <row r="83" s="443" customFormat="1" ht="12.75">
      <c r="E83" s="454"/>
    </row>
    <row r="84" s="443" customFormat="1" ht="12.75">
      <c r="E84" s="454"/>
    </row>
    <row r="85" s="443" customFormat="1" ht="12.75">
      <c r="E85" s="454"/>
    </row>
    <row r="86" s="443" customFormat="1" ht="12.75">
      <c r="E86" s="454"/>
    </row>
    <row r="87" s="443" customFormat="1" ht="12.75">
      <c r="E87" s="454"/>
    </row>
    <row r="88" s="443" customFormat="1" ht="12.75">
      <c r="E88" s="454"/>
    </row>
    <row r="89" s="443" customFormat="1" ht="12.75">
      <c r="E89" s="454"/>
    </row>
    <row r="90" s="443" customFormat="1" ht="12.75">
      <c r="E90" s="454"/>
    </row>
    <row r="91" s="443" customFormat="1" ht="12.75">
      <c r="E91" s="454"/>
    </row>
    <row r="92" s="443" customFormat="1" ht="12.75">
      <c r="E92" s="454"/>
    </row>
    <row r="93" s="443" customFormat="1" ht="12.75">
      <c r="E93" s="454"/>
    </row>
    <row r="94" s="443" customFormat="1" ht="12.75">
      <c r="E94" s="454"/>
    </row>
    <row r="95" s="443" customFormat="1" ht="12.75">
      <c r="E95" s="454"/>
    </row>
    <row r="96" s="443" customFormat="1" ht="12.75">
      <c r="E96" s="454"/>
    </row>
    <row r="97" s="443" customFormat="1" ht="12.75">
      <c r="E97" s="454"/>
    </row>
    <row r="98" s="443" customFormat="1" ht="12.75">
      <c r="E98" s="454"/>
    </row>
    <row r="99" s="443" customFormat="1" ht="12.75">
      <c r="E99" s="454"/>
    </row>
    <row r="100" s="443" customFormat="1" ht="12.75">
      <c r="E100" s="454"/>
    </row>
    <row r="101" s="443" customFormat="1" ht="12.75">
      <c r="E101" s="454"/>
    </row>
    <row r="102" s="443" customFormat="1" ht="12.75">
      <c r="E102" s="454"/>
    </row>
    <row r="103" s="443" customFormat="1" ht="12.75">
      <c r="E103" s="454"/>
    </row>
    <row r="104" s="443" customFormat="1" ht="12.75">
      <c r="E104" s="454"/>
    </row>
    <row r="105" s="443" customFormat="1" ht="12.75">
      <c r="E105" s="454"/>
    </row>
    <row r="106" s="443" customFormat="1" ht="12.75">
      <c r="E106" s="454"/>
    </row>
    <row r="107" s="443" customFormat="1" ht="12.75">
      <c r="E107" s="454"/>
    </row>
    <row r="108" s="443" customFormat="1" ht="12.75">
      <c r="E108" s="454"/>
    </row>
    <row r="109" s="443" customFormat="1" ht="12.75">
      <c r="E109" s="454"/>
    </row>
    <row r="110" s="443" customFormat="1" ht="12.75">
      <c r="E110" s="454"/>
    </row>
    <row r="111" s="443" customFormat="1" ht="12.75">
      <c r="E111" s="454"/>
    </row>
    <row r="112" s="443" customFormat="1" ht="12.75">
      <c r="E112" s="454"/>
    </row>
    <row r="113" s="443" customFormat="1" ht="12.75">
      <c r="E113" s="454"/>
    </row>
    <row r="114" s="443" customFormat="1" ht="12.75">
      <c r="E114" s="454"/>
    </row>
    <row r="115" s="443" customFormat="1" ht="12.75">
      <c r="E115" s="454"/>
    </row>
    <row r="116" s="443" customFormat="1" ht="12.75">
      <c r="E116" s="454"/>
    </row>
    <row r="117" s="443" customFormat="1" ht="12.75">
      <c r="E117" s="454"/>
    </row>
    <row r="118" s="443" customFormat="1" ht="12.75">
      <c r="E118" s="454"/>
    </row>
    <row r="119" s="443" customFormat="1" ht="12.75">
      <c r="E119" s="454"/>
    </row>
    <row r="120" s="443" customFormat="1" ht="12.75">
      <c r="E120" s="454"/>
    </row>
    <row r="121" s="443" customFormat="1" ht="12.75">
      <c r="E121" s="454"/>
    </row>
    <row r="122" s="443" customFormat="1" ht="12.75">
      <c r="E122" s="454"/>
    </row>
    <row r="123" s="443" customFormat="1" ht="12.75">
      <c r="E123" s="454"/>
    </row>
    <row r="124" s="443" customFormat="1" ht="12.75">
      <c r="E124" s="454"/>
    </row>
    <row r="125" s="443" customFormat="1" ht="12.75">
      <c r="E125" s="454"/>
    </row>
    <row r="126" s="443" customFormat="1" ht="12.75">
      <c r="E126" s="454"/>
    </row>
    <row r="127" s="443" customFormat="1" ht="12.75">
      <c r="E127" s="454"/>
    </row>
    <row r="128" s="443" customFormat="1" ht="12.75">
      <c r="E128" s="454"/>
    </row>
    <row r="129" s="443" customFormat="1" ht="12.75">
      <c r="E129" s="454"/>
    </row>
    <row r="130" s="443" customFormat="1" ht="12.75">
      <c r="E130" s="454"/>
    </row>
    <row r="131" s="443" customFormat="1" ht="12.75">
      <c r="E131" s="454"/>
    </row>
    <row r="132" s="443" customFormat="1" ht="12.75">
      <c r="E132" s="454"/>
    </row>
    <row r="133" s="443" customFormat="1" ht="12.75">
      <c r="E133" s="454"/>
    </row>
    <row r="134" s="443" customFormat="1" ht="12.75">
      <c r="E134" s="454"/>
    </row>
    <row r="135" s="443" customFormat="1" ht="12.75">
      <c r="E135" s="454"/>
    </row>
    <row r="136" s="443" customFormat="1" ht="12.75">
      <c r="E136" s="454"/>
    </row>
    <row r="137" s="443" customFormat="1" ht="12.75">
      <c r="E137" s="454"/>
    </row>
    <row r="138" s="443" customFormat="1" ht="12.75">
      <c r="E138" s="454"/>
    </row>
    <row r="139" s="443" customFormat="1" ht="12.75">
      <c r="E139" s="454"/>
    </row>
    <row r="140" s="443" customFormat="1" ht="12.75">
      <c r="E140" s="454"/>
    </row>
    <row r="141" s="443" customFormat="1" ht="12.75">
      <c r="E141" s="454"/>
    </row>
    <row r="142" s="443" customFormat="1" ht="12.75">
      <c r="E142" s="454"/>
    </row>
    <row r="143" s="443" customFormat="1" ht="12.75">
      <c r="E143" s="454"/>
    </row>
    <row r="144" s="443" customFormat="1" ht="12.75">
      <c r="E144" s="454"/>
    </row>
    <row r="145" s="443" customFormat="1" ht="12.75">
      <c r="E145" s="454"/>
    </row>
    <row r="146" s="443" customFormat="1" ht="12.75">
      <c r="E146" s="454"/>
    </row>
    <row r="147" s="443" customFormat="1" ht="12.75">
      <c r="E147" s="454"/>
    </row>
    <row r="148" s="443" customFormat="1" ht="12.75">
      <c r="E148" s="454"/>
    </row>
    <row r="149" s="443" customFormat="1" ht="12.75">
      <c r="E149" s="454"/>
    </row>
    <row r="150" s="443" customFormat="1" ht="12.75">
      <c r="E150" s="454"/>
    </row>
    <row r="151" s="443" customFormat="1" ht="12.75">
      <c r="E151" s="454"/>
    </row>
    <row r="152" s="443" customFormat="1" ht="12.75">
      <c r="E152" s="454"/>
    </row>
    <row r="153" s="443" customFormat="1" ht="12.75">
      <c r="E153" s="454"/>
    </row>
    <row r="154" s="443" customFormat="1" ht="12.75">
      <c r="E154" s="454"/>
    </row>
    <row r="155" s="443" customFormat="1" ht="12.75">
      <c r="E155" s="454"/>
    </row>
    <row r="156" s="443" customFormat="1" ht="12.75">
      <c r="E156" s="454"/>
    </row>
    <row r="157" s="443" customFormat="1" ht="12.75">
      <c r="E157" s="454"/>
    </row>
    <row r="158" s="443" customFormat="1" ht="12.75">
      <c r="E158" s="454"/>
    </row>
    <row r="159" s="443" customFormat="1" ht="12.75">
      <c r="E159" s="454"/>
    </row>
    <row r="160" s="443" customFormat="1" ht="12.75">
      <c r="E160" s="454"/>
    </row>
    <row r="161" s="443" customFormat="1" ht="12.75">
      <c r="E161" s="454"/>
    </row>
    <row r="162" s="443" customFormat="1" ht="12.75">
      <c r="E162" s="454"/>
    </row>
    <row r="163" s="443" customFormat="1" ht="12.75">
      <c r="E163" s="454"/>
    </row>
    <row r="164" s="443" customFormat="1" ht="12.75">
      <c r="E164" s="454"/>
    </row>
    <row r="165" s="443" customFormat="1" ht="12.75">
      <c r="E165" s="454"/>
    </row>
    <row r="166" s="443" customFormat="1" ht="12.75">
      <c r="E166" s="454"/>
    </row>
    <row r="167" s="443" customFormat="1" ht="12.75">
      <c r="E167" s="454"/>
    </row>
    <row r="168" s="443" customFormat="1" ht="12.75">
      <c r="E168" s="454"/>
    </row>
    <row r="169" s="443" customFormat="1" ht="12.75">
      <c r="E169" s="454"/>
    </row>
    <row r="170" s="443" customFormat="1" ht="12.75">
      <c r="E170" s="454"/>
    </row>
    <row r="171" s="443" customFormat="1" ht="12.75">
      <c r="E171" s="454"/>
    </row>
    <row r="172" s="443" customFormat="1" ht="12.75">
      <c r="E172" s="454"/>
    </row>
    <row r="173" s="443" customFormat="1" ht="12.75">
      <c r="E173" s="454"/>
    </row>
    <row r="174" s="443" customFormat="1" ht="12.75">
      <c r="E174" s="454"/>
    </row>
    <row r="175" s="443" customFormat="1" ht="12.75">
      <c r="E175" s="454"/>
    </row>
    <row r="176" s="443" customFormat="1" ht="12.75">
      <c r="E176" s="454"/>
    </row>
    <row r="177" s="443" customFormat="1" ht="12.75">
      <c r="E177" s="454"/>
    </row>
    <row r="178" s="443" customFormat="1" ht="12.75">
      <c r="E178" s="454"/>
    </row>
    <row r="179" s="443" customFormat="1" ht="12.75">
      <c r="E179" s="454"/>
    </row>
    <row r="180" s="443" customFormat="1" ht="12.75">
      <c r="E180" s="454"/>
    </row>
    <row r="181" s="443" customFormat="1" ht="12.75">
      <c r="E181" s="454"/>
    </row>
    <row r="182" s="443" customFormat="1" ht="12.75">
      <c r="E182" s="454"/>
    </row>
    <row r="183" s="443" customFormat="1" ht="12.75">
      <c r="E183" s="454"/>
    </row>
    <row r="184" s="443" customFormat="1" ht="12.75">
      <c r="E184" s="454"/>
    </row>
    <row r="185" s="443" customFormat="1" ht="12.75">
      <c r="E185" s="454"/>
    </row>
    <row r="186" s="443" customFormat="1" ht="12.75">
      <c r="E186" s="454"/>
    </row>
    <row r="187" s="443" customFormat="1" ht="12.75">
      <c r="E187" s="454"/>
    </row>
    <row r="188" s="443" customFormat="1" ht="12.75">
      <c r="E188" s="454"/>
    </row>
    <row r="189" s="443" customFormat="1" ht="12.75">
      <c r="E189" s="454"/>
    </row>
    <row r="190" s="443" customFormat="1" ht="12.75">
      <c r="E190" s="454"/>
    </row>
    <row r="191" s="443" customFormat="1" ht="12.75">
      <c r="E191" s="454"/>
    </row>
    <row r="192" s="443" customFormat="1" ht="12.75">
      <c r="E192" s="454"/>
    </row>
    <row r="193" s="443" customFormat="1" ht="12.75">
      <c r="E193" s="454"/>
    </row>
    <row r="194" s="443" customFormat="1" ht="12.75">
      <c r="E194" s="454"/>
    </row>
    <row r="195" s="443" customFormat="1" ht="12.75">
      <c r="E195" s="454"/>
    </row>
    <row r="196" s="443" customFormat="1" ht="12.75">
      <c r="E196" s="454"/>
    </row>
    <row r="197" s="443" customFormat="1" ht="12.75">
      <c r="E197" s="454"/>
    </row>
    <row r="198" s="443" customFormat="1" ht="12.75">
      <c r="E198" s="454"/>
    </row>
    <row r="199" s="443" customFormat="1" ht="12.75">
      <c r="E199" s="454"/>
    </row>
    <row r="200" s="443" customFormat="1" ht="12.75">
      <c r="E200" s="454"/>
    </row>
    <row r="201" s="443" customFormat="1" ht="12.75">
      <c r="E201" s="454"/>
    </row>
    <row r="202" s="443" customFormat="1" ht="12.75">
      <c r="E202" s="454"/>
    </row>
    <row r="203" s="443" customFormat="1" ht="12.75">
      <c r="E203" s="454"/>
    </row>
    <row r="204" s="443" customFormat="1" ht="12.75">
      <c r="E204" s="454"/>
    </row>
    <row r="205" s="443" customFormat="1" ht="12.75">
      <c r="E205" s="454"/>
    </row>
    <row r="206" s="443" customFormat="1" ht="12.75">
      <c r="E206" s="454"/>
    </row>
    <row r="207" s="443" customFormat="1" ht="12.75">
      <c r="E207" s="454"/>
    </row>
    <row r="208" s="443" customFormat="1" ht="12.75">
      <c r="E208" s="454"/>
    </row>
    <row r="209" s="443" customFormat="1" ht="12.75">
      <c r="E209" s="454"/>
    </row>
    <row r="210" s="443" customFormat="1" ht="12.75">
      <c r="E210" s="454"/>
    </row>
    <row r="211" s="443" customFormat="1" ht="12.75">
      <c r="E211" s="454"/>
    </row>
    <row r="212" s="443" customFormat="1" ht="12.75">
      <c r="E212" s="454"/>
    </row>
    <row r="213" s="443" customFormat="1" ht="12.75">
      <c r="E213" s="454"/>
    </row>
    <row r="214" s="443" customFormat="1" ht="12.75">
      <c r="E214" s="454"/>
    </row>
    <row r="215" s="443" customFormat="1" ht="12.75">
      <c r="E215" s="454"/>
    </row>
    <row r="216" s="443" customFormat="1" ht="12.75">
      <c r="E216" s="454"/>
    </row>
    <row r="217" s="443" customFormat="1" ht="12.75">
      <c r="E217" s="454"/>
    </row>
    <row r="218" s="443" customFormat="1" ht="12.75">
      <c r="E218" s="454"/>
    </row>
    <row r="219" s="443" customFormat="1" ht="12.75">
      <c r="E219" s="454"/>
    </row>
    <row r="220" s="443" customFormat="1" ht="12.75">
      <c r="E220" s="454"/>
    </row>
    <row r="221" s="443" customFormat="1" ht="12.75">
      <c r="E221" s="454"/>
    </row>
    <row r="222" s="443" customFormat="1" ht="12.75">
      <c r="E222" s="454"/>
    </row>
    <row r="223" s="443" customFormat="1" ht="12.75">
      <c r="E223" s="454"/>
    </row>
    <row r="224" s="443" customFormat="1" ht="12.75">
      <c r="E224" s="454"/>
    </row>
    <row r="225" s="443" customFormat="1" ht="12.75">
      <c r="E225" s="454"/>
    </row>
    <row r="226" s="443" customFormat="1" ht="12.75">
      <c r="E226" s="454"/>
    </row>
    <row r="227" s="443" customFormat="1" ht="12.75">
      <c r="E227" s="454"/>
    </row>
    <row r="228" s="443" customFormat="1" ht="12.75">
      <c r="E228" s="454"/>
    </row>
    <row r="229" s="443" customFormat="1" ht="12.75">
      <c r="E229" s="454"/>
    </row>
    <row r="230" s="443" customFormat="1" ht="12.75">
      <c r="E230" s="454"/>
    </row>
    <row r="231" s="443" customFormat="1" ht="12.75">
      <c r="E231" s="454"/>
    </row>
    <row r="232" s="443" customFormat="1" ht="12.75">
      <c r="E232" s="454"/>
    </row>
    <row r="233" s="443" customFormat="1" ht="12.75">
      <c r="E233" s="454"/>
    </row>
    <row r="234" s="443" customFormat="1" ht="12.75">
      <c r="E234" s="454"/>
    </row>
    <row r="235" s="443" customFormat="1" ht="12.75">
      <c r="E235" s="454"/>
    </row>
    <row r="236" s="443" customFormat="1" ht="12.75">
      <c r="E236" s="454"/>
    </row>
    <row r="237" s="443" customFormat="1" ht="12.75">
      <c r="E237" s="454"/>
    </row>
    <row r="238" s="443" customFormat="1" ht="12.75">
      <c r="E238" s="454"/>
    </row>
    <row r="239" s="443" customFormat="1" ht="12.75">
      <c r="E239" s="454"/>
    </row>
    <row r="240" s="443" customFormat="1" ht="12.75">
      <c r="E240" s="454"/>
    </row>
    <row r="241" s="443" customFormat="1" ht="12.75">
      <c r="E241" s="454"/>
    </row>
    <row r="242" s="443" customFormat="1" ht="12.75">
      <c r="E242" s="454"/>
    </row>
    <row r="243" s="443" customFormat="1" ht="12.75">
      <c r="E243" s="454"/>
    </row>
    <row r="244" s="443" customFormat="1" ht="12.75">
      <c r="E244" s="454"/>
    </row>
    <row r="245" s="443" customFormat="1" ht="12.75">
      <c r="E245" s="454"/>
    </row>
    <row r="246" s="443" customFormat="1" ht="12.75">
      <c r="E246" s="454"/>
    </row>
    <row r="247" s="443" customFormat="1" ht="12.75">
      <c r="E247" s="454"/>
    </row>
    <row r="248" s="443" customFormat="1" ht="12.75">
      <c r="E248" s="454"/>
    </row>
    <row r="249" s="443" customFormat="1" ht="12.75">
      <c r="E249" s="454"/>
    </row>
    <row r="250" s="443" customFormat="1" ht="12.75">
      <c r="E250" s="454"/>
    </row>
    <row r="251" s="443" customFormat="1" ht="12.75">
      <c r="E251" s="454"/>
    </row>
    <row r="252" s="443" customFormat="1" ht="12.75">
      <c r="E252" s="454"/>
    </row>
    <row r="253" s="443" customFormat="1" ht="12.75">
      <c r="E253" s="454"/>
    </row>
    <row r="254" s="443" customFormat="1" ht="12.75">
      <c r="E254" s="454"/>
    </row>
    <row r="255" s="443" customFormat="1" ht="12.75">
      <c r="E255" s="454"/>
    </row>
    <row r="256" s="443" customFormat="1" ht="12.75">
      <c r="E256" s="454"/>
    </row>
    <row r="257" s="443" customFormat="1" ht="12.75">
      <c r="E257" s="454"/>
    </row>
    <row r="258" s="443" customFormat="1" ht="12.75">
      <c r="E258" s="454"/>
    </row>
    <row r="259" s="443" customFormat="1" ht="12.75">
      <c r="E259" s="454"/>
    </row>
    <row r="260" s="443" customFormat="1" ht="12.75">
      <c r="E260" s="454"/>
    </row>
    <row r="261" s="443" customFormat="1" ht="12.75">
      <c r="E261" s="454"/>
    </row>
    <row r="262" s="443" customFormat="1" ht="12.75">
      <c r="E262" s="454"/>
    </row>
    <row r="263" s="443" customFormat="1" ht="12.75">
      <c r="E263" s="454"/>
    </row>
    <row r="264" s="443" customFormat="1" ht="12.75">
      <c r="E264" s="454"/>
    </row>
    <row r="265" s="443" customFormat="1" ht="12.75">
      <c r="E265" s="454"/>
    </row>
    <row r="266" s="443" customFormat="1" ht="12.75">
      <c r="E266" s="454"/>
    </row>
    <row r="267" s="443" customFormat="1" ht="12.75">
      <c r="E267" s="454"/>
    </row>
    <row r="268" s="443" customFormat="1" ht="12.75">
      <c r="E268" s="454"/>
    </row>
    <row r="269" s="443" customFormat="1" ht="12.75">
      <c r="E269" s="454"/>
    </row>
    <row r="270" s="443" customFormat="1" ht="12.75">
      <c r="E270" s="454"/>
    </row>
    <row r="271" s="443" customFormat="1" ht="12.75">
      <c r="E271" s="454"/>
    </row>
    <row r="272" s="443" customFormat="1" ht="12.75">
      <c r="E272" s="454"/>
    </row>
    <row r="273" s="443" customFormat="1" ht="12.75">
      <c r="E273" s="454"/>
    </row>
    <row r="274" s="443" customFormat="1" ht="12.75">
      <c r="E274" s="454"/>
    </row>
    <row r="275" s="443" customFormat="1" ht="12.75">
      <c r="E275" s="454"/>
    </row>
    <row r="276" s="443" customFormat="1" ht="12.75">
      <c r="E276" s="454"/>
    </row>
    <row r="277" s="443" customFormat="1" ht="12.75">
      <c r="E277" s="454"/>
    </row>
    <row r="278" s="443" customFormat="1" ht="12.75">
      <c r="E278" s="454"/>
    </row>
    <row r="279" s="443" customFormat="1" ht="12.75">
      <c r="E279" s="454"/>
    </row>
    <row r="280" s="443" customFormat="1" ht="12.75">
      <c r="E280" s="454"/>
    </row>
    <row r="281" s="443" customFormat="1" ht="12.75">
      <c r="E281" s="454"/>
    </row>
    <row r="282" s="443" customFormat="1" ht="12.75">
      <c r="E282" s="454"/>
    </row>
    <row r="283" s="443" customFormat="1" ht="12.75">
      <c r="E283" s="454"/>
    </row>
    <row r="284" s="443" customFormat="1" ht="12.75">
      <c r="E284" s="454"/>
    </row>
    <row r="285" s="443" customFormat="1" ht="12.75">
      <c r="E285" s="454"/>
    </row>
    <row r="286" s="443" customFormat="1" ht="12.75">
      <c r="E286" s="454"/>
    </row>
    <row r="287" s="443" customFormat="1" ht="12.75">
      <c r="E287" s="454"/>
    </row>
    <row r="288" s="443" customFormat="1" ht="12.75">
      <c r="E288" s="454"/>
    </row>
    <row r="289" s="443" customFormat="1" ht="12.75">
      <c r="E289" s="454"/>
    </row>
    <row r="290" s="443" customFormat="1" ht="12.75">
      <c r="E290" s="454"/>
    </row>
    <row r="291" s="443" customFormat="1" ht="12.75">
      <c r="E291" s="454"/>
    </row>
    <row r="292" s="443" customFormat="1" ht="12.75">
      <c r="E292" s="454"/>
    </row>
    <row r="293" s="443" customFormat="1" ht="12.75">
      <c r="E293" s="454"/>
    </row>
    <row r="294" s="443" customFormat="1" ht="12.75">
      <c r="E294" s="454"/>
    </row>
    <row r="295" s="443" customFormat="1" ht="12.75">
      <c r="E295" s="454"/>
    </row>
    <row r="296" s="443" customFormat="1" ht="12.75">
      <c r="E296" s="454"/>
    </row>
    <row r="297" s="443" customFormat="1" ht="12.75">
      <c r="E297" s="454"/>
    </row>
    <row r="298" s="443" customFormat="1" ht="12.75">
      <c r="E298" s="454"/>
    </row>
    <row r="299" s="443" customFormat="1" ht="12.75">
      <c r="E299" s="454"/>
    </row>
    <row r="300" s="443" customFormat="1" ht="12.75">
      <c r="E300" s="454"/>
    </row>
    <row r="301" s="443" customFormat="1" ht="12.75">
      <c r="E301" s="454"/>
    </row>
    <row r="302" s="443" customFormat="1" ht="12.75">
      <c r="E302" s="454"/>
    </row>
    <row r="303" s="443" customFormat="1" ht="12.75">
      <c r="E303" s="454"/>
    </row>
    <row r="304" s="443" customFormat="1" ht="12.75">
      <c r="E304" s="454"/>
    </row>
    <row r="305" s="443" customFormat="1" ht="12.75">
      <c r="E305" s="454"/>
    </row>
    <row r="306" s="443" customFormat="1" ht="12.75">
      <c r="E306" s="454"/>
    </row>
    <row r="307" s="443" customFormat="1" ht="12.75">
      <c r="E307" s="454"/>
    </row>
    <row r="308" s="443" customFormat="1" ht="12.75">
      <c r="E308" s="454"/>
    </row>
    <row r="309" s="443" customFormat="1" ht="12.75">
      <c r="E309" s="454"/>
    </row>
    <row r="310" s="443" customFormat="1" ht="12.75">
      <c r="E310" s="454"/>
    </row>
    <row r="311" s="443" customFormat="1" ht="12.75">
      <c r="E311" s="454"/>
    </row>
    <row r="312" s="443" customFormat="1" ht="12.75">
      <c r="E312" s="454"/>
    </row>
    <row r="313" s="443" customFormat="1" ht="12.75">
      <c r="E313" s="454"/>
    </row>
    <row r="314" s="443" customFormat="1" ht="12.75">
      <c r="E314" s="454"/>
    </row>
    <row r="315" s="443" customFormat="1" ht="12.75">
      <c r="E315" s="454"/>
    </row>
    <row r="316" s="443" customFormat="1" ht="12.75">
      <c r="E316" s="454"/>
    </row>
    <row r="317" s="443" customFormat="1" ht="12.75">
      <c r="E317" s="454"/>
    </row>
    <row r="318" s="443" customFormat="1" ht="12.75">
      <c r="E318" s="454"/>
    </row>
    <row r="319" s="443" customFormat="1" ht="12.75">
      <c r="E319" s="454"/>
    </row>
    <row r="320" s="443" customFormat="1" ht="12.75">
      <c r="E320" s="454"/>
    </row>
    <row r="321" s="443" customFormat="1" ht="12.75">
      <c r="E321" s="454"/>
    </row>
    <row r="322" s="443" customFormat="1" ht="12.75">
      <c r="E322" s="454"/>
    </row>
    <row r="323" s="443" customFormat="1" ht="12.75">
      <c r="E323" s="454"/>
    </row>
    <row r="324" s="443" customFormat="1" ht="12.75">
      <c r="E324" s="454"/>
    </row>
    <row r="325" s="443" customFormat="1" ht="12.75">
      <c r="E325" s="454"/>
    </row>
    <row r="326" s="443" customFormat="1" ht="12.75">
      <c r="E326" s="454"/>
    </row>
    <row r="327" s="443" customFormat="1" ht="12.75">
      <c r="E327" s="454"/>
    </row>
    <row r="328" s="443" customFormat="1" ht="12.75">
      <c r="E328" s="454"/>
    </row>
    <row r="329" s="443" customFormat="1" ht="12.75">
      <c r="E329" s="454"/>
    </row>
    <row r="330" s="443" customFormat="1" ht="12.75">
      <c r="E330" s="454"/>
    </row>
    <row r="331" s="443" customFormat="1" ht="12.75">
      <c r="E331" s="454"/>
    </row>
    <row r="332" s="443" customFormat="1" ht="12.75">
      <c r="E332" s="454"/>
    </row>
    <row r="333" s="443" customFormat="1" ht="12.75">
      <c r="E333" s="454"/>
    </row>
    <row r="334" s="443" customFormat="1" ht="12.75">
      <c r="E334" s="454"/>
    </row>
    <row r="335" s="443" customFormat="1" ht="12.75">
      <c r="E335" s="454"/>
    </row>
    <row r="336" s="443" customFormat="1" ht="12.75">
      <c r="E336" s="454"/>
    </row>
    <row r="337" s="443" customFormat="1" ht="12.75">
      <c r="E337" s="454"/>
    </row>
    <row r="338" s="443" customFormat="1" ht="12.75">
      <c r="E338" s="454"/>
    </row>
    <row r="339" s="443" customFormat="1" ht="12.75">
      <c r="E339" s="454"/>
    </row>
    <row r="340" s="443" customFormat="1" ht="12.75">
      <c r="E340" s="454"/>
    </row>
    <row r="341" s="443" customFormat="1" ht="12.75">
      <c r="E341" s="454"/>
    </row>
    <row r="342" s="443" customFormat="1" ht="12.75">
      <c r="E342" s="454"/>
    </row>
    <row r="343" s="443" customFormat="1" ht="12.75">
      <c r="E343" s="454"/>
    </row>
    <row r="344" s="443" customFormat="1" ht="12.75">
      <c r="E344" s="454"/>
    </row>
    <row r="345" s="443" customFormat="1" ht="12.75">
      <c r="E345" s="454"/>
    </row>
    <row r="346" s="443" customFormat="1" ht="12.75">
      <c r="E346" s="454"/>
    </row>
    <row r="347" s="443" customFormat="1" ht="12.75">
      <c r="E347" s="454"/>
    </row>
    <row r="348" s="443" customFormat="1" ht="12.75">
      <c r="E348" s="454"/>
    </row>
    <row r="349" s="443" customFormat="1" ht="12.75">
      <c r="E349" s="454"/>
    </row>
    <row r="350" s="443" customFormat="1" ht="12.75">
      <c r="E350" s="454"/>
    </row>
    <row r="351" s="443" customFormat="1" ht="12.75">
      <c r="E351" s="454"/>
    </row>
    <row r="352" s="443" customFormat="1" ht="12.75">
      <c r="E352" s="454"/>
    </row>
    <row r="353" s="443" customFormat="1" ht="12.75">
      <c r="E353" s="454"/>
    </row>
    <row r="354" s="443" customFormat="1" ht="12.75">
      <c r="E354" s="454"/>
    </row>
    <row r="355" s="443" customFormat="1" ht="12.75">
      <c r="E355" s="454"/>
    </row>
    <row r="356" s="443" customFormat="1" ht="12.75">
      <c r="E356" s="454"/>
    </row>
    <row r="357" s="443" customFormat="1" ht="12.75">
      <c r="E357" s="454"/>
    </row>
    <row r="358" s="443" customFormat="1" ht="12.75">
      <c r="E358" s="454"/>
    </row>
    <row r="359" s="443" customFormat="1" ht="12.75">
      <c r="E359" s="454"/>
    </row>
    <row r="360" s="443" customFormat="1" ht="12.75">
      <c r="E360" s="454"/>
    </row>
    <row r="361" s="443" customFormat="1" ht="12.75">
      <c r="E361" s="454"/>
    </row>
    <row r="362" s="443" customFormat="1" ht="12.75">
      <c r="E362" s="454"/>
    </row>
    <row r="363" s="443" customFormat="1" ht="12.75">
      <c r="E363" s="454"/>
    </row>
    <row r="364" s="443" customFormat="1" ht="12.75">
      <c r="E364" s="454"/>
    </row>
    <row r="365" s="443" customFormat="1" ht="12.75">
      <c r="E365" s="454"/>
    </row>
    <row r="366" s="443" customFormat="1" ht="12.75">
      <c r="E366" s="454"/>
    </row>
    <row r="367" s="443" customFormat="1" ht="12.75">
      <c r="E367" s="454"/>
    </row>
    <row r="368" s="443" customFormat="1" ht="12.75">
      <c r="E368" s="454"/>
    </row>
    <row r="369" s="443" customFormat="1" ht="12.75">
      <c r="E369" s="454"/>
    </row>
    <row r="370" s="443" customFormat="1" ht="12.75">
      <c r="E370" s="454"/>
    </row>
    <row r="371" s="443" customFormat="1" ht="12.75">
      <c r="E371" s="454"/>
    </row>
    <row r="372" s="443" customFormat="1" ht="12.75">
      <c r="E372" s="454"/>
    </row>
    <row r="373" s="443" customFormat="1" ht="12.75">
      <c r="E373" s="454"/>
    </row>
    <row r="374" s="443" customFormat="1" ht="12.75">
      <c r="E374" s="454"/>
    </row>
    <row r="375" s="443" customFormat="1" ht="12.75">
      <c r="E375" s="454"/>
    </row>
    <row r="376" s="443" customFormat="1" ht="12.75">
      <c r="E376" s="454"/>
    </row>
    <row r="377" s="443" customFormat="1" ht="12.75">
      <c r="E377" s="454"/>
    </row>
    <row r="378" s="443" customFormat="1" ht="12.75">
      <c r="E378" s="454"/>
    </row>
    <row r="379" s="443" customFormat="1" ht="12.75">
      <c r="E379" s="454"/>
    </row>
    <row r="380" s="443" customFormat="1" ht="12.75">
      <c r="E380" s="454"/>
    </row>
    <row r="381" s="443" customFormat="1" ht="12.75">
      <c r="E381" s="454"/>
    </row>
    <row r="382" s="443" customFormat="1" ht="12.75">
      <c r="E382" s="454"/>
    </row>
    <row r="383" s="443" customFormat="1" ht="12.75">
      <c r="E383" s="454"/>
    </row>
    <row r="384" s="443" customFormat="1" ht="12.75">
      <c r="E384" s="454"/>
    </row>
    <row r="385" s="443" customFormat="1" ht="12.75">
      <c r="E385" s="454"/>
    </row>
    <row r="386" s="443" customFormat="1" ht="12.75">
      <c r="E386" s="454"/>
    </row>
    <row r="387" s="443" customFormat="1" ht="12.75">
      <c r="E387" s="454"/>
    </row>
    <row r="388" s="443" customFormat="1" ht="12.75">
      <c r="E388" s="454"/>
    </row>
    <row r="389" s="443" customFormat="1" ht="12.75">
      <c r="E389" s="454"/>
    </row>
    <row r="390" s="443" customFormat="1" ht="12.75">
      <c r="E390" s="454"/>
    </row>
    <row r="391" s="443" customFormat="1" ht="12.75">
      <c r="E391" s="454"/>
    </row>
    <row r="392" s="443" customFormat="1" ht="12.75">
      <c r="E392" s="454"/>
    </row>
    <row r="393" s="443" customFormat="1" ht="12.75">
      <c r="E393" s="454"/>
    </row>
    <row r="394" s="443" customFormat="1" ht="12.75">
      <c r="E394" s="454"/>
    </row>
    <row r="395" s="443" customFormat="1" ht="12.75">
      <c r="E395" s="454"/>
    </row>
    <row r="396" s="443" customFormat="1" ht="12.75">
      <c r="E396" s="454"/>
    </row>
    <row r="397" s="443" customFormat="1" ht="12.75">
      <c r="E397" s="454"/>
    </row>
    <row r="398" s="443" customFormat="1" ht="12.75">
      <c r="E398" s="454"/>
    </row>
    <row r="399" s="443" customFormat="1" ht="12.75">
      <c r="E399" s="454"/>
    </row>
    <row r="400" s="443" customFormat="1" ht="12.75">
      <c r="E400" s="454"/>
    </row>
    <row r="401" s="443" customFormat="1" ht="12.75">
      <c r="E401" s="454"/>
    </row>
    <row r="402" s="443" customFormat="1" ht="12.75">
      <c r="E402" s="454"/>
    </row>
    <row r="403" s="443" customFormat="1" ht="12.75">
      <c r="E403" s="454"/>
    </row>
    <row r="404" s="443" customFormat="1" ht="12.75">
      <c r="E404" s="454"/>
    </row>
    <row r="405" s="443" customFormat="1" ht="12.75">
      <c r="E405" s="454"/>
    </row>
    <row r="406" s="443" customFormat="1" ht="12.75">
      <c r="E406" s="454"/>
    </row>
    <row r="407" s="443" customFormat="1" ht="12.75">
      <c r="E407" s="454"/>
    </row>
    <row r="408" s="443" customFormat="1" ht="12.75">
      <c r="E408" s="454"/>
    </row>
    <row r="409" s="443" customFormat="1" ht="12.75">
      <c r="E409" s="454"/>
    </row>
    <row r="410" s="443" customFormat="1" ht="12.75">
      <c r="E410" s="454"/>
    </row>
    <row r="411" s="443" customFormat="1" ht="12.75">
      <c r="E411" s="454"/>
    </row>
    <row r="412" s="443" customFormat="1" ht="12.75">
      <c r="E412" s="454"/>
    </row>
    <row r="413" s="443" customFormat="1" ht="12.75">
      <c r="E413" s="454"/>
    </row>
    <row r="414" s="443" customFormat="1" ht="12.75">
      <c r="E414" s="454"/>
    </row>
    <row r="415" s="443" customFormat="1" ht="12.75">
      <c r="E415" s="454"/>
    </row>
    <row r="416" s="443" customFormat="1" ht="12.75">
      <c r="E416" s="454"/>
    </row>
    <row r="417" s="443" customFormat="1" ht="12.75">
      <c r="E417" s="454"/>
    </row>
    <row r="418" s="443" customFormat="1" ht="12.75">
      <c r="E418" s="454"/>
    </row>
    <row r="419" s="443" customFormat="1" ht="12.75">
      <c r="E419" s="454"/>
    </row>
    <row r="420" s="443" customFormat="1" ht="12.75">
      <c r="E420" s="454"/>
    </row>
    <row r="421" s="443" customFormat="1" ht="12.75">
      <c r="E421" s="454"/>
    </row>
    <row r="422" s="443" customFormat="1" ht="12.75">
      <c r="E422" s="454"/>
    </row>
    <row r="423" s="443" customFormat="1" ht="12.75">
      <c r="E423" s="454"/>
    </row>
    <row r="424" s="443" customFormat="1" ht="12.75">
      <c r="E424" s="454"/>
    </row>
    <row r="425" s="443" customFormat="1" ht="12.75">
      <c r="E425" s="454"/>
    </row>
    <row r="426" s="443" customFormat="1" ht="12.75">
      <c r="E426" s="454"/>
    </row>
    <row r="427" s="443" customFormat="1" ht="12.75">
      <c r="E427" s="454"/>
    </row>
    <row r="428" s="443" customFormat="1" ht="12.75">
      <c r="E428" s="454"/>
    </row>
    <row r="429" s="443" customFormat="1" ht="12.75">
      <c r="E429" s="454"/>
    </row>
    <row r="430" s="443" customFormat="1" ht="12.75">
      <c r="E430" s="454"/>
    </row>
    <row r="431" s="443" customFormat="1" ht="12.75">
      <c r="E431" s="454"/>
    </row>
    <row r="432" s="443" customFormat="1" ht="12.75">
      <c r="E432" s="454"/>
    </row>
    <row r="433" s="443" customFormat="1" ht="12.75">
      <c r="E433" s="454"/>
    </row>
    <row r="434" s="443" customFormat="1" ht="12.75">
      <c r="E434" s="454"/>
    </row>
    <row r="435" s="443" customFormat="1" ht="12.75">
      <c r="E435" s="454"/>
    </row>
    <row r="436" s="443" customFormat="1" ht="12.75">
      <c r="E436" s="454"/>
    </row>
    <row r="437" s="443" customFormat="1" ht="12.75">
      <c r="E437" s="454"/>
    </row>
    <row r="438" s="443" customFormat="1" ht="12.75">
      <c r="E438" s="454"/>
    </row>
    <row r="439" s="443" customFormat="1" ht="12.75">
      <c r="E439" s="454"/>
    </row>
    <row r="440" s="443" customFormat="1" ht="12.75">
      <c r="E440" s="454"/>
    </row>
    <row r="441" s="443" customFormat="1" ht="12.75">
      <c r="E441" s="454"/>
    </row>
    <row r="442" s="443" customFormat="1" ht="12.75">
      <c r="E442" s="454"/>
    </row>
    <row r="443" s="443" customFormat="1" ht="12.75">
      <c r="E443" s="454"/>
    </row>
    <row r="444" s="443" customFormat="1" ht="12.75">
      <c r="E444" s="454"/>
    </row>
    <row r="445" s="443" customFormat="1" ht="12.75">
      <c r="E445" s="454"/>
    </row>
    <row r="446" s="443" customFormat="1" ht="12.75">
      <c r="E446" s="454"/>
    </row>
    <row r="447" s="443" customFormat="1" ht="12.75">
      <c r="E447" s="454"/>
    </row>
    <row r="448" s="443" customFormat="1" ht="12.75">
      <c r="E448" s="454"/>
    </row>
    <row r="449" s="443" customFormat="1" ht="12.75">
      <c r="E449" s="454"/>
    </row>
    <row r="450" s="443" customFormat="1" ht="12.75">
      <c r="E450" s="454"/>
    </row>
    <row r="451" s="443" customFormat="1" ht="12.75">
      <c r="E451" s="454"/>
    </row>
    <row r="452" s="443" customFormat="1" ht="12.75">
      <c r="E452" s="454"/>
    </row>
    <row r="453" s="443" customFormat="1" ht="12.75">
      <c r="E453" s="454"/>
    </row>
    <row r="454" s="443" customFormat="1" ht="12.75">
      <c r="E454" s="454"/>
    </row>
    <row r="455" s="443" customFormat="1" ht="12.75">
      <c r="E455" s="454"/>
    </row>
    <row r="456" s="443" customFormat="1" ht="12.75">
      <c r="E456" s="454"/>
    </row>
    <row r="457" s="443" customFormat="1" ht="12.75">
      <c r="E457" s="454"/>
    </row>
    <row r="458" s="443" customFormat="1" ht="12.75">
      <c r="E458" s="454"/>
    </row>
    <row r="459" s="443" customFormat="1" ht="12.75">
      <c r="E459" s="454"/>
    </row>
    <row r="460" s="443" customFormat="1" ht="12.75">
      <c r="E460" s="454"/>
    </row>
    <row r="461" s="443" customFormat="1" ht="12.75">
      <c r="E461" s="454"/>
    </row>
    <row r="462" s="443" customFormat="1" ht="12.75">
      <c r="E462" s="454"/>
    </row>
    <row r="463" s="443" customFormat="1" ht="12.75">
      <c r="E463" s="454"/>
    </row>
    <row r="464" s="443" customFormat="1" ht="12.75">
      <c r="E464" s="454"/>
    </row>
    <row r="465" s="443" customFormat="1" ht="12.75">
      <c r="E465" s="454"/>
    </row>
    <row r="466" s="443" customFormat="1" ht="12.75">
      <c r="E466" s="454"/>
    </row>
    <row r="467" s="443" customFormat="1" ht="12.75">
      <c r="E467" s="454"/>
    </row>
    <row r="468" s="443" customFormat="1" ht="12.75">
      <c r="E468" s="454"/>
    </row>
    <row r="469" s="443" customFormat="1" ht="12.75">
      <c r="E469" s="454"/>
    </row>
    <row r="470" s="443" customFormat="1" ht="12.75">
      <c r="E470" s="454"/>
    </row>
    <row r="471" s="443" customFormat="1" ht="12.75">
      <c r="E471" s="454"/>
    </row>
    <row r="472" s="443" customFormat="1" ht="12.75">
      <c r="E472" s="454"/>
    </row>
    <row r="473" s="443" customFormat="1" ht="12.75">
      <c r="E473" s="454"/>
    </row>
    <row r="474" s="443" customFormat="1" ht="12.75">
      <c r="E474" s="454"/>
    </row>
    <row r="475" s="443" customFormat="1" ht="12.75">
      <c r="E475" s="454"/>
    </row>
    <row r="476" s="443" customFormat="1" ht="12.75">
      <c r="E476" s="454"/>
    </row>
    <row r="477" s="443" customFormat="1" ht="12.75">
      <c r="E477" s="454"/>
    </row>
    <row r="478" s="443" customFormat="1" ht="12.75">
      <c r="E478" s="454"/>
    </row>
    <row r="479" s="443" customFormat="1" ht="12.75">
      <c r="E479" s="454"/>
    </row>
    <row r="480" s="443" customFormat="1" ht="12.75">
      <c r="E480" s="454"/>
    </row>
    <row r="481" s="443" customFormat="1" ht="12.75">
      <c r="E481" s="454"/>
    </row>
    <row r="482" s="443" customFormat="1" ht="12.75">
      <c r="E482" s="454"/>
    </row>
    <row r="483" s="443" customFormat="1" ht="12.75">
      <c r="E483" s="454"/>
    </row>
    <row r="484" s="443" customFormat="1" ht="12.75">
      <c r="E484" s="454"/>
    </row>
    <row r="485" s="443" customFormat="1" ht="12.75">
      <c r="E485" s="454"/>
    </row>
    <row r="486" s="443" customFormat="1" ht="12.75">
      <c r="E486" s="454"/>
    </row>
    <row r="487" s="443" customFormat="1" ht="12.75">
      <c r="E487" s="454"/>
    </row>
    <row r="488" s="443" customFormat="1" ht="12.75">
      <c r="E488" s="454"/>
    </row>
    <row r="489" s="443" customFormat="1" ht="12.75">
      <c r="E489" s="454"/>
    </row>
    <row r="490" s="443" customFormat="1" ht="12.75">
      <c r="E490" s="454"/>
    </row>
    <row r="491" s="443" customFormat="1" ht="12.75">
      <c r="E491" s="454"/>
    </row>
    <row r="492" s="443" customFormat="1" ht="12.75">
      <c r="E492" s="454"/>
    </row>
    <row r="493" s="443" customFormat="1" ht="12.75">
      <c r="E493" s="454"/>
    </row>
    <row r="494" s="443" customFormat="1" ht="12.75">
      <c r="E494" s="454"/>
    </row>
    <row r="495" s="443" customFormat="1" ht="12.75">
      <c r="E495" s="454"/>
    </row>
    <row r="496" s="443" customFormat="1" ht="12.75">
      <c r="E496" s="454"/>
    </row>
    <row r="497" s="443" customFormat="1" ht="12.75">
      <c r="E497" s="454"/>
    </row>
    <row r="498" s="443" customFormat="1" ht="12.75">
      <c r="E498" s="454"/>
    </row>
    <row r="499" s="443" customFormat="1" ht="12.75">
      <c r="E499" s="454"/>
    </row>
    <row r="500" s="443" customFormat="1" ht="12.75">
      <c r="E500" s="454"/>
    </row>
    <row r="501" s="443" customFormat="1" ht="12.75">
      <c r="E501" s="454"/>
    </row>
    <row r="502" s="443" customFormat="1" ht="12.75">
      <c r="E502" s="454"/>
    </row>
    <row r="503" s="443" customFormat="1" ht="12.75">
      <c r="E503" s="454"/>
    </row>
    <row r="504" s="443" customFormat="1" ht="12.75">
      <c r="E504" s="454"/>
    </row>
    <row r="505" s="443" customFormat="1" ht="12.75">
      <c r="E505" s="454"/>
    </row>
    <row r="506" s="443" customFormat="1" ht="12.75">
      <c r="E506" s="454"/>
    </row>
    <row r="507" s="443" customFormat="1" ht="12.75">
      <c r="E507" s="454"/>
    </row>
    <row r="508" s="443" customFormat="1" ht="12.75">
      <c r="E508" s="454"/>
    </row>
    <row r="509" s="443" customFormat="1" ht="12.75">
      <c r="E509" s="454"/>
    </row>
    <row r="510" s="443" customFormat="1" ht="12.75">
      <c r="E510" s="454"/>
    </row>
    <row r="511" s="443" customFormat="1" ht="12.75">
      <c r="E511" s="454"/>
    </row>
    <row r="512" s="443" customFormat="1" ht="12.75">
      <c r="E512" s="454"/>
    </row>
    <row r="513" s="443" customFormat="1" ht="12.75">
      <c r="E513" s="454"/>
    </row>
    <row r="514" s="443" customFormat="1" ht="12.75">
      <c r="E514" s="454"/>
    </row>
    <row r="515" s="443" customFormat="1" ht="12.75">
      <c r="E515" s="454"/>
    </row>
    <row r="516" s="443" customFormat="1" ht="12.75">
      <c r="E516" s="454"/>
    </row>
    <row r="517" s="443" customFormat="1" ht="12.75">
      <c r="E517" s="454"/>
    </row>
    <row r="518" s="443" customFormat="1" ht="12.75">
      <c r="E518" s="454"/>
    </row>
    <row r="519" s="443" customFormat="1" ht="12.75">
      <c r="E519" s="454"/>
    </row>
    <row r="520" s="443" customFormat="1" ht="12.75">
      <c r="E520" s="454"/>
    </row>
    <row r="521" s="443" customFormat="1" ht="12.75">
      <c r="E521" s="454"/>
    </row>
    <row r="522" s="443" customFormat="1" ht="12.75">
      <c r="E522" s="454"/>
    </row>
    <row r="523" s="443" customFormat="1" ht="12.75">
      <c r="E523" s="454"/>
    </row>
    <row r="524" s="443" customFormat="1" ht="12.75">
      <c r="E524" s="454"/>
    </row>
    <row r="525" s="443" customFormat="1" ht="12.75">
      <c r="E525" s="454"/>
    </row>
    <row r="526" s="443" customFormat="1" ht="12.75">
      <c r="E526" s="454"/>
    </row>
    <row r="527" s="443" customFormat="1" ht="12.75">
      <c r="E527" s="454"/>
    </row>
    <row r="528" s="443" customFormat="1" ht="12.75">
      <c r="E528" s="454"/>
    </row>
    <row r="529" s="443" customFormat="1" ht="12.75">
      <c r="E529" s="454"/>
    </row>
    <row r="530" s="443" customFormat="1" ht="12.75">
      <c r="E530" s="454"/>
    </row>
    <row r="531" s="443" customFormat="1" ht="12.75">
      <c r="E531" s="454"/>
    </row>
    <row r="532" s="443" customFormat="1" ht="12.75">
      <c r="E532" s="454"/>
    </row>
    <row r="533" s="443" customFormat="1" ht="12.75">
      <c r="E533" s="454"/>
    </row>
    <row r="534" s="443" customFormat="1" ht="12.75">
      <c r="E534" s="454"/>
    </row>
    <row r="535" s="443" customFormat="1" ht="12.75">
      <c r="E535" s="454"/>
    </row>
    <row r="536" s="443" customFormat="1" ht="12.75">
      <c r="E536" s="454"/>
    </row>
    <row r="537" s="443" customFormat="1" ht="12.75">
      <c r="E537" s="454"/>
    </row>
    <row r="538" s="443" customFormat="1" ht="12.75">
      <c r="E538" s="454"/>
    </row>
    <row r="539" s="443" customFormat="1" ht="12.75">
      <c r="E539" s="454"/>
    </row>
    <row r="540" s="443" customFormat="1" ht="12.75">
      <c r="E540" s="454"/>
    </row>
    <row r="541" s="443" customFormat="1" ht="12.75">
      <c r="E541" s="454"/>
    </row>
    <row r="542" s="443" customFormat="1" ht="12.75">
      <c r="E542" s="454"/>
    </row>
    <row r="543" s="443" customFormat="1" ht="12.75">
      <c r="E543" s="454"/>
    </row>
    <row r="544" s="443" customFormat="1" ht="12.75">
      <c r="E544" s="454"/>
    </row>
    <row r="545" s="443" customFormat="1" ht="12.75">
      <c r="E545" s="454"/>
    </row>
    <row r="546" s="443" customFormat="1" ht="12.75">
      <c r="E546" s="454"/>
    </row>
    <row r="547" s="443" customFormat="1" ht="12.75">
      <c r="E547" s="454"/>
    </row>
    <row r="548" s="443" customFormat="1" ht="12.75">
      <c r="E548" s="454"/>
    </row>
    <row r="549" s="443" customFormat="1" ht="12.75">
      <c r="E549" s="454"/>
    </row>
    <row r="550" s="443" customFormat="1" ht="12.75">
      <c r="E550" s="454"/>
    </row>
    <row r="551" s="443" customFormat="1" ht="12.75">
      <c r="E551" s="454"/>
    </row>
    <row r="552" s="443" customFormat="1" ht="12.75">
      <c r="E552" s="454"/>
    </row>
    <row r="553" s="443" customFormat="1" ht="12.75">
      <c r="E553" s="454"/>
    </row>
    <row r="554" s="443" customFormat="1" ht="12.75">
      <c r="E554" s="454"/>
    </row>
    <row r="555" s="443" customFormat="1" ht="12.75">
      <c r="E555" s="454"/>
    </row>
    <row r="556" s="443" customFormat="1" ht="12.75">
      <c r="E556" s="454"/>
    </row>
    <row r="557" s="443" customFormat="1" ht="12.75">
      <c r="E557" s="454"/>
    </row>
    <row r="558" s="443" customFormat="1" ht="12.75">
      <c r="E558" s="454"/>
    </row>
    <row r="559" s="443" customFormat="1" ht="12.75">
      <c r="E559" s="454"/>
    </row>
    <row r="560" s="443" customFormat="1" ht="12.75">
      <c r="E560" s="454"/>
    </row>
    <row r="561" s="443" customFormat="1" ht="12.75">
      <c r="E561" s="454"/>
    </row>
    <row r="562" s="443" customFormat="1" ht="12.75">
      <c r="E562" s="454"/>
    </row>
    <row r="563" s="443" customFormat="1" ht="12.75">
      <c r="E563" s="454"/>
    </row>
    <row r="564" s="443" customFormat="1" ht="12.75">
      <c r="E564" s="454"/>
    </row>
    <row r="565" s="443" customFormat="1" ht="12.75">
      <c r="E565" s="454"/>
    </row>
    <row r="566" s="443" customFormat="1" ht="12.75">
      <c r="E566" s="454"/>
    </row>
    <row r="567" s="443" customFormat="1" ht="12.75">
      <c r="E567" s="454"/>
    </row>
    <row r="568" s="443" customFormat="1" ht="12.75">
      <c r="E568" s="454"/>
    </row>
    <row r="569" spans="1:5" ht="12.75">
      <c r="A569" s="443"/>
      <c r="B569" s="443"/>
      <c r="C569" s="443"/>
      <c r="D569" s="443"/>
      <c r="E569" s="454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0" workbookViewId="0" topLeftCell="A1">
      <selection activeCell="C5" sqref="C5"/>
    </sheetView>
  </sheetViews>
  <sheetFormatPr defaultColWidth="11.57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781"/>
      <c r="B1" s="781"/>
      <c r="C1" s="771" t="s">
        <v>708</v>
      </c>
      <c r="D1" s="781"/>
      <c r="E1" s="781"/>
      <c r="F1" s="781"/>
      <c r="G1" s="781"/>
    </row>
    <row r="2" spans="1:7" ht="14.25">
      <c r="A2" s="781"/>
      <c r="B2" s="781"/>
      <c r="C2" s="772" t="s">
        <v>709</v>
      </c>
      <c r="D2" s="781"/>
      <c r="E2" s="781"/>
      <c r="F2" s="781"/>
      <c r="G2" s="781"/>
    </row>
    <row r="3" spans="1:7" ht="14.25">
      <c r="A3" s="781"/>
      <c r="B3" s="781"/>
      <c r="C3" s="781"/>
      <c r="D3" s="781"/>
      <c r="E3" s="781"/>
      <c r="F3" s="781"/>
      <c r="G3" s="781"/>
    </row>
    <row r="4" spans="1:7" ht="14.25">
      <c r="A4" s="781"/>
      <c r="B4" s="781"/>
      <c r="C4" s="781"/>
      <c r="D4" s="781"/>
      <c r="E4" s="781"/>
      <c r="F4" s="781"/>
      <c r="G4" s="781"/>
    </row>
    <row r="5" spans="1:7" ht="15">
      <c r="A5" s="770" t="s">
        <v>560</v>
      </c>
      <c r="B5" s="781"/>
      <c r="C5" s="775">
        <v>42339</v>
      </c>
      <c r="D5" s="781"/>
      <c r="E5" s="781"/>
      <c r="F5" s="781"/>
      <c r="G5" s="781"/>
    </row>
    <row r="6" spans="1:7" ht="15">
      <c r="A6" s="770" t="s">
        <v>707</v>
      </c>
      <c r="B6" s="781"/>
      <c r="C6" s="774" t="s">
        <v>710</v>
      </c>
      <c r="D6" s="781"/>
      <c r="E6" s="781"/>
      <c r="F6" s="781"/>
      <c r="G6" s="781"/>
    </row>
    <row r="7" ht="13.5" thickBot="1"/>
    <row r="8" spans="1:16" ht="12.75">
      <c r="A8" s="883" t="s">
        <v>528</v>
      </c>
      <c r="B8" s="884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3">
        <v>2016</v>
      </c>
      <c r="O8" s="884"/>
      <c r="P8" s="892"/>
    </row>
    <row r="9" spans="1:16" ht="15.75" customHeight="1">
      <c r="A9" s="885" t="s">
        <v>529</v>
      </c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5"/>
      <c r="O9" s="886"/>
      <c r="P9" s="893"/>
    </row>
    <row r="10" spans="1:16" ht="19.5" customHeight="1" thickBot="1">
      <c r="A10" s="887" t="str">
        <f>CPYG!A8</f>
        <v>EMPRESA PÚBLICA: CANALINK ÁFRICA, S.L.</v>
      </c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9" t="s">
        <v>530</v>
      </c>
      <c r="O10" s="890"/>
      <c r="P10" s="891"/>
    </row>
    <row r="11" spans="1:16" ht="23.25" customHeight="1">
      <c r="A11" s="894" t="s">
        <v>531</v>
      </c>
      <c r="B11" s="895"/>
      <c r="C11" s="210"/>
      <c r="D11" s="210"/>
      <c r="E11" s="210"/>
      <c r="F11" s="211"/>
      <c r="G11" s="894" t="s">
        <v>532</v>
      </c>
      <c r="H11" s="895"/>
      <c r="I11" s="895"/>
      <c r="J11" s="895"/>
      <c r="K11" s="896"/>
      <c r="L11" s="894" t="s">
        <v>533</v>
      </c>
      <c r="M11" s="895"/>
      <c r="N11" s="895"/>
      <c r="O11" s="895"/>
      <c r="P11" s="896"/>
    </row>
    <row r="12" spans="1:16" ht="53.25" customHeight="1" thickBot="1">
      <c r="A12" s="212" t="s">
        <v>534</v>
      </c>
      <c r="B12" s="213" t="s">
        <v>535</v>
      </c>
      <c r="C12" s="214" t="s">
        <v>536</v>
      </c>
      <c r="D12" s="214" t="s">
        <v>537</v>
      </c>
      <c r="E12" s="214" t="s">
        <v>538</v>
      </c>
      <c r="F12" s="215" t="s">
        <v>87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539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539</v>
      </c>
    </row>
    <row r="13" spans="1:16" ht="19.5" customHeight="1">
      <c r="A13" s="576"/>
      <c r="B13" s="577"/>
      <c r="C13" s="577"/>
      <c r="D13" s="577"/>
      <c r="E13" s="578"/>
      <c r="F13" s="579"/>
      <c r="G13" s="580"/>
      <c r="H13" s="578"/>
      <c r="I13" s="578"/>
      <c r="J13" s="578"/>
      <c r="K13" s="579"/>
      <c r="L13" s="580"/>
      <c r="M13" s="578"/>
      <c r="N13" s="578"/>
      <c r="O13" s="578"/>
      <c r="P13" s="579"/>
    </row>
    <row r="14" spans="1:16" ht="19.5" customHeight="1">
      <c r="A14" s="581"/>
      <c r="B14" s="582"/>
      <c r="C14" s="582"/>
      <c r="D14" s="582"/>
      <c r="E14" s="583"/>
      <c r="F14" s="584"/>
      <c r="G14" s="585"/>
      <c r="H14" s="583"/>
      <c r="I14" s="583"/>
      <c r="J14" s="583"/>
      <c r="K14" s="584"/>
      <c r="L14" s="585"/>
      <c r="M14" s="583"/>
      <c r="N14" s="583"/>
      <c r="O14" s="583"/>
      <c r="P14" s="584"/>
    </row>
    <row r="15" spans="1:16" ht="19.5" customHeight="1">
      <c r="A15" s="581"/>
      <c r="B15" s="582"/>
      <c r="C15" s="582"/>
      <c r="D15" s="582"/>
      <c r="E15" s="583"/>
      <c r="F15" s="584"/>
      <c r="G15" s="585"/>
      <c r="H15" s="583"/>
      <c r="I15" s="583"/>
      <c r="J15" s="583"/>
      <c r="K15" s="584"/>
      <c r="L15" s="585"/>
      <c r="M15" s="583"/>
      <c r="N15" s="583"/>
      <c r="O15" s="583"/>
      <c r="P15" s="584"/>
    </row>
    <row r="16" spans="1:16" ht="19.5" customHeight="1">
      <c r="A16" s="581"/>
      <c r="B16" s="582"/>
      <c r="C16" s="582"/>
      <c r="D16" s="582"/>
      <c r="E16" s="583"/>
      <c r="F16" s="584"/>
      <c r="G16" s="585"/>
      <c r="H16" s="583"/>
      <c r="I16" s="583"/>
      <c r="J16" s="583"/>
      <c r="K16" s="584"/>
      <c r="L16" s="585"/>
      <c r="M16" s="583"/>
      <c r="N16" s="583"/>
      <c r="O16" s="583"/>
      <c r="P16" s="584"/>
    </row>
    <row r="17" spans="1:16" ht="19.5" customHeight="1">
      <c r="A17" s="581"/>
      <c r="B17" s="582"/>
      <c r="C17" s="582"/>
      <c r="D17" s="582"/>
      <c r="E17" s="583"/>
      <c r="F17" s="584"/>
      <c r="G17" s="585"/>
      <c r="H17" s="583"/>
      <c r="I17" s="583"/>
      <c r="J17" s="583"/>
      <c r="K17" s="584"/>
      <c r="L17" s="585"/>
      <c r="M17" s="583"/>
      <c r="N17" s="583"/>
      <c r="O17" s="583"/>
      <c r="P17" s="584"/>
    </row>
    <row r="18" spans="1:16" ht="19.5" customHeight="1">
      <c r="A18" s="581"/>
      <c r="B18" s="582"/>
      <c r="C18" s="582"/>
      <c r="D18" s="582"/>
      <c r="E18" s="583"/>
      <c r="F18" s="584"/>
      <c r="G18" s="585"/>
      <c r="H18" s="583"/>
      <c r="I18" s="583"/>
      <c r="J18" s="583"/>
      <c r="K18" s="584"/>
      <c r="L18" s="585"/>
      <c r="M18" s="583"/>
      <c r="N18" s="583"/>
      <c r="O18" s="583"/>
      <c r="P18" s="584"/>
    </row>
    <row r="19" spans="1:16" ht="19.5" customHeight="1">
      <c r="A19" s="581"/>
      <c r="B19" s="582"/>
      <c r="C19" s="582"/>
      <c r="D19" s="582"/>
      <c r="E19" s="583"/>
      <c r="F19" s="584"/>
      <c r="G19" s="585"/>
      <c r="H19" s="583"/>
      <c r="I19" s="583"/>
      <c r="J19" s="583"/>
      <c r="K19" s="584"/>
      <c r="L19" s="585"/>
      <c r="M19" s="583"/>
      <c r="N19" s="583"/>
      <c r="O19" s="583"/>
      <c r="P19" s="584"/>
    </row>
    <row r="20" spans="1:16" ht="19.5" customHeight="1">
      <c r="A20" s="581"/>
      <c r="B20" s="582"/>
      <c r="C20" s="582"/>
      <c r="D20" s="582"/>
      <c r="E20" s="583"/>
      <c r="F20" s="584"/>
      <c r="G20" s="585"/>
      <c r="H20" s="583"/>
      <c r="I20" s="583"/>
      <c r="J20" s="583"/>
      <c r="K20" s="584"/>
      <c r="L20" s="585"/>
      <c r="M20" s="583"/>
      <c r="N20" s="583"/>
      <c r="O20" s="583"/>
      <c r="P20" s="584"/>
    </row>
    <row r="21" spans="1:16" ht="19.5" customHeight="1">
      <c r="A21" s="581"/>
      <c r="B21" s="582"/>
      <c r="C21" s="582"/>
      <c r="D21" s="582"/>
      <c r="E21" s="583"/>
      <c r="F21" s="584"/>
      <c r="G21" s="585"/>
      <c r="H21" s="583"/>
      <c r="I21" s="583"/>
      <c r="J21" s="583"/>
      <c r="K21" s="584"/>
      <c r="L21" s="585"/>
      <c r="M21" s="583"/>
      <c r="N21" s="583"/>
      <c r="O21" s="583"/>
      <c r="P21" s="584"/>
    </row>
    <row r="22" spans="1:16" ht="19.5" customHeight="1">
      <c r="A22" s="581"/>
      <c r="B22" s="582"/>
      <c r="C22" s="582"/>
      <c r="D22" s="582"/>
      <c r="E22" s="583"/>
      <c r="F22" s="584"/>
      <c r="G22" s="585"/>
      <c r="H22" s="583"/>
      <c r="I22" s="583"/>
      <c r="J22" s="583"/>
      <c r="K22" s="584"/>
      <c r="L22" s="585"/>
      <c r="M22" s="583"/>
      <c r="N22" s="583"/>
      <c r="O22" s="583"/>
      <c r="P22" s="584"/>
    </row>
    <row r="23" spans="1:16" ht="19.5" customHeight="1">
      <c r="A23" s="581"/>
      <c r="B23" s="582"/>
      <c r="C23" s="582"/>
      <c r="D23" s="582"/>
      <c r="E23" s="583"/>
      <c r="F23" s="584"/>
      <c r="G23" s="585"/>
      <c r="H23" s="583"/>
      <c r="I23" s="583"/>
      <c r="J23" s="583"/>
      <c r="K23" s="584"/>
      <c r="L23" s="585"/>
      <c r="M23" s="583"/>
      <c r="N23" s="583"/>
      <c r="O23" s="583"/>
      <c r="P23" s="584"/>
    </row>
    <row r="24" spans="1:16" ht="19.5" customHeight="1">
      <c r="A24" s="581"/>
      <c r="B24" s="582"/>
      <c r="C24" s="582"/>
      <c r="D24" s="582"/>
      <c r="E24" s="583"/>
      <c r="F24" s="584"/>
      <c r="G24" s="585"/>
      <c r="H24" s="583"/>
      <c r="I24" s="583"/>
      <c r="J24" s="583"/>
      <c r="K24" s="584"/>
      <c r="L24" s="585"/>
      <c r="M24" s="583"/>
      <c r="N24" s="583"/>
      <c r="O24" s="583"/>
      <c r="P24" s="584"/>
    </row>
    <row r="25" spans="1:16" ht="19.5" customHeight="1">
      <c r="A25" s="581"/>
      <c r="B25" s="582"/>
      <c r="C25" s="582"/>
      <c r="D25" s="582"/>
      <c r="E25" s="583"/>
      <c r="F25" s="584"/>
      <c r="G25" s="585"/>
      <c r="H25" s="583"/>
      <c r="I25" s="583"/>
      <c r="J25" s="583"/>
      <c r="K25" s="584"/>
      <c r="L25" s="585"/>
      <c r="M25" s="583"/>
      <c r="N25" s="583"/>
      <c r="O25" s="583"/>
      <c r="P25" s="584"/>
    </row>
    <row r="26" spans="1:16" ht="19.5" customHeight="1">
      <c r="A26" s="581"/>
      <c r="B26" s="582"/>
      <c r="C26" s="582"/>
      <c r="D26" s="582"/>
      <c r="E26" s="583"/>
      <c r="F26" s="584"/>
      <c r="G26" s="585"/>
      <c r="H26" s="583"/>
      <c r="I26" s="583"/>
      <c r="J26" s="583"/>
      <c r="K26" s="584"/>
      <c r="L26" s="585"/>
      <c r="M26" s="583"/>
      <c r="N26" s="583"/>
      <c r="O26" s="583"/>
      <c r="P26" s="584"/>
    </row>
    <row r="27" spans="1:16" ht="19.5" customHeight="1">
      <c r="A27" s="581"/>
      <c r="B27" s="582"/>
      <c r="C27" s="582"/>
      <c r="D27" s="582"/>
      <c r="E27" s="583"/>
      <c r="F27" s="584"/>
      <c r="G27" s="585"/>
      <c r="H27" s="583"/>
      <c r="I27" s="583"/>
      <c r="J27" s="583"/>
      <c r="K27" s="584"/>
      <c r="L27" s="585"/>
      <c r="M27" s="583"/>
      <c r="N27" s="583"/>
      <c r="O27" s="583"/>
      <c r="P27" s="584"/>
    </row>
    <row r="28" spans="1:16" ht="19.5" customHeight="1">
      <c r="A28" s="581"/>
      <c r="B28" s="582"/>
      <c r="C28" s="582"/>
      <c r="D28" s="582"/>
      <c r="E28" s="583"/>
      <c r="F28" s="584"/>
      <c r="G28" s="585"/>
      <c r="H28" s="583"/>
      <c r="I28" s="583"/>
      <c r="J28" s="583"/>
      <c r="K28" s="584"/>
      <c r="L28" s="585"/>
      <c r="M28" s="583"/>
      <c r="N28" s="583"/>
      <c r="O28" s="583"/>
      <c r="P28" s="584"/>
    </row>
    <row r="29" spans="1:16" ht="19.5" customHeight="1">
      <c r="A29" s="581"/>
      <c r="B29" s="582"/>
      <c r="C29" s="582"/>
      <c r="D29" s="582"/>
      <c r="E29" s="583"/>
      <c r="F29" s="584"/>
      <c r="G29" s="585"/>
      <c r="H29" s="583"/>
      <c r="I29" s="583"/>
      <c r="J29" s="583"/>
      <c r="K29" s="584"/>
      <c r="L29" s="585"/>
      <c r="M29" s="583"/>
      <c r="N29" s="583"/>
      <c r="O29" s="583"/>
      <c r="P29" s="584"/>
    </row>
    <row r="30" spans="1:16" ht="19.5" customHeight="1">
      <c r="A30" s="581"/>
      <c r="B30" s="582"/>
      <c r="C30" s="582"/>
      <c r="D30" s="582"/>
      <c r="E30" s="583"/>
      <c r="F30" s="584"/>
      <c r="G30" s="585"/>
      <c r="H30" s="583"/>
      <c r="I30" s="583"/>
      <c r="J30" s="583"/>
      <c r="K30" s="584"/>
      <c r="L30" s="585"/>
      <c r="M30" s="583"/>
      <c r="N30" s="583"/>
      <c r="O30" s="583"/>
      <c r="P30" s="584"/>
    </row>
    <row r="31" spans="1:16" ht="19.5" customHeight="1">
      <c r="A31" s="581"/>
      <c r="B31" s="582"/>
      <c r="C31" s="582"/>
      <c r="D31" s="582"/>
      <c r="E31" s="583"/>
      <c r="F31" s="584"/>
      <c r="G31" s="585"/>
      <c r="H31" s="583"/>
      <c r="I31" s="583"/>
      <c r="J31" s="583"/>
      <c r="K31" s="584"/>
      <c r="L31" s="585"/>
      <c r="M31" s="583"/>
      <c r="N31" s="583"/>
      <c r="O31" s="583"/>
      <c r="P31" s="584"/>
    </row>
    <row r="32" spans="1:16" ht="19.5" customHeight="1">
      <c r="A32" s="581"/>
      <c r="B32" s="582"/>
      <c r="C32" s="582"/>
      <c r="D32" s="582"/>
      <c r="E32" s="583"/>
      <c r="F32" s="584"/>
      <c r="G32" s="585"/>
      <c r="H32" s="583"/>
      <c r="I32" s="583"/>
      <c r="J32" s="583"/>
      <c r="K32" s="584"/>
      <c r="L32" s="585"/>
      <c r="M32" s="583"/>
      <c r="N32" s="583"/>
      <c r="O32" s="583"/>
      <c r="P32" s="584"/>
    </row>
    <row r="33" spans="1:16" ht="19.5" customHeight="1" thickBot="1">
      <c r="A33" s="586"/>
      <c r="B33" s="587"/>
      <c r="C33" s="587"/>
      <c r="D33" s="587"/>
      <c r="E33" s="588"/>
      <c r="F33" s="589"/>
      <c r="G33" s="590"/>
      <c r="H33" s="588"/>
      <c r="I33" s="588"/>
      <c r="J33" s="588"/>
      <c r="K33" s="589"/>
      <c r="L33" s="590"/>
      <c r="M33" s="588"/>
      <c r="N33" s="588"/>
      <c r="O33" s="588"/>
      <c r="P33" s="589"/>
    </row>
    <row r="34" spans="1:6" ht="12.75">
      <c r="A34" s="158"/>
      <c r="B34" s="158"/>
      <c r="C34" s="158"/>
      <c r="D34" s="158"/>
      <c r="E34" s="158"/>
      <c r="F34" s="158"/>
    </row>
    <row r="35" s="799" customFormat="1" ht="12.75" hidden="1">
      <c r="A35" s="799" t="s">
        <v>540</v>
      </c>
    </row>
    <row r="36" spans="1:10" s="799" customFormat="1" ht="12.75" hidden="1">
      <c r="A36" s="882" t="s">
        <v>541</v>
      </c>
      <c r="B36" s="882"/>
      <c r="C36" s="882"/>
      <c r="D36" s="882"/>
      <c r="E36" s="882"/>
      <c r="F36" s="882"/>
      <c r="G36" s="882"/>
      <c r="H36" s="882"/>
      <c r="I36" s="882"/>
      <c r="J36" s="882"/>
    </row>
    <row r="37" spans="1:9" s="799" customFormat="1" ht="12.75" hidden="1">
      <c r="A37" s="882" t="s">
        <v>542</v>
      </c>
      <c r="B37" s="882"/>
      <c r="C37" s="882"/>
      <c r="D37" s="882"/>
      <c r="E37" s="882"/>
      <c r="F37" s="882"/>
      <c r="G37" s="882"/>
      <c r="H37" s="882"/>
      <c r="I37" s="882"/>
    </row>
    <row r="38" s="799" customFormat="1" ht="12.75" hidden="1"/>
    <row r="39" s="799" customFormat="1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5">
      <c r="A1" s="770"/>
      <c r="B1" s="770"/>
      <c r="C1" s="770"/>
      <c r="D1" s="771" t="s">
        <v>708</v>
      </c>
      <c r="E1" s="770"/>
      <c r="F1" s="770"/>
      <c r="G1" s="773"/>
    </row>
    <row r="2" spans="1:7" ht="14.25">
      <c r="A2" s="770"/>
      <c r="B2" s="770"/>
      <c r="C2" s="770"/>
      <c r="D2" s="772" t="s">
        <v>709</v>
      </c>
      <c r="E2" s="770"/>
      <c r="F2" s="770"/>
      <c r="G2" s="773"/>
    </row>
    <row r="3" spans="1:7" ht="14.25">
      <c r="A3" s="770"/>
      <c r="B3" s="772"/>
      <c r="C3" s="770"/>
      <c r="D3" s="770"/>
      <c r="E3" s="770"/>
      <c r="F3" s="770"/>
      <c r="G3" s="773"/>
    </row>
    <row r="4" spans="1:6" ht="15">
      <c r="A4" s="770" t="s">
        <v>560</v>
      </c>
      <c r="B4" s="770"/>
      <c r="C4" s="770"/>
      <c r="D4" s="775">
        <v>42339</v>
      </c>
      <c r="E4" s="770"/>
      <c r="F4" s="770"/>
    </row>
    <row r="5" spans="1:6" ht="15">
      <c r="A5" s="770" t="s">
        <v>707</v>
      </c>
      <c r="B5" s="770"/>
      <c r="C5" s="770"/>
      <c r="D5" s="774" t="s">
        <v>710</v>
      </c>
      <c r="E5" s="770"/>
      <c r="F5" s="770"/>
    </row>
    <row r="6" ht="13.5" thickBot="1"/>
    <row r="7" spans="1:11" ht="42" customHeight="1">
      <c r="A7" s="897" t="s">
        <v>492</v>
      </c>
      <c r="B7" s="898"/>
      <c r="C7" s="898"/>
      <c r="D7" s="898"/>
      <c r="E7" s="898"/>
      <c r="F7" s="898"/>
      <c r="G7" s="898"/>
      <c r="H7" s="898"/>
      <c r="I7" s="898"/>
      <c r="J7" s="899">
        <f>CPYG!D7</f>
        <v>2016</v>
      </c>
      <c r="K7" s="900"/>
    </row>
    <row r="8" spans="1:11" ht="51" customHeight="1">
      <c r="A8" s="910" t="str">
        <f>CPYG!A8</f>
        <v>EMPRESA PÚBLICA: CANALINK ÁFRICA, S.L.</v>
      </c>
      <c r="B8" s="911"/>
      <c r="C8" s="911"/>
      <c r="D8" s="911"/>
      <c r="E8" s="911"/>
      <c r="F8" s="911"/>
      <c r="G8" s="911"/>
      <c r="H8" s="911"/>
      <c r="I8" s="911"/>
      <c r="J8" s="912" t="s">
        <v>479</v>
      </c>
      <c r="K8" s="913"/>
    </row>
    <row r="9" spans="1:11" s="224" customFormat="1" ht="27" customHeight="1">
      <c r="A9" s="901" t="s">
        <v>245</v>
      </c>
      <c r="B9" s="902"/>
      <c r="C9" s="902"/>
      <c r="D9" s="902"/>
      <c r="E9" s="902"/>
      <c r="F9" s="902"/>
      <c r="G9" s="902"/>
      <c r="H9" s="902"/>
      <c r="I9" s="902"/>
      <c r="J9" s="902"/>
      <c r="K9" s="903"/>
    </row>
    <row r="10" spans="1:11" ht="19.5" customHeight="1">
      <c r="A10" s="907" t="s">
        <v>89</v>
      </c>
      <c r="B10" s="908" t="s">
        <v>88</v>
      </c>
      <c r="C10" s="510"/>
      <c r="D10" s="908"/>
      <c r="E10" s="908"/>
      <c r="F10" s="908"/>
      <c r="G10" s="908"/>
      <c r="H10" s="908"/>
      <c r="I10" s="908"/>
      <c r="J10" s="908" t="s">
        <v>599</v>
      </c>
      <c r="K10" s="909" t="s">
        <v>671</v>
      </c>
    </row>
    <row r="11" spans="1:11" ht="64.5" customHeight="1">
      <c r="A11" s="907"/>
      <c r="B11" s="908"/>
      <c r="C11" s="510" t="s">
        <v>672</v>
      </c>
      <c r="D11" s="510" t="s">
        <v>18</v>
      </c>
      <c r="E11" s="510" t="s">
        <v>673</v>
      </c>
      <c r="F11" s="510" t="s">
        <v>122</v>
      </c>
      <c r="G11" s="510" t="s">
        <v>674</v>
      </c>
      <c r="H11" s="510" t="s">
        <v>675</v>
      </c>
      <c r="I11" s="510" t="s">
        <v>676</v>
      </c>
      <c r="J11" s="908"/>
      <c r="K11" s="909"/>
    </row>
    <row r="12" spans="1:11" ht="12.75">
      <c r="A12" s="904"/>
      <c r="B12" s="905"/>
      <c r="C12" s="905"/>
      <c r="D12" s="905"/>
      <c r="E12" s="905"/>
      <c r="F12" s="905"/>
      <c r="G12" s="905"/>
      <c r="H12" s="905"/>
      <c r="I12" s="905"/>
      <c r="J12" s="905"/>
      <c r="K12" s="906"/>
    </row>
    <row r="13" spans="1:11" ht="33" customHeight="1">
      <c r="A13" s="511" t="s">
        <v>677</v>
      </c>
      <c r="B13" s="551"/>
      <c r="C13" s="542"/>
      <c r="D13" s="542"/>
      <c r="E13" s="542"/>
      <c r="F13" s="542"/>
      <c r="G13" s="542"/>
      <c r="H13" s="542"/>
      <c r="I13" s="542"/>
      <c r="J13" s="551">
        <f>SUM(B13:I13)</f>
        <v>0</v>
      </c>
      <c r="K13" s="543"/>
    </row>
    <row r="14" spans="1:13" ht="39" customHeight="1">
      <c r="A14" s="511" t="s">
        <v>333</v>
      </c>
      <c r="B14" s="551">
        <v>3091085.84</v>
      </c>
      <c r="C14" s="542">
        <f>(2623167.56+42245.86)+169331.84</f>
        <v>2834745.26</v>
      </c>
      <c r="D14" s="542"/>
      <c r="E14" s="542"/>
      <c r="F14" s="542">
        <f>+CPYG!C61</f>
        <v>-42245.86</v>
      </c>
      <c r="G14" s="542"/>
      <c r="H14" s="542"/>
      <c r="I14" s="542"/>
      <c r="J14" s="551">
        <f>SUM(B14:I14)</f>
        <v>5883585.239999999</v>
      </c>
      <c r="K14" s="543"/>
      <c r="M14" s="796"/>
    </row>
    <row r="15" spans="1:11" ht="45" customHeight="1">
      <c r="A15" s="512" t="s">
        <v>678</v>
      </c>
      <c r="B15" s="551"/>
      <c r="C15" s="542"/>
      <c r="D15" s="542"/>
      <c r="E15" s="542"/>
      <c r="F15" s="542"/>
      <c r="G15" s="542"/>
      <c r="H15" s="542"/>
      <c r="I15" s="542"/>
      <c r="J15" s="551">
        <f>SUM(B15:I15)</f>
        <v>0</v>
      </c>
      <c r="K15" s="544"/>
    </row>
    <row r="16" spans="1:13" ht="20.25" customHeight="1">
      <c r="A16" s="512" t="s">
        <v>679</v>
      </c>
      <c r="B16" s="551"/>
      <c r="C16" s="542"/>
      <c r="D16" s="542"/>
      <c r="E16" s="542"/>
      <c r="F16" s="542"/>
      <c r="G16" s="542"/>
      <c r="H16" s="542"/>
      <c r="I16" s="542"/>
      <c r="J16" s="551">
        <f>SUM(B16:I16)</f>
        <v>0</v>
      </c>
      <c r="K16" s="544"/>
      <c r="M16" s="225"/>
    </row>
    <row r="17" spans="1:11" s="226" customFormat="1" ht="23.25" customHeight="1">
      <c r="A17" s="512" t="s">
        <v>423</v>
      </c>
      <c r="B17" s="552">
        <f>SUM(B13:B16)</f>
        <v>3091085.84</v>
      </c>
      <c r="C17" s="552">
        <f aca="true" t="shared" si="0" ref="C17:J17">SUM(C13:C16)</f>
        <v>2834745.26</v>
      </c>
      <c r="D17" s="552">
        <f t="shared" si="0"/>
        <v>0</v>
      </c>
      <c r="E17" s="552">
        <f t="shared" si="0"/>
        <v>0</v>
      </c>
      <c r="F17" s="552">
        <f t="shared" si="0"/>
        <v>-42245.86</v>
      </c>
      <c r="G17" s="552">
        <f t="shared" si="0"/>
        <v>0</v>
      </c>
      <c r="H17" s="552">
        <f t="shared" si="0"/>
        <v>0</v>
      </c>
      <c r="I17" s="552">
        <f t="shared" si="0"/>
        <v>0</v>
      </c>
      <c r="J17" s="552">
        <f t="shared" si="0"/>
        <v>5883585.239999999</v>
      </c>
      <c r="K17" s="545"/>
    </row>
    <row r="18" spans="1:13" ht="20.25" customHeight="1">
      <c r="A18" s="512" t="s">
        <v>680</v>
      </c>
      <c r="B18" s="551">
        <f>ACTIVO!B35</f>
        <v>0</v>
      </c>
      <c r="C18" s="542"/>
      <c r="D18" s="542"/>
      <c r="E18" s="542"/>
      <c r="F18" s="542"/>
      <c r="G18" s="542"/>
      <c r="H18" s="542"/>
      <c r="I18" s="542"/>
      <c r="J18" s="551">
        <f>SUM(B18:I18)</f>
        <v>0</v>
      </c>
      <c r="K18" s="544"/>
      <c r="M18" s="225"/>
    </row>
    <row r="19" spans="1:11" ht="26.25" customHeight="1">
      <c r="A19" s="513"/>
      <c r="B19" s="546"/>
      <c r="C19" s="546"/>
      <c r="D19" s="546"/>
      <c r="E19" s="546"/>
      <c r="F19" s="546"/>
      <c r="G19" s="546"/>
      <c r="H19" s="546"/>
      <c r="I19" s="546"/>
      <c r="J19" s="547"/>
      <c r="K19" s="548"/>
    </row>
    <row r="20" spans="1:11" ht="19.5" customHeight="1">
      <c r="A20" s="907" t="s">
        <v>86</v>
      </c>
      <c r="B20" s="908" t="s">
        <v>90</v>
      </c>
      <c r="C20" s="510"/>
      <c r="D20" s="908"/>
      <c r="E20" s="908"/>
      <c r="F20" s="908"/>
      <c r="G20" s="908"/>
      <c r="H20" s="908"/>
      <c r="I20" s="908"/>
      <c r="J20" s="908" t="s">
        <v>91</v>
      </c>
      <c r="K20" s="909" t="s">
        <v>671</v>
      </c>
    </row>
    <row r="21" spans="1:11" ht="63.75">
      <c r="A21" s="907"/>
      <c r="B21" s="908"/>
      <c r="C21" s="510" t="s">
        <v>672</v>
      </c>
      <c r="D21" s="510" t="s">
        <v>18</v>
      </c>
      <c r="E21" s="510" t="s">
        <v>673</v>
      </c>
      <c r="F21" s="510" t="s">
        <v>122</v>
      </c>
      <c r="G21" s="510" t="s">
        <v>674</v>
      </c>
      <c r="H21" s="510" t="s">
        <v>675</v>
      </c>
      <c r="I21" s="510" t="s">
        <v>676</v>
      </c>
      <c r="J21" s="908"/>
      <c r="K21" s="909"/>
    </row>
    <row r="22" spans="1:11" ht="12.75">
      <c r="A22" s="904"/>
      <c r="B22" s="905"/>
      <c r="C22" s="905"/>
      <c r="D22" s="905"/>
      <c r="E22" s="905"/>
      <c r="F22" s="905"/>
      <c r="G22" s="905"/>
      <c r="H22" s="905"/>
      <c r="I22" s="905"/>
      <c r="J22" s="905"/>
      <c r="K22" s="906"/>
    </row>
    <row r="23" spans="1:11" ht="36.75" customHeight="1">
      <c r="A23" s="511" t="s">
        <v>677</v>
      </c>
      <c r="B23" s="551"/>
      <c r="C23" s="681"/>
      <c r="D23" s="681"/>
      <c r="E23" s="681"/>
      <c r="F23" s="681"/>
      <c r="G23" s="681"/>
      <c r="H23" s="681"/>
      <c r="I23" s="681"/>
      <c r="J23" s="551">
        <f>SUM(B23:I23)</f>
        <v>0</v>
      </c>
      <c r="K23" s="543"/>
    </row>
    <row r="24" spans="1:11" ht="39" customHeight="1">
      <c r="A24" s="511" t="s">
        <v>333</v>
      </c>
      <c r="B24" s="551">
        <f>+J14</f>
        <v>5883585.239999999</v>
      </c>
      <c r="C24" s="681"/>
      <c r="D24" s="681"/>
      <c r="E24" s="681"/>
      <c r="F24" s="681">
        <f>+CPYG!D61</f>
        <v>-189411.91</v>
      </c>
      <c r="G24" s="681"/>
      <c r="H24" s="681"/>
      <c r="I24" s="681"/>
      <c r="J24" s="551">
        <f>SUM(B24:I24)</f>
        <v>5694173.329999999</v>
      </c>
      <c r="K24" s="543"/>
    </row>
    <row r="25" spans="1:11" ht="38.25">
      <c r="A25" s="512" t="s">
        <v>678</v>
      </c>
      <c r="B25" s="551"/>
      <c r="C25" s="681"/>
      <c r="D25" s="681"/>
      <c r="E25" s="681"/>
      <c r="F25" s="681"/>
      <c r="G25" s="681"/>
      <c r="H25" s="681"/>
      <c r="I25" s="681"/>
      <c r="J25" s="551">
        <f>SUM(B25:I25)</f>
        <v>0</v>
      </c>
      <c r="K25" s="544"/>
    </row>
    <row r="26" spans="1:11" ht="21.75" customHeight="1">
      <c r="A26" s="512" t="s">
        <v>679</v>
      </c>
      <c r="B26" s="551"/>
      <c r="C26" s="681"/>
      <c r="D26" s="681"/>
      <c r="E26" s="681"/>
      <c r="F26" s="681"/>
      <c r="G26" s="681"/>
      <c r="H26" s="681"/>
      <c r="I26" s="681"/>
      <c r="J26" s="551">
        <f>SUM(B26:I26)</f>
        <v>0</v>
      </c>
      <c r="K26" s="544"/>
    </row>
    <row r="27" spans="1:11" s="226" customFormat="1" ht="22.5" customHeight="1">
      <c r="A27" s="512" t="s">
        <v>423</v>
      </c>
      <c r="B27" s="552">
        <f aca="true" t="shared" si="1" ref="B27:H27">SUM(B23:B26)</f>
        <v>5883585.239999999</v>
      </c>
      <c r="C27" s="573">
        <f t="shared" si="1"/>
        <v>0</v>
      </c>
      <c r="D27" s="573">
        <f t="shared" si="1"/>
        <v>0</v>
      </c>
      <c r="E27" s="573">
        <f t="shared" si="1"/>
        <v>0</v>
      </c>
      <c r="F27" s="573">
        <f t="shared" si="1"/>
        <v>-189411.91</v>
      </c>
      <c r="G27" s="573">
        <f t="shared" si="1"/>
        <v>0</v>
      </c>
      <c r="H27" s="573">
        <f t="shared" si="1"/>
        <v>0</v>
      </c>
      <c r="I27" s="573">
        <f>SUM(I23:I26)</f>
        <v>0</v>
      </c>
      <c r="J27" s="573">
        <f>SUM(J23:J26)</f>
        <v>5694173.329999999</v>
      </c>
      <c r="K27" s="549"/>
    </row>
    <row r="28" spans="1:13" ht="20.25" customHeight="1" thickBot="1">
      <c r="A28" s="514" t="s">
        <v>680</v>
      </c>
      <c r="B28" s="553"/>
      <c r="C28" s="682"/>
      <c r="D28" s="682"/>
      <c r="E28" s="682"/>
      <c r="F28" s="682"/>
      <c r="G28" s="682"/>
      <c r="H28" s="682"/>
      <c r="I28" s="682"/>
      <c r="J28" s="553">
        <f>SUM(B28:I28)</f>
        <v>0</v>
      </c>
      <c r="K28" s="550"/>
      <c r="M28" s="225"/>
    </row>
    <row r="30" spans="1:11" s="813" customFormat="1" ht="12.75" hidden="1">
      <c r="A30" s="811" t="s">
        <v>681</v>
      </c>
      <c r="B30" s="812"/>
      <c r="K30" s="814"/>
    </row>
    <row r="31" spans="1:11" s="813" customFormat="1" ht="12.75" hidden="1">
      <c r="A31" s="914" t="s">
        <v>682</v>
      </c>
      <c r="B31" s="914"/>
      <c r="C31" s="914"/>
      <c r="D31" s="914"/>
      <c r="E31" s="914"/>
      <c r="F31" s="914"/>
      <c r="G31" s="914"/>
      <c r="H31" s="914"/>
      <c r="I31" s="914"/>
      <c r="J31" s="914"/>
      <c r="K31" s="914"/>
    </row>
    <row r="32" spans="1:11" s="813" customFormat="1" ht="12.75" hidden="1">
      <c r="A32" s="914" t="s">
        <v>683</v>
      </c>
      <c r="B32" s="914"/>
      <c r="C32" s="914"/>
      <c r="D32" s="914"/>
      <c r="E32" s="914"/>
      <c r="F32" s="914"/>
      <c r="G32" s="914"/>
      <c r="H32" s="914"/>
      <c r="I32" s="914"/>
      <c r="J32" s="914"/>
      <c r="K32" s="914"/>
    </row>
    <row r="33" spans="1:11" s="813" customFormat="1" ht="12.75" hidden="1">
      <c r="A33" s="914" t="s">
        <v>688</v>
      </c>
      <c r="B33" s="914"/>
      <c r="C33" s="914"/>
      <c r="D33" s="914"/>
      <c r="E33" s="914"/>
      <c r="F33" s="914"/>
      <c r="G33" s="914"/>
      <c r="H33" s="914"/>
      <c r="I33" s="914"/>
      <c r="J33" s="914"/>
      <c r="K33" s="914"/>
    </row>
    <row r="34" spans="1:11" s="813" customFormat="1" ht="12.75" hidden="1">
      <c r="A34" s="914" t="s">
        <v>689</v>
      </c>
      <c r="B34" s="914"/>
      <c r="C34" s="914"/>
      <c r="D34" s="914"/>
      <c r="E34" s="914"/>
      <c r="F34" s="914"/>
      <c r="G34" s="914"/>
      <c r="H34" s="914"/>
      <c r="I34" s="914"/>
      <c r="J34" s="914"/>
      <c r="K34" s="914"/>
    </row>
    <row r="35" spans="1:11" s="813" customFormat="1" ht="12.75" hidden="1">
      <c r="A35" s="914" t="s">
        <v>704</v>
      </c>
      <c r="B35" s="914"/>
      <c r="C35" s="914"/>
      <c r="D35" s="914"/>
      <c r="E35" s="914"/>
      <c r="F35" s="914"/>
      <c r="G35" s="914"/>
      <c r="H35" s="914"/>
      <c r="I35" s="914"/>
      <c r="J35" s="914"/>
      <c r="K35" s="914"/>
    </row>
    <row r="36" spans="1:11" s="813" customFormat="1" ht="12.75" hidden="1">
      <c r="A36" s="914" t="s">
        <v>705</v>
      </c>
      <c r="B36" s="914"/>
      <c r="C36" s="914"/>
      <c r="D36" s="914"/>
      <c r="E36" s="914"/>
      <c r="F36" s="914"/>
      <c r="G36" s="914"/>
      <c r="H36" s="914"/>
      <c r="I36" s="914"/>
      <c r="J36" s="914"/>
      <c r="K36" s="914"/>
    </row>
    <row r="37" spans="1:11" s="813" customFormat="1" ht="12.75" hidden="1">
      <c r="A37" s="914" t="s">
        <v>706</v>
      </c>
      <c r="B37" s="914"/>
      <c r="C37" s="914"/>
      <c r="D37" s="914"/>
      <c r="E37" s="914"/>
      <c r="F37" s="914"/>
      <c r="G37" s="914"/>
      <c r="H37" s="914"/>
      <c r="I37" s="914"/>
      <c r="J37" s="914"/>
      <c r="K37" s="914"/>
    </row>
    <row r="38" spans="1:11" s="813" customFormat="1" ht="12.75" hidden="1">
      <c r="A38" s="914" t="s">
        <v>714</v>
      </c>
      <c r="B38" s="914"/>
      <c r="C38" s="914"/>
      <c r="D38" s="914"/>
      <c r="E38" s="914"/>
      <c r="F38" s="914"/>
      <c r="G38" s="914"/>
      <c r="H38" s="914"/>
      <c r="I38" s="914"/>
      <c r="J38" s="914"/>
      <c r="K38" s="914"/>
    </row>
    <row r="39" spans="1:11" s="813" customFormat="1" ht="12.75" hidden="1">
      <c r="A39" s="914" t="s">
        <v>715</v>
      </c>
      <c r="B39" s="914"/>
      <c r="C39" s="914"/>
      <c r="D39" s="914"/>
      <c r="E39" s="914"/>
      <c r="F39" s="914"/>
      <c r="G39" s="914"/>
      <c r="H39" s="914"/>
      <c r="I39" s="914"/>
      <c r="J39" s="914"/>
      <c r="K39" s="914"/>
    </row>
    <row r="40" spans="1:11" s="813" customFormat="1" ht="12.75" hidden="1">
      <c r="A40" s="914" t="s">
        <v>717</v>
      </c>
      <c r="B40" s="914"/>
      <c r="C40" s="914"/>
      <c r="D40" s="914"/>
      <c r="E40" s="914"/>
      <c r="F40" s="914"/>
      <c r="G40" s="914"/>
      <c r="H40" s="914"/>
      <c r="I40" s="914"/>
      <c r="J40" s="914"/>
      <c r="K40" s="914"/>
    </row>
    <row r="41" s="813" customFormat="1" ht="12.75" hidden="1"/>
    <row r="42" s="813" customFormat="1" ht="12.75" hidden="1"/>
    <row r="43" s="813" customFormat="1" ht="12.75" hidden="1"/>
    <row r="44" s="813" customFormat="1" ht="12.75" hidden="1"/>
    <row r="45" s="813" customFormat="1" ht="12.75" hidden="1"/>
    <row r="46" s="813" customFormat="1" ht="12.75" hidden="1"/>
    <row r="47" s="813" customFormat="1" ht="12.75" hidden="1">
      <c r="G47" s="813">
        <v>3260417.68</v>
      </c>
    </row>
    <row r="48" s="813" customFormat="1" ht="12.75" hidden="1">
      <c r="G48" s="813">
        <v>-3091085.84</v>
      </c>
    </row>
    <row r="49" s="813" customFormat="1" ht="12.75" hidden="1">
      <c r="G49" s="813">
        <f>+G47+G48</f>
        <v>169331.84000000032</v>
      </c>
    </row>
    <row r="50" s="813" customFormat="1" ht="12.75" hidden="1">
      <c r="G50" s="813">
        <v>5039652.54</v>
      </c>
    </row>
    <row r="51" s="813" customFormat="1" ht="12.75" hidden="1">
      <c r="G51" s="813">
        <f>+G49+G50</f>
        <v>5208984.380000001</v>
      </c>
    </row>
    <row r="52" s="813" customFormat="1" ht="12.75" hidden="1"/>
  </sheetData>
  <sheetProtection formatColumns="0" formatRows="0"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2015-11-29T10:24:22Z</cp:lastPrinted>
  <dcterms:created xsi:type="dcterms:W3CDTF">2004-09-28T16:33:32Z</dcterms:created>
  <dcterms:modified xsi:type="dcterms:W3CDTF">2016-03-07T10:30:50Z</dcterms:modified>
  <cp:category/>
  <cp:version/>
  <cp:contentType/>
  <cp:contentStatus/>
</cp:coreProperties>
</file>