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70" windowHeight="8340" tabRatio="870" firstSheet="1" activeTab="1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'ACCIONISTAS'!$A$1:$E$47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<sst xmlns="http://schemas.openxmlformats.org/spreadsheetml/2006/main" count="1197" uniqueCount="735">
  <si>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</si>
  <si>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</si>
  <si>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</si>
  <si>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</si>
  <si>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</si>
  <si>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</si>
  <si>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</si>
  <si>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</si>
  <si>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</si>
  <si>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</si>
  <si>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</si>
  <si>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</si>
  <si>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</si>
  <si>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</si>
  <si>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</si>
  <si>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</si>
  <si>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</si>
  <si>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</si>
  <si>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</si>
  <si>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</si>
  <si>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</si>
  <si>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</si>
  <si>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</si>
  <si>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</si>
  <si>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</si>
  <si>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</si>
  <si>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</si>
  <si>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</si>
  <si>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</si>
  <si>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</si>
  <si>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</si>
  <si>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</si>
  <si>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</si>
  <si>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</si>
  <si>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</si>
  <si>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</si>
  <si>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</si>
  <si>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</si>
  <si>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</si>
  <si>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</si>
  <si>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</si>
  <si>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</si>
  <si>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</si>
  <si>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</si>
  <si>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</si>
  <si>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</si>
  <si>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</si>
  <si>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</si>
  <si>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</si>
  <si>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</si>
  <si>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</si>
  <si>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</si>
  <si>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</si>
  <si>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</si>
  <si>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</si>
  <si>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</si>
  <si>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</si>
  <si>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</si>
  <si>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</si>
  <si>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</si>
  <si>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</si>
  <si>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</si>
  <si>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</si>
  <si>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</si>
  <si>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</si>
  <si>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</si>
  <si>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</si>
  <si>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</si>
  <si>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</si>
  <si>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</si>
  <si>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</si>
  <si>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</si>
  <si>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</si>
  <si>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</si>
  <si>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</si>
  <si>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</si>
  <si>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</si>
  <si>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</si>
  <si>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</si>
  <si>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</si>
  <si>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</si>
  <si>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</si>
  <si>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</si>
  <si>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</si>
  <si>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</si>
  <si>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</si>
  <si>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</si>
  <si>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</si>
  <si>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</si>
  <si>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</si>
  <si>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</si>
  <si>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</si>
  <si>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</si>
  <si>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</si>
  <si>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</si>
  <si>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</si>
  <si>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</si>
  <si>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</si>
  <si>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</si>
  <si>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</si>
  <si>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</si>
  <si>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</si>
  <si>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</si>
  <si>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</si>
  <si>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</si>
  <si>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</si>
  <si>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</si>
  <si>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</si>
  <si>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</si>
  <si>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</si>
  <si>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</si>
  <si>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</si>
  <si>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</si>
  <si>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</si>
  <si>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</si>
  <si>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</si>
  <si>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</si>
  <si>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</si>
  <si>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</si>
  <si>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</si>
  <si>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</si>
  <si>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</si>
  <si>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</si>
  <si>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</si>
  <si>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</si>
  <si>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</si>
  <si>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</si>
  <si>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</si>
  <si>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</si>
  <si>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</si>
  <si>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</si>
  <si>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</si>
  <si>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</si>
  <si>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</si>
  <si>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</si>
  <si>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</si>
  <si>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</si>
  <si>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</si>
  <si>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</si>
  <si>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</si>
  <si>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</si>
  <si>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</si>
  <si>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</si>
  <si>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</si>
  <si>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</si>
  <si>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</si>
  <si>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</si>
  <si>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</si>
  <si>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</si>
  <si>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</si>
  <si>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</si>
  <si>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</si>
  <si>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</si>
  <si>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</si>
  <si>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</si>
  <si>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</si>
  <si>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</si>
  <si>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</si>
  <si>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</si>
  <si>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</si>
  <si>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</si>
  <si>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</si>
  <si>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</si>
  <si>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</si>
  <si>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</si>
  <si>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</si>
  <si>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</si>
  <si>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</si>
  <si>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</si>
  <si>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</si>
  <si>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</si>
  <si>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EMPRESA PÚBLICA: INSTITUTO MÉDICO TINERFEÑO S.A.</t>
  </si>
  <si>
    <t>Excmo. Cabildo Insular de Tenerife (P3800001D)</t>
  </si>
  <si>
    <t>Servicio Canario de Salud (Q8555011I)</t>
  </si>
  <si>
    <t>Ancero Auditores S.L.</t>
  </si>
  <si>
    <t>José Ramón Martín Folgueras</t>
  </si>
  <si>
    <t>Recargo AEAT</t>
  </si>
  <si>
    <t>Sanción AEAT</t>
  </si>
  <si>
    <t>Embargo judicial</t>
  </si>
  <si>
    <t>Aurelio Abreu Expósito</t>
  </si>
  <si>
    <t>Secretaria</t>
  </si>
  <si>
    <t>María del Carmen González Artiles</t>
  </si>
  <si>
    <t>Francisco Javier Dorta Delgado</t>
  </si>
  <si>
    <t>Rosa Baena Espinosa</t>
  </si>
  <si>
    <t>Cristina Valido García</t>
  </si>
  <si>
    <t>Alberto Talavera Deniz</t>
  </si>
  <si>
    <t>Margarita Pena Machín</t>
  </si>
  <si>
    <t>Juana María Reyes Melián</t>
  </si>
  <si>
    <t>Variación 2016/2015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</si>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</sst>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thin">
        <color indexed="41"/>
      </top>
      <bottom style="medium"/>
    </border>
    <border>
      <left style="thin"/>
      <right style="medium"/>
      <top style="medium"/>
      <bottom style="thin">
        <color indexed="41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187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3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2" fontId="47" fillId="8" borderId="72" xfId="5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177" fontId="43" fillId="0" borderId="9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28" xfId="6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1" fontId="69" fillId="0" borderId="0" xfId="0" applyNumberFormat="1" applyFont="1" applyBorder="1" applyAlignment="1">
      <alignment horizontal="center" vertical="center"/>
    </xf>
    <xf numFmtId="4" fontId="69" fillId="0" borderId="100" xfId="0" applyNumberFormat="1" applyFont="1" applyBorder="1" applyAlignment="1">
      <alignment horizontal="center" vertical="center"/>
    </xf>
    <xf numFmtId="4" fontId="69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177" fontId="7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76" fillId="0" borderId="0" xfId="55" applyFont="1" applyFill="1" applyBorder="1" applyAlignment="1">
      <alignment horizontal="left" vertical="center" wrapText="1"/>
      <protection/>
    </xf>
    <xf numFmtId="177" fontId="76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wrapText="1"/>
    </xf>
    <xf numFmtId="177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7" fillId="0" borderId="0" xfId="59" applyFont="1" applyBorder="1">
      <alignment/>
      <protection/>
    </xf>
    <xf numFmtId="0" fontId="76" fillId="0" borderId="0" xfId="59" applyFont="1" applyBorder="1">
      <alignment/>
      <protection/>
    </xf>
    <xf numFmtId="0" fontId="77" fillId="0" borderId="0" xfId="59" applyFont="1" applyBorder="1" applyAlignment="1">
      <alignment vertical="center"/>
      <protection/>
    </xf>
    <xf numFmtId="0" fontId="76" fillId="0" borderId="0" xfId="59" applyFont="1" applyBorder="1" applyAlignment="1">
      <alignment vertical="center"/>
      <protection/>
    </xf>
    <xf numFmtId="0" fontId="77" fillId="0" borderId="0" xfId="59" applyFont="1" applyBorder="1" applyAlignment="1">
      <alignment horizontal="center" vertical="center" wrapText="1"/>
      <protection/>
    </xf>
    <xf numFmtId="4" fontId="78" fillId="0" borderId="0" xfId="59" applyNumberFormat="1" applyFont="1" applyBorder="1" applyAlignment="1">
      <alignment vertical="center"/>
      <protection/>
    </xf>
    <xf numFmtId="4" fontId="77" fillId="0" borderId="0" xfId="59" applyNumberFormat="1" applyFont="1" applyBorder="1" applyAlignment="1">
      <alignment vertical="center"/>
      <protection/>
    </xf>
    <xf numFmtId="0" fontId="76" fillId="0" borderId="0" xfId="59" applyFont="1" applyFill="1" applyBorder="1" applyAlignment="1">
      <alignment vertical="center"/>
      <protection/>
    </xf>
    <xf numFmtId="4" fontId="76" fillId="0" borderId="0" xfId="59" applyNumberFormat="1" applyFont="1" applyFill="1" applyBorder="1" applyAlignment="1">
      <alignment vertical="center"/>
      <protection/>
    </xf>
    <xf numFmtId="0" fontId="77" fillId="0" borderId="0" xfId="59" applyFont="1">
      <alignment/>
      <protection/>
    </xf>
    <xf numFmtId="0" fontId="76" fillId="0" borderId="0" xfId="59" applyFont="1">
      <alignment/>
      <protection/>
    </xf>
    <xf numFmtId="0" fontId="77" fillId="0" borderId="0" xfId="59" applyFont="1" applyAlignment="1">
      <alignment vertical="center"/>
      <protection/>
    </xf>
    <xf numFmtId="0" fontId="76" fillId="0" borderId="0" xfId="59" applyFont="1" applyAlignment="1">
      <alignment vertical="center"/>
      <protection/>
    </xf>
    <xf numFmtId="0" fontId="77" fillId="0" borderId="0" xfId="59" applyFont="1" applyAlignment="1">
      <alignment horizontal="center" vertical="center" wrapText="1"/>
      <protection/>
    </xf>
    <xf numFmtId="4" fontId="77" fillId="0" borderId="0" xfId="59" applyNumberFormat="1" applyFont="1" applyAlignment="1">
      <alignment vertical="center"/>
      <protection/>
    </xf>
    <xf numFmtId="4" fontId="76" fillId="0" borderId="0" xfId="59" applyNumberFormat="1" applyFont="1" applyAlignment="1">
      <alignment vertical="center"/>
      <protection/>
    </xf>
    <xf numFmtId="0" fontId="76" fillId="0" borderId="0" xfId="0" applyFont="1" applyAlignment="1">
      <alignment vertical="center"/>
    </xf>
    <xf numFmtId="0" fontId="46" fillId="0" borderId="0" xfId="55" applyFont="1" applyAlignment="1">
      <alignment horizontal="left" vertical="center" wrapText="1"/>
      <protection/>
    </xf>
    <xf numFmtId="2" fontId="76" fillId="0" borderId="0" xfId="55" applyNumberFormat="1" applyFont="1" applyAlignment="1">
      <alignment vertical="center"/>
      <protection/>
    </xf>
    <xf numFmtId="0" fontId="76" fillId="0" borderId="0" xfId="55" applyFont="1" applyAlignment="1">
      <alignment vertical="center"/>
      <protection/>
    </xf>
    <xf numFmtId="4" fontId="76" fillId="0" borderId="0" xfId="55" applyNumberFormat="1" applyFont="1" applyAlignment="1">
      <alignment vertical="center"/>
      <protection/>
    </xf>
    <xf numFmtId="16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right" vertical="center"/>
    </xf>
    <xf numFmtId="173" fontId="76" fillId="22" borderId="0" xfId="0" applyNumberFormat="1" applyFont="1" applyFill="1" applyAlignment="1">
      <alignment vertical="center"/>
    </xf>
    <xf numFmtId="0" fontId="46" fillId="0" borderId="0" xfId="55" applyFont="1" applyBorder="1" applyAlignment="1">
      <alignment horizontal="center" vertical="center" wrapText="1"/>
      <protection/>
    </xf>
    <xf numFmtId="177" fontId="46" fillId="0" borderId="0" xfId="52" applyNumberFormat="1" applyFont="1" applyBorder="1" applyAlignment="1">
      <alignment vertical="center"/>
    </xf>
    <xf numFmtId="0" fontId="46" fillId="0" borderId="0" xfId="55" applyFont="1" applyBorder="1" applyAlignment="1">
      <alignment vertical="center"/>
      <protection/>
    </xf>
    <xf numFmtId="0" fontId="46" fillId="0" borderId="0" xfId="55" applyFont="1" applyAlignment="1">
      <alignment vertical="center"/>
      <protection/>
    </xf>
    <xf numFmtId="0" fontId="80" fillId="0" borderId="0" xfId="55" applyFont="1" applyAlignment="1">
      <alignment horizontal="left" vertical="center" wrapText="1"/>
      <protection/>
    </xf>
    <xf numFmtId="0" fontId="76" fillId="0" borderId="0" xfId="63" applyFont="1" applyAlignment="1">
      <alignment vertical="center"/>
      <protection/>
    </xf>
    <xf numFmtId="4" fontId="76" fillId="0" borderId="0" xfId="63" applyNumberFormat="1" applyFont="1" applyAlignment="1">
      <alignment vertical="center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177" fontId="43" fillId="8" borderId="101" xfId="0" applyNumberFormat="1" applyFont="1" applyFill="1" applyBorder="1" applyAlignment="1">
      <alignment horizontal="center"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177" fontId="42" fillId="8" borderId="102" xfId="0" applyNumberFormat="1" applyFont="1" applyFill="1" applyBorder="1" applyAlignment="1" applyProtection="1">
      <alignment horizontal="center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2" fontId="8" fillId="0" borderId="80" xfId="60" applyNumberFormat="1" applyFont="1" applyFill="1" applyBorder="1" applyAlignment="1">
      <alignment horizontal="left" vertical="center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2" fontId="67" fillId="8" borderId="17" xfId="60" applyNumberFormat="1" applyFont="1" applyFill="1" applyBorder="1" applyAlignment="1">
      <alignment horizontal="left" vertical="center"/>
      <protection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0" fontId="0" fillId="0" borderId="33" xfId="0" applyFont="1" applyBorder="1" applyAlignment="1">
      <alignment vertical="center"/>
    </xf>
    <xf numFmtId="177" fontId="1" fillId="0" borderId="103" xfId="0" applyNumberFormat="1" applyFont="1" applyFill="1" applyBorder="1" applyAlignment="1">
      <alignment vertical="center"/>
    </xf>
    <xf numFmtId="177" fontId="0" fillId="0" borderId="104" xfId="0" applyNumberFormat="1" applyFont="1" applyBorder="1" applyAlignment="1">
      <alignment vertical="center"/>
    </xf>
    <xf numFmtId="0" fontId="66" fillId="25" borderId="105" xfId="60" applyFont="1" applyFill="1" applyBorder="1" applyAlignment="1">
      <alignment horizontal="center" vertical="center" wrapText="1"/>
      <protection/>
    </xf>
    <xf numFmtId="3" fontId="1" fillId="0" borderId="36" xfId="0" applyNumberFormat="1" applyFont="1" applyFill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102" xfId="0" applyNumberFormat="1" applyFont="1" applyFill="1" applyBorder="1" applyAlignment="1" applyProtection="1">
      <alignment horizontal="center" vertical="center"/>
      <protection/>
    </xf>
    <xf numFmtId="177" fontId="0" fillId="8" borderId="106" xfId="0" applyNumberFormat="1" applyFont="1" applyFill="1" applyBorder="1" applyAlignment="1">
      <alignment horizontal="center" vertical="center"/>
    </xf>
    <xf numFmtId="177" fontId="0" fillId="8" borderId="107" xfId="0" applyNumberFormat="1" applyFont="1" applyFill="1" applyBorder="1" applyAlignment="1">
      <alignment horizontal="center" vertical="center"/>
    </xf>
    <xf numFmtId="3" fontId="1" fillId="0" borderId="108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09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09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09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09" xfId="59" applyNumberFormat="1" applyFont="1" applyFill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79" fillId="0" borderId="0" xfId="55" applyFont="1" applyAlignment="1">
      <alignment horizontal="left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42" fillId="25" borderId="105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49" fillId="0" borderId="111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177" fontId="43" fillId="0" borderId="113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3" fillId="0" borderId="113" xfId="0" applyNumberFormat="1" applyFont="1" applyBorder="1" applyAlignment="1" applyProtection="1">
      <alignment horizontal="left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0" fontId="50" fillId="0" borderId="113" xfId="0" applyFont="1" applyBorder="1" applyAlignment="1" applyProtection="1">
      <alignment horizontal="center" vertical="center" wrapText="1"/>
      <protection locked="0"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79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09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42" fillId="0" borderId="115" xfId="0" applyFont="1" applyBorder="1" applyAlignment="1">
      <alignment horizontal="center" vertical="center" wrapText="1"/>
    </xf>
    <xf numFmtId="177" fontId="49" fillId="0" borderId="111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177" fontId="42" fillId="0" borderId="117" xfId="0" applyNumberFormat="1" applyFont="1" applyBorder="1" applyAlignment="1" applyProtection="1">
      <alignment horizontal="center" vertical="center" wrapText="1"/>
      <protection locked="0"/>
    </xf>
    <xf numFmtId="0" fontId="1" fillId="25" borderId="118" xfId="58" applyFont="1" applyFill="1" applyBorder="1" applyAlignment="1">
      <alignment horizontal="center" vertical="center" wrapText="1"/>
      <protection/>
    </xf>
    <xf numFmtId="0" fontId="1" fillId="25" borderId="119" xfId="58" applyFont="1" applyFill="1" applyBorder="1" applyAlignment="1">
      <alignment horizontal="center" vertical="center" wrapText="1"/>
      <protection/>
    </xf>
    <xf numFmtId="0" fontId="1" fillId="25" borderId="120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09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09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76" fillId="0" borderId="0" xfId="55" applyFont="1" applyAlignment="1">
      <alignment horizontal="justify" vertical="center" wrapText="1"/>
      <protection/>
    </xf>
    <xf numFmtId="0" fontId="43" fillId="0" borderId="96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3" fontId="43" fillId="0" borderId="65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42" fillId="25" borderId="118" xfId="58" applyFont="1" applyFill="1" applyBorder="1" applyAlignment="1">
      <alignment horizontal="center" vertical="center" wrapText="1"/>
      <protection/>
    </xf>
    <xf numFmtId="0" fontId="42" fillId="25" borderId="119" xfId="58" applyFont="1" applyFill="1" applyBorder="1" applyAlignment="1">
      <alignment horizontal="center" vertical="center" wrapText="1"/>
      <protection/>
    </xf>
    <xf numFmtId="0" fontId="42" fillId="25" borderId="120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09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09" xfId="55" applyFont="1" applyBorder="1" applyAlignment="1">
      <alignment horizontal="left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10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18" xfId="59" applyFont="1" applyFill="1" applyBorder="1" applyAlignment="1" applyProtection="1">
      <alignment horizontal="center" vertical="center" wrapText="1"/>
      <protection/>
    </xf>
    <xf numFmtId="0" fontId="42" fillId="25" borderId="119" xfId="59" applyFont="1" applyFill="1" applyBorder="1" applyAlignment="1" applyProtection="1">
      <alignment horizontal="center" vertical="center" wrapText="1"/>
      <protection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5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23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2" fillId="0" borderId="109" xfId="63" applyFont="1" applyFill="1" applyBorder="1" applyAlignment="1">
      <alignment horizontal="center" vertical="center" wrapText="1"/>
      <protection/>
    </xf>
    <xf numFmtId="0" fontId="43" fillId="0" borderId="109" xfId="63" applyNumberFormat="1" applyFont="1" applyBorder="1" applyAlignment="1" applyProtection="1">
      <alignment horizontal="center" vertical="center"/>
      <protection locked="0"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09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09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24" xfId="56" applyFont="1" applyBorder="1" applyAlignment="1">
      <alignment horizontal="center"/>
      <protection/>
    </xf>
    <xf numFmtId="0" fontId="8" fillId="25" borderId="118" xfId="59" applyFont="1" applyFill="1" applyBorder="1" applyAlignment="1">
      <alignment horizontal="center" vertical="center" wrapText="1"/>
      <protection/>
    </xf>
    <xf numFmtId="0" fontId="8" fillId="25" borderId="119" xfId="59" applyFont="1" applyFill="1" applyBorder="1" applyAlignment="1">
      <alignment horizontal="center" vertical="center" wrapText="1"/>
      <protection/>
    </xf>
    <xf numFmtId="0" fontId="8" fillId="25" borderId="120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0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32" fillId="8" borderId="125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6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76" fillId="0" borderId="0" xfId="0" applyFont="1" applyAlignment="1">
      <alignment horizontal="left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3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25" borderId="126" xfId="58" applyFont="1" applyFill="1" applyBorder="1" applyAlignment="1">
      <alignment horizontal="center" vertical="center" wrapText="1"/>
      <protection/>
    </xf>
    <xf numFmtId="0" fontId="42" fillId="25" borderId="127" xfId="58" applyFont="1" applyFill="1" applyBorder="1" applyAlignment="1">
      <alignment horizontal="center" vertical="center" wrapText="1"/>
      <protection/>
    </xf>
    <xf numFmtId="0" fontId="42" fillId="25" borderId="128" xfId="58" applyFont="1" applyFill="1" applyBorder="1" applyAlignment="1">
      <alignment horizontal="center" vertical="center" wrapText="1"/>
      <protection/>
    </xf>
    <xf numFmtId="2" fontId="47" fillId="8" borderId="129" xfId="58" applyNumberFormat="1" applyFont="1" applyFill="1" applyBorder="1" applyAlignment="1">
      <alignment horizontal="center" vertical="center" wrapText="1"/>
      <protection/>
    </xf>
    <xf numFmtId="0" fontId="43" fillId="0" borderId="109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29" xfId="58" applyNumberFormat="1" applyFont="1" applyFill="1" applyBorder="1" applyAlignment="1">
      <alignment horizontal="center" vertical="center"/>
      <protection/>
    </xf>
    <xf numFmtId="2" fontId="47" fillId="0" borderId="109" xfId="58" applyNumberFormat="1" applyFont="1" applyFill="1" applyBorder="1" applyAlignment="1">
      <alignment horizontal="center" vertical="center"/>
      <protection/>
    </xf>
    <xf numFmtId="2" fontId="47" fillId="0" borderId="130" xfId="58" applyNumberFormat="1" applyFont="1" applyFill="1" applyBorder="1" applyAlignment="1">
      <alignment horizontal="center" vertical="center"/>
      <protection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09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06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1" xfId="0" applyNumberFormat="1" applyFont="1" applyFill="1" applyBorder="1" applyAlignment="1" applyProtection="1">
      <alignment horizontal="center" vertical="center"/>
      <protection/>
    </xf>
    <xf numFmtId="177" fontId="43" fillId="8" borderId="132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714375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128</v>
      </c>
      <c r="C1" s="15"/>
    </row>
    <row r="2" spans="1:3" s="4" customFormat="1" ht="12.75">
      <c r="A2" s="4" t="s">
        <v>127</v>
      </c>
      <c r="C2" s="15"/>
    </row>
    <row r="3" ht="12.75"/>
    <row r="4" ht="12.75"/>
    <row r="5" spans="1:4" ht="12.75">
      <c r="A5" s="846" t="e">
        <f>CPYG!#REF!</f>
        <v>#REF!</v>
      </c>
      <c r="B5" s="846"/>
      <c r="C5" s="846"/>
      <c r="D5" s="846"/>
    </row>
    <row r="6" ht="12.75"/>
    <row r="7" ht="13.5" thickBot="1"/>
    <row r="8" spans="1:3" ht="12.75">
      <c r="A8" s="847" t="s">
        <v>90</v>
      </c>
      <c r="B8" s="848"/>
      <c r="C8" s="856" t="s">
        <v>91</v>
      </c>
    </row>
    <row r="9" spans="1:3" ht="12.75">
      <c r="A9" s="849"/>
      <c r="B9" s="850"/>
      <c r="C9" s="857"/>
    </row>
    <row r="10" spans="1:3" ht="12.75">
      <c r="A10" s="849"/>
      <c r="B10" s="850"/>
      <c r="C10" s="857"/>
    </row>
    <row r="11" spans="1:3" ht="12.75">
      <c r="A11" s="851"/>
      <c r="B11" s="852"/>
      <c r="C11" s="858"/>
    </row>
    <row r="12" spans="1:3" ht="12.75">
      <c r="A12" s="50"/>
      <c r="B12" s="51"/>
      <c r="C12" s="52"/>
    </row>
    <row r="13" spans="1:3" ht="12.75">
      <c r="A13" s="53" t="s">
        <v>92</v>
      </c>
      <c r="B13" s="54" t="s">
        <v>196</v>
      </c>
      <c r="C13" s="55">
        <v>0</v>
      </c>
    </row>
    <row r="14" spans="1:10" ht="12.75" customHeight="1">
      <c r="A14" s="53" t="s">
        <v>93</v>
      </c>
      <c r="B14" s="54" t="s">
        <v>197</v>
      </c>
      <c r="C14" s="55">
        <v>0</v>
      </c>
      <c r="F14" s="845" t="s">
        <v>130</v>
      </c>
      <c r="G14" s="845"/>
      <c r="H14" s="845"/>
      <c r="I14" s="845"/>
      <c r="J14" s="107"/>
    </row>
    <row r="15" spans="1:10" ht="12.75">
      <c r="A15" s="53" t="s">
        <v>94</v>
      </c>
      <c r="B15" s="54" t="s">
        <v>198</v>
      </c>
      <c r="C15" s="55">
        <f>CPYG!D12</f>
        <v>2350120</v>
      </c>
      <c r="F15" s="845"/>
      <c r="G15" s="845"/>
      <c r="H15" s="845"/>
      <c r="I15" s="845"/>
      <c r="J15" s="107"/>
    </row>
    <row r="16" spans="1:10" ht="12.75">
      <c r="A16" s="53" t="s">
        <v>95</v>
      </c>
      <c r="B16" s="54" t="s">
        <v>199</v>
      </c>
      <c r="C16" s="55" t="e">
        <f>'No rellenar EP-5 '!E29+#REF!</f>
        <v>#REF!</v>
      </c>
      <c r="F16" s="845"/>
      <c r="G16" s="845"/>
      <c r="H16" s="845"/>
      <c r="I16" s="845"/>
      <c r="J16" s="107"/>
    </row>
    <row r="17" spans="1:9" ht="12.75">
      <c r="A17" s="53" t="s">
        <v>96</v>
      </c>
      <c r="B17" s="54" t="s">
        <v>200</v>
      </c>
      <c r="C17" s="55">
        <f>CPYG!D34+CPYG!D83+CPYG!D79</f>
        <v>0</v>
      </c>
      <c r="F17" s="845"/>
      <c r="G17" s="845"/>
      <c r="H17" s="845"/>
      <c r="I17" s="845"/>
    </row>
    <row r="18" spans="1:9" ht="12.75">
      <c r="A18" s="56"/>
      <c r="B18" s="57"/>
      <c r="C18" s="58"/>
      <c r="F18" s="845"/>
      <c r="G18" s="845"/>
      <c r="H18" s="845"/>
      <c r="I18" s="845"/>
    </row>
    <row r="19" spans="1:9" ht="12.75">
      <c r="A19" s="92" t="s">
        <v>97</v>
      </c>
      <c r="B19" s="93"/>
      <c r="C19" s="94" t="e">
        <f>SUM(C13:C17)</f>
        <v>#REF!</v>
      </c>
      <c r="F19" s="845"/>
      <c r="G19" s="845"/>
      <c r="H19" s="845"/>
      <c r="I19" s="845"/>
    </row>
    <row r="20" spans="1:9" ht="12.75">
      <c r="A20" s="59"/>
      <c r="B20" s="60"/>
      <c r="C20" s="61"/>
      <c r="F20" s="845"/>
      <c r="G20" s="845"/>
      <c r="H20" s="845"/>
      <c r="I20" s="845"/>
    </row>
    <row r="21" spans="1:9" ht="12.75">
      <c r="A21" s="56"/>
      <c r="B21" s="57"/>
      <c r="C21" s="58"/>
      <c r="F21" s="845"/>
      <c r="G21" s="845"/>
      <c r="H21" s="845"/>
      <c r="I21" s="845"/>
    </row>
    <row r="22" spans="1:9" ht="12.75">
      <c r="A22" s="53" t="s">
        <v>98</v>
      </c>
      <c r="B22" s="54" t="s">
        <v>201</v>
      </c>
      <c r="C22" s="58">
        <f>'Inv. NO FIN'!H23+'Inv. NO FIN'!H24+'Inv. NO FIN'!H25+'Inv. NO FIN'!H26</f>
        <v>0</v>
      </c>
      <c r="F22" s="845"/>
      <c r="G22" s="845"/>
      <c r="H22" s="845"/>
      <c r="I22" s="845"/>
    </row>
    <row r="23" spans="1:9" ht="12.75">
      <c r="A23" s="53" t="s">
        <v>99</v>
      </c>
      <c r="B23" s="54" t="s">
        <v>202</v>
      </c>
      <c r="C23" s="58" t="e">
        <f>'Transf. y subv.'!E20+'Transf. y subv.'!#REF!</f>
        <v>#REF!</v>
      </c>
      <c r="F23" s="845"/>
      <c r="G23" s="845"/>
      <c r="H23" s="845"/>
      <c r="I23" s="845"/>
    </row>
    <row r="24" spans="1:3" ht="12.75">
      <c r="A24" s="56"/>
      <c r="B24" s="57"/>
      <c r="C24" s="58"/>
    </row>
    <row r="25" spans="1:3" ht="12.75">
      <c r="A25" s="92" t="s">
        <v>100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101</v>
      </c>
      <c r="B28" s="54" t="s">
        <v>203</v>
      </c>
      <c r="C28" s="55">
        <f>'Inv. FIN'!E45</f>
        <v>0</v>
      </c>
    </row>
    <row r="29" spans="1:3" ht="12.75">
      <c r="A29" s="53" t="s">
        <v>102</v>
      </c>
      <c r="B29" s="54" t="s">
        <v>204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103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104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59" t="s">
        <v>105</v>
      </c>
      <c r="C38" s="861">
        <f>CPYG!D98</f>
        <v>0</v>
      </c>
    </row>
    <row r="39" spans="1:3" ht="13.5" thickBot="1">
      <c r="A39" s="77"/>
      <c r="B39" s="860"/>
      <c r="C39" s="844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104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47" t="s">
        <v>90</v>
      </c>
      <c r="B49" s="848"/>
      <c r="C49" s="853" t="s">
        <v>91</v>
      </c>
    </row>
    <row r="50" spans="1:3" ht="12.75">
      <c r="A50" s="849"/>
      <c r="B50" s="850"/>
      <c r="C50" s="854"/>
    </row>
    <row r="51" spans="1:3" ht="12.75">
      <c r="A51" s="849"/>
      <c r="B51" s="850"/>
      <c r="C51" s="854"/>
    </row>
    <row r="52" spans="1:3" ht="12.75">
      <c r="A52" s="851"/>
      <c r="B52" s="852"/>
      <c r="C52" s="855"/>
    </row>
    <row r="53" spans="1:3" ht="12.75">
      <c r="A53" s="62"/>
      <c r="B53" s="51"/>
      <c r="C53" s="64"/>
    </row>
    <row r="54" spans="1:3" ht="12.75">
      <c r="A54" s="53" t="s">
        <v>92</v>
      </c>
      <c r="B54" s="82" t="s">
        <v>106</v>
      </c>
      <c r="C54" s="83">
        <f>-CPYG!D46</f>
        <v>939338</v>
      </c>
    </row>
    <row r="55" spans="1:3" ht="12.75">
      <c r="A55" s="53" t="s">
        <v>93</v>
      </c>
      <c r="B55" s="82" t="s">
        <v>107</v>
      </c>
      <c r="C55" s="83">
        <f>-CPYG!D29-CPYG!D54+CPYG!D57-CPYG!D107</f>
        <v>1040695</v>
      </c>
    </row>
    <row r="56" spans="1:3" ht="12.75">
      <c r="A56" s="53" t="s">
        <v>94</v>
      </c>
      <c r="B56" s="82" t="s">
        <v>376</v>
      </c>
      <c r="C56" s="83">
        <f>-CPYG!D91</f>
        <v>0</v>
      </c>
    </row>
    <row r="57" spans="1:3" ht="12.75">
      <c r="A57" s="53" t="s">
        <v>95</v>
      </c>
      <c r="B57" s="82" t="s">
        <v>108</v>
      </c>
      <c r="C57" s="83"/>
    </row>
    <row r="58" spans="1:3" ht="12.75">
      <c r="A58" s="62"/>
      <c r="B58" s="63"/>
      <c r="C58" s="83"/>
    </row>
    <row r="59" spans="1:6" ht="12.75">
      <c r="A59" s="92" t="s">
        <v>109</v>
      </c>
      <c r="B59" s="93"/>
      <c r="C59" s="95">
        <f>SUM(C54:C58)</f>
        <v>1980033</v>
      </c>
      <c r="E59" s="37" t="e">
        <f>C19-C59</f>
        <v>#REF!</v>
      </c>
      <c r="F59" s="2" t="s">
        <v>110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98</v>
      </c>
      <c r="B62" s="82" t="s">
        <v>111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99</v>
      </c>
      <c r="B63" s="82" t="s">
        <v>112</v>
      </c>
      <c r="C63" s="83"/>
      <c r="E63" s="37" t="e">
        <f>SUM(E59:E62)</f>
        <v>#REF!</v>
      </c>
      <c r="F63" s="2">
        <f>CPYG!D111</f>
        <v>116337.88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113</v>
      </c>
      <c r="B65" s="93"/>
      <c r="C65" s="95">
        <f>SUM(C62:C63)</f>
        <v>0</v>
      </c>
      <c r="E65" s="37" t="e">
        <f>C25+C31-C65-C71</f>
        <v>#REF!</v>
      </c>
      <c r="F65" s="2" t="s">
        <v>114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101</v>
      </c>
      <c r="B68" s="82" t="s">
        <v>115</v>
      </c>
      <c r="C68" s="83">
        <f>'Inv. FIN'!G45</f>
        <v>0</v>
      </c>
    </row>
    <row r="69" spans="1:3" ht="12.75">
      <c r="A69" s="53" t="s">
        <v>102</v>
      </c>
      <c r="B69" s="82" t="s">
        <v>116</v>
      </c>
      <c r="C69" s="83"/>
    </row>
    <row r="70" spans="1:3" ht="12.75">
      <c r="A70" s="62"/>
      <c r="B70" s="63"/>
      <c r="C70" s="64"/>
    </row>
    <row r="71" spans="1:6" ht="12.75">
      <c r="A71" s="92" t="s">
        <v>117</v>
      </c>
      <c r="B71" s="93"/>
      <c r="C71" s="95">
        <f>SUM(C68:C69)</f>
        <v>0</v>
      </c>
      <c r="E71" s="37" t="e">
        <f>SUM(E59:E66)</f>
        <v>#REF!</v>
      </c>
      <c r="F71" s="2" t="s">
        <v>118</v>
      </c>
    </row>
    <row r="72" spans="1:3" ht="13.5" thickBot="1">
      <c r="A72" s="85"/>
      <c r="B72" s="86"/>
      <c r="C72" s="87"/>
    </row>
    <row r="73" spans="1:3" ht="13.5" thickTop="1">
      <c r="A73" s="843"/>
      <c r="B73" s="859" t="s">
        <v>119</v>
      </c>
      <c r="C73" s="840" t="e">
        <f>#REF!+#REF!</f>
        <v>#REF!</v>
      </c>
    </row>
    <row r="74" spans="1:6" ht="13.5" thickBot="1">
      <c r="A74" s="839"/>
      <c r="B74" s="860"/>
      <c r="C74" s="841"/>
      <c r="E74" s="37"/>
      <c r="F74" s="2" t="s">
        <v>377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120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43"/>
      <c r="B80" s="859" t="s">
        <v>121</v>
      </c>
      <c r="C80" s="840" t="e">
        <f>-D97</f>
        <v>#REF!</v>
      </c>
      <c r="E80" s="37" t="e">
        <f>E71-E74</f>
        <v>#REF!</v>
      </c>
      <c r="F80" s="2" t="s">
        <v>724</v>
      </c>
    </row>
    <row r="81" spans="1:3" ht="13.5" thickBot="1">
      <c r="A81" s="839"/>
      <c r="B81" s="860"/>
      <c r="C81" s="841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122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195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129</v>
      </c>
      <c r="C94" s="2"/>
      <c r="D94" s="38" t="e">
        <f>-#REF!</f>
        <v>#REF!</v>
      </c>
      <c r="E94" s="2" t="s">
        <v>123</v>
      </c>
    </row>
    <row r="95" spans="2:4" ht="12.75">
      <c r="B95" s="49" t="s">
        <v>124</v>
      </c>
      <c r="C95" s="2"/>
      <c r="D95" s="38"/>
    </row>
    <row r="96" spans="2:5" ht="12.75">
      <c r="B96" s="4" t="s">
        <v>125</v>
      </c>
      <c r="C96" s="2"/>
      <c r="D96" s="38" t="e">
        <f>#REF!+#REF!</f>
        <v>#REF!</v>
      </c>
      <c r="E96" s="2" t="s">
        <v>126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763"/>
      <c r="C1" s="763"/>
      <c r="D1" s="764" t="s">
        <v>669</v>
      </c>
      <c r="E1" s="774"/>
      <c r="F1" s="766"/>
    </row>
    <row r="2" spans="2:6" ht="14.25">
      <c r="B2" s="763"/>
      <c r="C2" s="763"/>
      <c r="D2" s="765" t="s">
        <v>670</v>
      </c>
      <c r="E2" s="774"/>
      <c r="F2" s="766"/>
    </row>
    <row r="3" spans="2:6" ht="14.25">
      <c r="B3" s="763"/>
      <c r="C3" s="765"/>
      <c r="D3" s="763"/>
      <c r="E3" s="763"/>
      <c r="F3" s="766"/>
    </row>
    <row r="4" spans="2:6" ht="15">
      <c r="B4" s="763" t="s">
        <v>521</v>
      </c>
      <c r="C4" s="763"/>
      <c r="D4" s="768">
        <v>42339</v>
      </c>
      <c r="E4" s="774"/>
      <c r="F4" s="766"/>
    </row>
    <row r="5" spans="2:6" ht="15">
      <c r="B5" s="763" t="s">
        <v>668</v>
      </c>
      <c r="C5" s="763"/>
      <c r="D5" s="767" t="s">
        <v>671</v>
      </c>
      <c r="E5" s="774"/>
      <c r="F5" s="766"/>
    </row>
    <row r="6" ht="20.25" customHeight="1" thickBot="1"/>
    <row r="7" spans="1:12" s="223" customFormat="1" ht="42" customHeight="1" thickBot="1">
      <c r="A7" s="931" t="s">
        <v>453</v>
      </c>
      <c r="B7" s="932"/>
      <c r="C7" s="932"/>
      <c r="D7" s="932"/>
      <c r="E7" s="932"/>
      <c r="F7" s="932"/>
      <c r="G7" s="932"/>
      <c r="H7" s="932"/>
      <c r="I7" s="932"/>
      <c r="J7" s="933"/>
      <c r="K7" s="939">
        <f>CPYG!D7</f>
        <v>2016</v>
      </c>
      <c r="L7" s="940"/>
    </row>
    <row r="8" spans="1:12" ht="35.25" customHeight="1" thickBot="1">
      <c r="A8" s="934" t="str">
        <f>CPYG!A8</f>
        <v>EMPRESA PÚBLICA: INSTITUTO MÉDICO TINERFEÑO S.A.</v>
      </c>
      <c r="B8" s="935"/>
      <c r="C8" s="935"/>
      <c r="D8" s="935"/>
      <c r="E8" s="935"/>
      <c r="F8" s="935"/>
      <c r="G8" s="935"/>
      <c r="H8" s="935"/>
      <c r="I8" s="935"/>
      <c r="J8" s="936"/>
      <c r="K8" s="937" t="s">
        <v>441</v>
      </c>
      <c r="L8" s="938"/>
    </row>
    <row r="9" spans="1:12" ht="18" customHeight="1">
      <c r="A9" s="941" t="s">
        <v>664</v>
      </c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3"/>
    </row>
    <row r="10" spans="1:12" s="229" customFormat="1" ht="22.5" customHeight="1">
      <c r="A10" s="944" t="s">
        <v>446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6"/>
    </row>
    <row r="11" spans="1:12" ht="25.5" customHeight="1">
      <c r="A11" s="949" t="s">
        <v>713</v>
      </c>
      <c r="B11" s="950"/>
      <c r="C11" s="947" t="s">
        <v>714</v>
      </c>
      <c r="D11" s="947" t="s">
        <v>49</v>
      </c>
      <c r="E11" s="947" t="s">
        <v>715</v>
      </c>
      <c r="F11" s="947"/>
      <c r="G11" s="947" t="s">
        <v>716</v>
      </c>
      <c r="H11" s="947"/>
      <c r="I11" s="919" t="s">
        <v>50</v>
      </c>
      <c r="J11" s="919" t="s">
        <v>51</v>
      </c>
      <c r="K11" s="919" t="s">
        <v>52</v>
      </c>
      <c r="L11" s="948" t="s">
        <v>717</v>
      </c>
    </row>
    <row r="12" spans="1:12" ht="54" customHeight="1" thickBot="1">
      <c r="A12" s="951"/>
      <c r="B12" s="952"/>
      <c r="C12" s="947"/>
      <c r="D12" s="947"/>
      <c r="E12" s="228" t="s">
        <v>718</v>
      </c>
      <c r="F12" s="228" t="s">
        <v>719</v>
      </c>
      <c r="G12" s="228" t="s">
        <v>720</v>
      </c>
      <c r="H12" s="228" t="s">
        <v>721</v>
      </c>
      <c r="I12" s="919"/>
      <c r="J12" s="919"/>
      <c r="K12" s="919"/>
      <c r="L12" s="948"/>
    </row>
    <row r="13" spans="1:12" ht="21" customHeight="1" thickBot="1">
      <c r="A13" s="922" t="s">
        <v>679</v>
      </c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4"/>
    </row>
    <row r="14" spans="1:12" ht="19.5" customHeight="1" thickBot="1">
      <c r="A14" s="929"/>
      <c r="B14" s="930"/>
      <c r="C14" s="520"/>
      <c r="D14" s="521"/>
      <c r="E14" s="522"/>
      <c r="F14" s="522"/>
      <c r="G14" s="522"/>
      <c r="H14" s="523"/>
      <c r="I14" s="538">
        <f>SUM(D14:H14)</f>
        <v>0</v>
      </c>
      <c r="J14" s="524"/>
      <c r="K14" s="525"/>
      <c r="L14" s="526"/>
    </row>
    <row r="15" spans="1:12" ht="19.5" customHeight="1" thickBot="1">
      <c r="A15" s="927"/>
      <c r="B15" s="928"/>
      <c r="C15" s="527"/>
      <c r="D15" s="522"/>
      <c r="E15" s="522"/>
      <c r="F15" s="522"/>
      <c r="G15" s="522"/>
      <c r="H15" s="522"/>
      <c r="I15" s="538">
        <f>SUM(D15:H15)</f>
        <v>0</v>
      </c>
      <c r="J15" s="528"/>
      <c r="K15" s="525"/>
      <c r="L15" s="526"/>
    </row>
    <row r="16" spans="1:12" ht="19.5" customHeight="1" thickBot="1">
      <c r="A16" s="925"/>
      <c r="B16" s="926"/>
      <c r="C16" s="527"/>
      <c r="D16" s="522"/>
      <c r="E16" s="522"/>
      <c r="F16" s="522"/>
      <c r="G16" s="522"/>
      <c r="H16" s="522"/>
      <c r="I16" s="538">
        <f>SUM(D16:H16)</f>
        <v>0</v>
      </c>
      <c r="J16" s="525"/>
      <c r="K16" s="525"/>
      <c r="L16" s="526"/>
    </row>
    <row r="17" spans="1:12" ht="19.5" customHeight="1" thickBot="1">
      <c r="A17" s="925"/>
      <c r="B17" s="926"/>
      <c r="C17" s="527"/>
      <c r="D17" s="522"/>
      <c r="E17" s="522"/>
      <c r="F17" s="522"/>
      <c r="G17" s="522"/>
      <c r="H17" s="522"/>
      <c r="I17" s="538">
        <f>SUM(D17:H17)</f>
        <v>0</v>
      </c>
      <c r="J17" s="525"/>
      <c r="K17" s="525"/>
      <c r="L17" s="526"/>
    </row>
    <row r="18" spans="1:12" ht="19.5" customHeight="1" thickBot="1">
      <c r="A18" s="925"/>
      <c r="B18" s="926"/>
      <c r="C18" s="527"/>
      <c r="D18" s="522"/>
      <c r="E18" s="522"/>
      <c r="F18" s="522"/>
      <c r="G18" s="522"/>
      <c r="H18" s="522"/>
      <c r="I18" s="538">
        <f>SUM(D18:H18)</f>
        <v>0</v>
      </c>
      <c r="J18" s="525"/>
      <c r="K18" s="525"/>
      <c r="L18" s="526"/>
    </row>
    <row r="19" spans="1:12" s="132" customFormat="1" ht="19.5" customHeight="1" thickBot="1">
      <c r="A19" s="956" t="s">
        <v>384</v>
      </c>
      <c r="B19" s="957"/>
      <c r="C19" s="529"/>
      <c r="D19" s="564">
        <f>SUM(D14:D18)</f>
        <v>0</v>
      </c>
      <c r="E19" s="564">
        <f>SUM(E14:E18)</f>
        <v>0</v>
      </c>
      <c r="F19" s="565"/>
      <c r="G19" s="564">
        <f>SUM(G14:G18)</f>
        <v>0</v>
      </c>
      <c r="H19" s="564">
        <f>SUM(H14:H18)</f>
        <v>0</v>
      </c>
      <c r="I19" s="564">
        <f>SUM(I14:I18)</f>
        <v>0</v>
      </c>
      <c r="J19" s="530"/>
      <c r="K19" s="566">
        <f>SUM(K14:K18)</f>
        <v>0</v>
      </c>
      <c r="L19" s="531"/>
    </row>
    <row r="20" spans="1:12" ht="19.5" customHeight="1" thickBot="1">
      <c r="A20" s="953" t="s">
        <v>680</v>
      </c>
      <c r="B20" s="954"/>
      <c r="C20" s="954"/>
      <c r="D20" s="954"/>
      <c r="E20" s="954"/>
      <c r="F20" s="954"/>
      <c r="G20" s="954"/>
      <c r="H20" s="954"/>
      <c r="I20" s="954"/>
      <c r="J20" s="954"/>
      <c r="K20" s="954"/>
      <c r="L20" s="955"/>
    </row>
    <row r="21" spans="1:12" ht="19.5" customHeight="1" thickBot="1">
      <c r="A21" s="927"/>
      <c r="B21" s="928"/>
      <c r="C21" s="527"/>
      <c r="D21" s="522"/>
      <c r="E21" s="522"/>
      <c r="F21" s="522"/>
      <c r="G21" s="522"/>
      <c r="H21" s="522"/>
      <c r="I21" s="538">
        <f>SUM(D21:H21)</f>
        <v>0</v>
      </c>
      <c r="J21" s="528"/>
      <c r="K21" s="525"/>
      <c r="L21" s="526"/>
    </row>
    <row r="22" spans="1:12" ht="19.5" customHeight="1" thickBot="1">
      <c r="A22" s="927"/>
      <c r="B22" s="928"/>
      <c r="C22" s="527"/>
      <c r="D22" s="522"/>
      <c r="E22" s="522"/>
      <c r="F22" s="522"/>
      <c r="G22" s="522"/>
      <c r="H22" s="522"/>
      <c r="I22" s="538">
        <f>SUM(D22:H22)</f>
        <v>0</v>
      </c>
      <c r="J22" s="528"/>
      <c r="K22" s="525"/>
      <c r="L22" s="526"/>
    </row>
    <row r="23" spans="1:12" ht="19.5" customHeight="1" thickBot="1">
      <c r="A23" s="927"/>
      <c r="B23" s="928"/>
      <c r="C23" s="527"/>
      <c r="D23" s="522"/>
      <c r="E23" s="522"/>
      <c r="F23" s="522"/>
      <c r="G23" s="522"/>
      <c r="H23" s="522"/>
      <c r="I23" s="538">
        <f>SUM(D23:H23)</f>
        <v>0</v>
      </c>
      <c r="J23" s="528"/>
      <c r="K23" s="525"/>
      <c r="L23" s="526"/>
    </row>
    <row r="24" spans="1:12" ht="19.5" customHeight="1" thickBot="1">
      <c r="A24" s="927"/>
      <c r="B24" s="928"/>
      <c r="C24" s="527"/>
      <c r="D24" s="522"/>
      <c r="E24" s="522"/>
      <c r="F24" s="522"/>
      <c r="G24" s="522"/>
      <c r="H24" s="522"/>
      <c r="I24" s="538">
        <f>SUM(D24:H24)</f>
        <v>0</v>
      </c>
      <c r="J24" s="528"/>
      <c r="K24" s="525"/>
      <c r="L24" s="526"/>
    </row>
    <row r="25" spans="1:12" ht="19.5" customHeight="1" thickBot="1">
      <c r="A25" s="925"/>
      <c r="B25" s="926"/>
      <c r="C25" s="527"/>
      <c r="D25" s="522"/>
      <c r="E25" s="522"/>
      <c r="F25" s="522"/>
      <c r="G25" s="522"/>
      <c r="H25" s="522"/>
      <c r="I25" s="538">
        <f>SUM(D25:H25)</f>
        <v>0</v>
      </c>
      <c r="J25" s="528"/>
      <c r="K25" s="525"/>
      <c r="L25" s="526"/>
    </row>
    <row r="26" spans="1:12" s="132" customFormat="1" ht="19.5" customHeight="1" thickBot="1">
      <c r="A26" s="956" t="s">
        <v>384</v>
      </c>
      <c r="B26" s="957"/>
      <c r="C26" s="529"/>
      <c r="D26" s="564">
        <f>SUM(D21:D25)</f>
        <v>0</v>
      </c>
      <c r="E26" s="564">
        <f>SUM(E21:E25)</f>
        <v>0</v>
      </c>
      <c r="F26" s="565"/>
      <c r="G26" s="564">
        <f>SUM(G21:G25)</f>
        <v>0</v>
      </c>
      <c r="H26" s="564">
        <f>SUM(H21:H25)</f>
        <v>0</v>
      </c>
      <c r="I26" s="564">
        <f>SUM(I22:I25)</f>
        <v>0</v>
      </c>
      <c r="J26" s="530"/>
      <c r="K26" s="566">
        <f>SUM(K21:K25)</f>
        <v>0</v>
      </c>
      <c r="L26" s="531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44" t="s">
        <v>448</v>
      </c>
      <c r="B28" s="945"/>
      <c r="C28" s="945"/>
      <c r="D28" s="945"/>
      <c r="E28" s="945"/>
      <c r="F28" s="945"/>
      <c r="G28" s="945"/>
      <c r="H28" s="945"/>
      <c r="I28" s="945"/>
      <c r="J28" s="945"/>
      <c r="K28" s="945"/>
      <c r="L28" s="946"/>
    </row>
    <row r="29" spans="1:12" s="229" customFormat="1" ht="22.5" customHeight="1">
      <c r="A29" s="944" t="s">
        <v>207</v>
      </c>
      <c r="B29" s="945"/>
      <c r="C29" s="945"/>
      <c r="D29" s="945"/>
      <c r="E29" s="945"/>
      <c r="F29" s="945"/>
      <c r="G29" s="945"/>
      <c r="H29" s="945"/>
      <c r="I29" s="945"/>
      <c r="J29" s="945"/>
      <c r="K29" s="945"/>
      <c r="L29" s="946"/>
    </row>
    <row r="30" spans="1:12" ht="25.5" customHeight="1">
      <c r="A30" s="949" t="s">
        <v>713</v>
      </c>
      <c r="B30" s="950"/>
      <c r="C30" s="947" t="s">
        <v>714</v>
      </c>
      <c r="D30" s="947" t="s">
        <v>49</v>
      </c>
      <c r="E30" s="947" t="s">
        <v>715</v>
      </c>
      <c r="F30" s="947"/>
      <c r="G30" s="947" t="s">
        <v>716</v>
      </c>
      <c r="H30" s="947"/>
      <c r="I30" s="919" t="s">
        <v>50</v>
      </c>
      <c r="J30" s="919" t="s">
        <v>53</v>
      </c>
      <c r="K30" s="919" t="s">
        <v>52</v>
      </c>
      <c r="L30" s="948" t="s">
        <v>451</v>
      </c>
    </row>
    <row r="31" spans="1:12" ht="54" customHeight="1" thickBot="1">
      <c r="A31" s="951"/>
      <c r="B31" s="952"/>
      <c r="C31" s="947"/>
      <c r="D31" s="947"/>
      <c r="E31" s="228" t="s">
        <v>718</v>
      </c>
      <c r="F31" s="228" t="s">
        <v>719</v>
      </c>
      <c r="G31" s="228" t="s">
        <v>720</v>
      </c>
      <c r="H31" s="228" t="s">
        <v>721</v>
      </c>
      <c r="I31" s="919"/>
      <c r="J31" s="919"/>
      <c r="K31" s="919"/>
      <c r="L31" s="948"/>
    </row>
    <row r="32" spans="1:12" ht="13.5" thickBot="1">
      <c r="A32" s="922" t="s">
        <v>449</v>
      </c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4"/>
    </row>
    <row r="33" spans="1:12" s="134" customFormat="1" ht="19.5" customHeight="1" thickBot="1">
      <c r="A33" s="929"/>
      <c r="B33" s="930"/>
      <c r="C33" s="520"/>
      <c r="D33" s="521"/>
      <c r="E33" s="527"/>
      <c r="F33" s="527"/>
      <c r="G33" s="527"/>
      <c r="H33" s="523"/>
      <c r="I33" s="538">
        <f>SUM(D33:H33)</f>
        <v>0</v>
      </c>
      <c r="J33" s="524"/>
      <c r="K33" s="525"/>
      <c r="L33" s="526"/>
    </row>
    <row r="34" spans="1:12" s="134" customFormat="1" ht="19.5" customHeight="1" thickBot="1">
      <c r="A34" s="929"/>
      <c r="B34" s="930"/>
      <c r="C34" s="520"/>
      <c r="D34" s="521"/>
      <c r="E34" s="527"/>
      <c r="F34" s="527"/>
      <c r="G34" s="527"/>
      <c r="H34" s="523"/>
      <c r="I34" s="538">
        <f>SUM(D34:H34)</f>
        <v>0</v>
      </c>
      <c r="J34" s="524"/>
      <c r="K34" s="525"/>
      <c r="L34" s="526"/>
    </row>
    <row r="35" spans="1:12" s="134" customFormat="1" ht="19.5" customHeight="1" thickBot="1">
      <c r="A35" s="929"/>
      <c r="B35" s="930"/>
      <c r="C35" s="520"/>
      <c r="D35" s="521"/>
      <c r="E35" s="527"/>
      <c r="F35" s="527"/>
      <c r="G35" s="527"/>
      <c r="H35" s="523"/>
      <c r="I35" s="538">
        <f>SUM(D35:H35)</f>
        <v>0</v>
      </c>
      <c r="J35" s="524"/>
      <c r="K35" s="525"/>
      <c r="L35" s="526"/>
    </row>
    <row r="36" spans="1:12" s="134" customFormat="1" ht="19.5" customHeight="1" thickBot="1">
      <c r="A36" s="927"/>
      <c r="B36" s="928"/>
      <c r="C36" s="527"/>
      <c r="D36" s="523"/>
      <c r="E36" s="527"/>
      <c r="F36" s="527"/>
      <c r="G36" s="527"/>
      <c r="H36" s="527"/>
      <c r="I36" s="538">
        <f>SUM(D36:H36)</f>
        <v>0</v>
      </c>
      <c r="J36" s="528"/>
      <c r="K36" s="525"/>
      <c r="L36" s="526"/>
    </row>
    <row r="37" spans="1:12" s="134" customFormat="1" ht="19.5" customHeight="1" thickBot="1">
      <c r="A37" s="925"/>
      <c r="B37" s="926"/>
      <c r="C37" s="527"/>
      <c r="D37" s="523"/>
      <c r="E37" s="527"/>
      <c r="F37" s="527"/>
      <c r="G37" s="527"/>
      <c r="H37" s="527"/>
      <c r="I37" s="538">
        <f>SUM(D37:H37)</f>
        <v>0</v>
      </c>
      <c r="J37" s="525"/>
      <c r="K37" s="525"/>
      <c r="L37" s="526"/>
    </row>
    <row r="38" spans="1:12" s="132" customFormat="1" ht="19.5" customHeight="1" thickBot="1">
      <c r="A38" s="956" t="s">
        <v>384</v>
      </c>
      <c r="B38" s="957"/>
      <c r="C38" s="529"/>
      <c r="D38" s="564">
        <f>SUM(D33:D37)</f>
        <v>0</v>
      </c>
      <c r="E38" s="564">
        <f>SUM(E33:E37)</f>
        <v>0</v>
      </c>
      <c r="F38" s="565"/>
      <c r="G38" s="564">
        <f>SUM(G33:G37)</f>
        <v>0</v>
      </c>
      <c r="H38" s="564">
        <f>SUM(H33:H37)</f>
        <v>0</v>
      </c>
      <c r="I38" s="564">
        <f>SUM(I33:I37)</f>
        <v>0</v>
      </c>
      <c r="J38" s="530"/>
      <c r="K38" s="566">
        <f>SUM(K32:K37)</f>
        <v>0</v>
      </c>
      <c r="L38" s="531"/>
    </row>
    <row r="39" spans="1:12" s="134" customFormat="1" ht="19.5" customHeight="1" thickBot="1">
      <c r="A39" s="953" t="s">
        <v>450</v>
      </c>
      <c r="B39" s="954"/>
      <c r="C39" s="954"/>
      <c r="D39" s="954"/>
      <c r="E39" s="954"/>
      <c r="F39" s="954"/>
      <c r="G39" s="954"/>
      <c r="H39" s="954"/>
      <c r="I39" s="954"/>
      <c r="J39" s="954"/>
      <c r="K39" s="954"/>
      <c r="L39" s="955"/>
    </row>
    <row r="40" spans="1:12" s="134" customFormat="1" ht="19.5" customHeight="1" thickBot="1">
      <c r="A40" s="927"/>
      <c r="B40" s="928"/>
      <c r="C40" s="527"/>
      <c r="D40" s="522"/>
      <c r="E40" s="527"/>
      <c r="F40" s="527"/>
      <c r="G40" s="523"/>
      <c r="H40" s="527"/>
      <c r="I40" s="538">
        <f>SUM(D40:H40)</f>
        <v>0</v>
      </c>
      <c r="J40" s="525"/>
      <c r="K40" s="525"/>
      <c r="L40" s="526"/>
    </row>
    <row r="41" spans="1:12" s="134" customFormat="1" ht="19.5" customHeight="1" thickBot="1">
      <c r="A41" s="927"/>
      <c r="B41" s="928"/>
      <c r="C41" s="527"/>
      <c r="D41" s="522"/>
      <c r="E41" s="523"/>
      <c r="F41" s="527"/>
      <c r="G41" s="523"/>
      <c r="H41" s="527"/>
      <c r="I41" s="538">
        <f>SUM(D41:H41)</f>
        <v>0</v>
      </c>
      <c r="J41" s="525"/>
      <c r="K41" s="525"/>
      <c r="L41" s="526"/>
    </row>
    <row r="42" spans="1:12" s="134" customFormat="1" ht="19.5" customHeight="1" thickBot="1">
      <c r="A42" s="927"/>
      <c r="B42" s="928"/>
      <c r="C42" s="527"/>
      <c r="D42" s="522"/>
      <c r="E42" s="527"/>
      <c r="F42" s="527"/>
      <c r="G42" s="527"/>
      <c r="H42" s="527"/>
      <c r="I42" s="538">
        <f>SUM(D42:H42)</f>
        <v>0</v>
      </c>
      <c r="J42" s="525"/>
      <c r="K42" s="525"/>
      <c r="L42" s="526"/>
    </row>
    <row r="43" spans="1:12" s="134" customFormat="1" ht="19.5" customHeight="1" thickBot="1">
      <c r="A43" s="927"/>
      <c r="B43" s="928"/>
      <c r="C43" s="527"/>
      <c r="D43" s="522"/>
      <c r="E43" s="527"/>
      <c r="F43" s="527"/>
      <c r="G43" s="527"/>
      <c r="H43" s="527"/>
      <c r="I43" s="538">
        <f>SUM(D43:H43)</f>
        <v>0</v>
      </c>
      <c r="J43" s="525"/>
      <c r="K43" s="525"/>
      <c r="L43" s="526"/>
    </row>
    <row r="44" spans="1:12" s="134" customFormat="1" ht="19.5" customHeight="1" thickBot="1">
      <c r="A44" s="925"/>
      <c r="B44" s="926"/>
      <c r="C44" s="527"/>
      <c r="D44" s="522"/>
      <c r="E44" s="532"/>
      <c r="F44" s="532"/>
      <c r="G44" s="532"/>
      <c r="H44" s="532"/>
      <c r="I44" s="538">
        <f>SUM(D44:H44)</f>
        <v>0</v>
      </c>
      <c r="J44" s="533"/>
      <c r="K44" s="533"/>
      <c r="L44" s="534"/>
    </row>
    <row r="45" spans="1:12" s="132" customFormat="1" ht="19.5" customHeight="1" thickBot="1">
      <c r="A45" s="958" t="s">
        <v>384</v>
      </c>
      <c r="B45" s="959"/>
      <c r="C45" s="535"/>
      <c r="D45" s="567">
        <f>SUM(D40:D44)</f>
        <v>0</v>
      </c>
      <c r="E45" s="567">
        <f>SUM(E40:E44)</f>
        <v>0</v>
      </c>
      <c r="F45" s="568"/>
      <c r="G45" s="567">
        <f>SUM(G40:G44)</f>
        <v>0</v>
      </c>
      <c r="H45" s="567">
        <f>SUM(H40:H44)</f>
        <v>0</v>
      </c>
      <c r="I45" s="567">
        <f>SUM(I40:I44)</f>
        <v>0</v>
      </c>
      <c r="J45" s="536"/>
      <c r="K45" s="569">
        <f>SUM(K40:K44)</f>
        <v>0</v>
      </c>
      <c r="L45" s="537"/>
    </row>
    <row r="48" spans="1:12" s="811" customFormat="1" ht="12.75" hidden="1">
      <c r="A48" s="921" t="s">
        <v>642</v>
      </c>
      <c r="B48" s="921"/>
      <c r="C48" s="921"/>
      <c r="D48" s="921"/>
      <c r="E48" s="921"/>
      <c r="F48" s="921"/>
      <c r="G48" s="921"/>
      <c r="H48" s="921"/>
      <c r="I48" s="921"/>
      <c r="J48" s="921"/>
      <c r="K48" s="921"/>
      <c r="L48" s="921"/>
    </row>
    <row r="49" spans="1:12" s="811" customFormat="1" ht="12.75" hidden="1">
      <c r="A49" s="920" t="s">
        <v>681</v>
      </c>
      <c r="B49" s="920"/>
      <c r="C49" s="920"/>
      <c r="D49" s="920"/>
      <c r="E49" s="920"/>
      <c r="F49" s="920"/>
      <c r="G49" s="920"/>
      <c r="H49" s="920"/>
      <c r="I49" s="920"/>
      <c r="J49" s="920"/>
      <c r="K49" s="920"/>
      <c r="L49" s="920"/>
    </row>
    <row r="50" spans="1:12" s="811" customFormat="1" ht="12.75" hidden="1">
      <c r="A50" s="920" t="s">
        <v>447</v>
      </c>
      <c r="B50" s="920"/>
      <c r="C50" s="920"/>
      <c r="D50" s="920"/>
      <c r="E50" s="920"/>
      <c r="F50" s="920"/>
      <c r="G50" s="920"/>
      <c r="H50" s="920"/>
      <c r="I50" s="920"/>
      <c r="J50" s="920"/>
      <c r="K50" s="920"/>
      <c r="L50" s="920"/>
    </row>
    <row r="51" spans="1:12" s="811" customFormat="1" ht="12.75" hidden="1">
      <c r="A51" s="920" t="s">
        <v>682</v>
      </c>
      <c r="B51" s="920"/>
      <c r="C51" s="920"/>
      <c r="D51" s="920"/>
      <c r="E51" s="920"/>
      <c r="F51" s="920"/>
      <c r="G51" s="920"/>
      <c r="H51" s="920"/>
      <c r="I51" s="920"/>
      <c r="J51" s="920"/>
      <c r="K51" s="920"/>
      <c r="L51" s="920"/>
    </row>
    <row r="52" spans="1:12" s="811" customFormat="1" ht="12.75" hidden="1">
      <c r="A52" s="920" t="s">
        <v>683</v>
      </c>
      <c r="B52" s="920"/>
      <c r="C52" s="920"/>
      <c r="D52" s="920"/>
      <c r="E52" s="920"/>
      <c r="F52" s="920"/>
      <c r="G52" s="920"/>
      <c r="H52" s="920"/>
      <c r="I52" s="920"/>
      <c r="J52" s="920"/>
      <c r="K52" s="920"/>
      <c r="L52" s="920"/>
    </row>
    <row r="53" spans="1:12" s="811" customFormat="1" ht="12.75" hidden="1">
      <c r="A53" s="920" t="s">
        <v>684</v>
      </c>
      <c r="B53" s="920"/>
      <c r="C53" s="920"/>
      <c r="D53" s="920"/>
      <c r="E53" s="920"/>
      <c r="F53" s="920"/>
      <c r="G53" s="920"/>
      <c r="H53" s="920"/>
      <c r="I53" s="920"/>
      <c r="J53" s="920"/>
      <c r="K53" s="920"/>
      <c r="L53" s="920"/>
    </row>
    <row r="54" spans="1:12" s="811" customFormat="1" ht="12.75" hidden="1">
      <c r="A54" s="920" t="s">
        <v>607</v>
      </c>
      <c r="B54" s="920"/>
      <c r="C54" s="920"/>
      <c r="D54" s="920"/>
      <c r="E54" s="920"/>
      <c r="F54" s="920"/>
      <c r="G54" s="920"/>
      <c r="H54" s="920"/>
      <c r="I54" s="920"/>
      <c r="J54" s="920"/>
      <c r="K54" s="920"/>
      <c r="L54" s="920"/>
    </row>
    <row r="55" spans="1:12" s="811" customFormat="1" ht="12.75" hidden="1">
      <c r="A55" s="920" t="s">
        <v>608</v>
      </c>
      <c r="B55" s="920"/>
      <c r="C55" s="920"/>
      <c r="D55" s="920"/>
      <c r="E55" s="920"/>
      <c r="F55" s="920"/>
      <c r="G55" s="920"/>
      <c r="H55" s="920"/>
      <c r="I55" s="920"/>
      <c r="J55" s="920"/>
      <c r="K55" s="920"/>
      <c r="L55" s="920"/>
    </row>
    <row r="56" spans="1:12" s="811" customFormat="1" ht="12.75" hidden="1">
      <c r="A56" s="920" t="s">
        <v>452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</row>
    <row r="57" spans="1:12" s="811" customFormat="1" ht="12.75" hidden="1">
      <c r="A57" s="920" t="s">
        <v>609</v>
      </c>
      <c r="B57" s="920"/>
      <c r="C57" s="920"/>
      <c r="D57" s="920"/>
      <c r="E57" s="920"/>
      <c r="F57" s="920"/>
      <c r="G57" s="920"/>
      <c r="H57" s="920"/>
      <c r="I57" s="920"/>
      <c r="J57" s="920"/>
      <c r="K57" s="920"/>
      <c r="L57" s="920"/>
    </row>
    <row r="58" spans="1:12" s="811" customFormat="1" ht="12.75" hidden="1">
      <c r="A58" s="920" t="s">
        <v>610</v>
      </c>
      <c r="B58" s="920"/>
      <c r="C58" s="920"/>
      <c r="D58" s="920"/>
      <c r="E58" s="920"/>
      <c r="F58" s="920"/>
      <c r="G58" s="920"/>
      <c r="H58" s="920"/>
      <c r="I58" s="920"/>
      <c r="J58" s="920"/>
      <c r="K58" s="920"/>
      <c r="L58" s="920"/>
    </row>
    <row r="59" spans="3:7" s="811" customFormat="1" ht="12.75" hidden="1">
      <c r="C59" s="811" t="s">
        <v>326</v>
      </c>
      <c r="D59" s="816">
        <f>+ACTIVO!B25</f>
        <v>0</v>
      </c>
      <c r="E59" s="816">
        <f>+ACTIVO!C25</f>
        <v>0</v>
      </c>
      <c r="F59" s="816">
        <f>+ACTIVO!D25</f>
        <v>0</v>
      </c>
      <c r="G59" s="816">
        <f>+ACTIVO!D25</f>
        <v>0</v>
      </c>
    </row>
    <row r="60" spans="3:7" s="811" customFormat="1" ht="12.75" hidden="1">
      <c r="C60" s="817" t="s">
        <v>327</v>
      </c>
      <c r="D60" s="818">
        <f>+D58-D59</f>
        <v>0</v>
      </c>
      <c r="E60" s="818">
        <f>+E58-E59</f>
        <v>0</v>
      </c>
      <c r="F60" s="818">
        <f>+F58-F59</f>
        <v>0</v>
      </c>
      <c r="G60" s="818">
        <f>+G58-G59</f>
        <v>0</v>
      </c>
    </row>
    <row r="61" s="811" customFormat="1" ht="12.75" hidden="1"/>
    <row r="62" s="811" customFormat="1" ht="12.75" hidden="1"/>
    <row r="63" s="811" customFormat="1" ht="12.75" hidden="1"/>
    <row r="64" s="811" customFormat="1" ht="12.75" hidden="1"/>
    <row r="65" s="811" customFormat="1" ht="12.75" hidden="1"/>
  </sheetData>
  <sheetProtection formatColumns="0" formatRows="0"/>
  <mergeCells count="65">
    <mergeCell ref="E30:F30"/>
    <mergeCell ref="I30:I31"/>
    <mergeCell ref="J30:J31"/>
    <mergeCell ref="A29:L29"/>
    <mergeCell ref="L30:L31"/>
    <mergeCell ref="A43:B43"/>
    <mergeCell ref="A23:B23"/>
    <mergeCell ref="A26:B26"/>
    <mergeCell ref="A24:B24"/>
    <mergeCell ref="A25:B25"/>
    <mergeCell ref="A28:L28"/>
    <mergeCell ref="A30:B31"/>
    <mergeCell ref="C30:C31"/>
    <mergeCell ref="D30:D31"/>
    <mergeCell ref="G30:H30"/>
    <mergeCell ref="A42:B42"/>
    <mergeCell ref="A38:B38"/>
    <mergeCell ref="A40:B40"/>
    <mergeCell ref="A41:B41"/>
    <mergeCell ref="A39:L39"/>
    <mergeCell ref="A13:L13"/>
    <mergeCell ref="A19:B19"/>
    <mergeCell ref="C11:C12"/>
    <mergeCell ref="D11:D12"/>
    <mergeCell ref="I11:I12"/>
    <mergeCell ref="J11:J12"/>
    <mergeCell ref="A18:B18"/>
    <mergeCell ref="A16:B16"/>
    <mergeCell ref="A17:B17"/>
    <mergeCell ref="G11:H11"/>
    <mergeCell ref="A22:B22"/>
    <mergeCell ref="A14:B14"/>
    <mergeCell ref="A20:L20"/>
    <mergeCell ref="A15:B15"/>
    <mergeCell ref="A21:B21"/>
    <mergeCell ref="K11:K12"/>
    <mergeCell ref="A9:L9"/>
    <mergeCell ref="A10:L10"/>
    <mergeCell ref="E11:F11"/>
    <mergeCell ref="L11:L12"/>
    <mergeCell ref="A11:B12"/>
    <mergeCell ref="A7:J7"/>
    <mergeCell ref="A8:J8"/>
    <mergeCell ref="K8:L8"/>
    <mergeCell ref="K7:L7"/>
    <mergeCell ref="A51:L51"/>
    <mergeCell ref="A52:L52"/>
    <mergeCell ref="A32:L32"/>
    <mergeCell ref="A37:B37"/>
    <mergeCell ref="A36:B36"/>
    <mergeCell ref="A35:B35"/>
    <mergeCell ref="A34:B34"/>
    <mergeCell ref="A33:B33"/>
    <mergeCell ref="A45:B45"/>
    <mergeCell ref="A44:B44"/>
    <mergeCell ref="K30:K31"/>
    <mergeCell ref="A58:L58"/>
    <mergeCell ref="A54:L54"/>
    <mergeCell ref="A55:L55"/>
    <mergeCell ref="A56:L56"/>
    <mergeCell ref="A57:L57"/>
    <mergeCell ref="A53:L53"/>
    <mergeCell ref="A48:L48"/>
    <mergeCell ref="A49:L49"/>
    <mergeCell ref="A50:L50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60" t="s">
        <v>370</v>
      </c>
      <c r="B1" s="961"/>
      <c r="C1" s="962"/>
      <c r="D1" s="16" t="e">
        <f>#REF!</f>
        <v>#REF!</v>
      </c>
    </row>
    <row r="2" spans="1:4" ht="25.5" customHeight="1">
      <c r="A2" s="963" t="s">
        <v>80</v>
      </c>
      <c r="B2" s="964"/>
      <c r="C2" s="965"/>
      <c r="D2" s="13" t="s">
        <v>78</v>
      </c>
    </row>
    <row r="3" spans="1:4" ht="25.5" customHeight="1">
      <c r="A3" s="966" t="s">
        <v>205</v>
      </c>
      <c r="B3" s="967"/>
      <c r="C3" s="967"/>
      <c r="D3" s="968"/>
    </row>
    <row r="4" spans="1:4" ht="31.5" customHeight="1">
      <c r="A4" s="19" t="s">
        <v>381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417</v>
      </c>
      <c r="B5" s="21"/>
      <c r="C5" s="21"/>
      <c r="D5" s="22"/>
    </row>
    <row r="6" spans="1:4" s="3" customFormat="1" ht="19.5" customHeight="1">
      <c r="A6" s="5" t="s">
        <v>131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382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2534569.41</v>
      </c>
    </row>
    <row r="8" spans="1:4" s="3" customFormat="1" ht="19.5" customHeight="1">
      <c r="A8" s="10" t="s">
        <v>418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132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133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134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420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135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421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2534569.41</v>
      </c>
    </row>
    <row r="15" spans="1:4" s="3" customFormat="1" ht="19.5" customHeight="1">
      <c r="A15" s="10" t="s">
        <v>137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2512723.46</v>
      </c>
    </row>
    <row r="16" spans="1:4" s="3" customFormat="1" ht="19.5" customHeight="1">
      <c r="A16" s="10" t="s">
        <v>138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1500</v>
      </c>
    </row>
    <row r="17" spans="1:4" s="3" customFormat="1" ht="19.5" customHeight="1">
      <c r="A17" s="10" t="s">
        <v>139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2511223.46</v>
      </c>
    </row>
    <row r="18" spans="1:4" s="3" customFormat="1" ht="19.5" customHeight="1">
      <c r="A18" s="10" t="s">
        <v>422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615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21845.95</v>
      </c>
    </row>
    <row r="20" spans="1:4" s="3" customFormat="1" ht="19.5" customHeight="1">
      <c r="A20" s="5" t="s">
        <v>140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141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142</v>
      </c>
      <c r="B22" s="25" t="str">
        <f>CPYG!A29</f>
        <v>4. APROVISIONAMIENTOS.</v>
      </c>
      <c r="C22" s="25" t="e">
        <f>CPYG!#REF!</f>
        <v>#REF!</v>
      </c>
      <c r="D22" s="26">
        <f>CPYG!B29</f>
        <v>-184573.41999999998</v>
      </c>
    </row>
    <row r="23" spans="1:4" s="3" customFormat="1" ht="19.5" customHeight="1">
      <c r="A23" s="10" t="s">
        <v>143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144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-96380.42</v>
      </c>
    </row>
    <row r="25" spans="1:4" s="3" customFormat="1" ht="19.5" customHeight="1">
      <c r="A25" s="10" t="s">
        <v>145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-88193</v>
      </c>
    </row>
    <row r="26" spans="1:4" s="3" customFormat="1" ht="19.5" customHeight="1">
      <c r="A26" s="5" t="s">
        <v>146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147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0</v>
      </c>
    </row>
    <row r="28" spans="1:4" s="3" customFormat="1" ht="19.5" customHeight="1">
      <c r="A28" s="10" t="s">
        <v>149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150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616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617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151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152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153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154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155</v>
      </c>
      <c r="B36" s="25" t="str">
        <f>CPYG!A46</f>
        <v>6. GASTOS DE PERSONAL.</v>
      </c>
      <c r="C36" s="25" t="e">
        <f>CPYG!#REF!</f>
        <v>#REF!</v>
      </c>
      <c r="D36" s="26">
        <f>CPYG!B46</f>
        <v>-944953.3400000001</v>
      </c>
      <c r="E36" s="40"/>
    </row>
    <row r="37" spans="1:4" s="3" customFormat="1" ht="19.5" customHeight="1">
      <c r="A37" s="10" t="s">
        <v>618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-773809.41</v>
      </c>
    </row>
    <row r="38" spans="1:4" s="3" customFormat="1" ht="19.5" customHeight="1">
      <c r="A38" s="10" t="s">
        <v>619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620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-169141.01</v>
      </c>
    </row>
    <row r="40" spans="1:4" s="3" customFormat="1" ht="19.5" customHeight="1">
      <c r="A40" s="10" t="s">
        <v>621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622</v>
      </c>
      <c r="B41" s="25" t="str">
        <f>CPYG!A51</f>
        <v>      e) Otros Gastos Sociales</v>
      </c>
      <c r="C41" s="27" t="e">
        <f>CPYG!#REF!</f>
        <v>#REF!</v>
      </c>
      <c r="D41" s="26">
        <f>CPYG!B51</f>
        <v>-2002.92</v>
      </c>
    </row>
    <row r="42" spans="1:4" s="3" customFormat="1" ht="19.5" customHeight="1">
      <c r="A42" s="5" t="s">
        <v>156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623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-724198.52</v>
      </c>
    </row>
    <row r="44" spans="1:4" s="3" customFormat="1" ht="19.5" customHeight="1">
      <c r="A44" s="10" t="s">
        <v>624</v>
      </c>
      <c r="B44" s="25" t="str">
        <f>CPYG!A55</f>
        <v>      a) Servicios Exteriores</v>
      </c>
      <c r="C44" s="27" t="e">
        <f>CPYG!#REF!</f>
        <v>#REF!</v>
      </c>
      <c r="D44" s="26">
        <f>CPYG!B55</f>
        <v>-518573.76</v>
      </c>
    </row>
    <row r="45" spans="1:4" s="3" customFormat="1" ht="19.5" customHeight="1">
      <c r="A45" s="10" t="s">
        <v>157</v>
      </c>
      <c r="B45" s="25" t="str">
        <f>CPYG!A56</f>
        <v>      b) Tributos</v>
      </c>
      <c r="C45" s="25" t="e">
        <f>CPYG!#REF!</f>
        <v>#REF!</v>
      </c>
      <c r="D45" s="26">
        <f>CPYG!B56</f>
        <v>-43666.63</v>
      </c>
    </row>
    <row r="46" spans="1:4" s="3" customFormat="1" ht="19.5" customHeight="1">
      <c r="A46" s="10" t="s">
        <v>158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-161958.13</v>
      </c>
    </row>
    <row r="47" spans="1:4" s="3" customFormat="1" ht="19.5" customHeight="1">
      <c r="A47" s="10" t="s">
        <v>159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160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161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162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-254812.25</v>
      </c>
    </row>
    <row r="51" spans="1:4" s="3" customFormat="1" ht="19.5" customHeight="1">
      <c r="A51" s="5" t="s">
        <v>163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164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366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625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81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82</v>
      </c>
      <c r="B56" s="23" t="str">
        <f>CPYG!A79</f>
        <v>13. OTROS RESULTADOS</v>
      </c>
      <c r="C56" s="23" t="e">
        <f>CPYG!#REF!</f>
        <v>#REF!</v>
      </c>
      <c r="D56" s="24">
        <f>CPYG!B79</f>
        <v>-13660.91</v>
      </c>
    </row>
    <row r="57" spans="1:4" s="3" customFormat="1" ht="19.5" customHeight="1">
      <c r="A57" s="5" t="s">
        <v>165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412370.97000000015</v>
      </c>
    </row>
    <row r="58" spans="1:4" s="3" customFormat="1" ht="19.5" customHeight="1">
      <c r="A58" s="10" t="s">
        <v>166</v>
      </c>
      <c r="B58" s="25" t="str">
        <f>CPYG!A83</f>
        <v>14. INGRESOS FINANCIEROS.</v>
      </c>
      <c r="C58" s="25" t="e">
        <f>CPYG!#REF!</f>
        <v>#REF!</v>
      </c>
      <c r="D58" s="26">
        <f>CPYG!B83</f>
        <v>210.76</v>
      </c>
    </row>
    <row r="59" spans="1:4" s="3" customFormat="1" ht="19.5" customHeight="1">
      <c r="A59" s="10" t="s">
        <v>167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168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626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169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210.76</v>
      </c>
    </row>
    <row r="63" spans="1:4" s="3" customFormat="1" ht="19.5" customHeight="1">
      <c r="A63" s="10" t="s">
        <v>170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189</v>
      </c>
      <c r="B64" s="23" t="str">
        <f>CPYG!A89</f>
        <v>          b.2) En terceros.</v>
      </c>
      <c r="C64" s="23" t="e">
        <f>CPYG!#REF!</f>
        <v>#REF!</v>
      </c>
      <c r="D64" s="24">
        <f>CPYG!B89</f>
        <v>210.76</v>
      </c>
    </row>
    <row r="65" spans="1:4" s="3" customFormat="1" ht="19.5" customHeight="1">
      <c r="A65" s="10" t="s">
        <v>190</v>
      </c>
      <c r="B65" s="25" t="str">
        <f>CPYG!A91</f>
        <v>15. GASTOS FINANCIEROS.</v>
      </c>
      <c r="C65" s="27" t="e">
        <f>CPYG!#REF!</f>
        <v>#REF!</v>
      </c>
      <c r="D65" s="26">
        <f>CPYG!B91</f>
        <v>-31002.37</v>
      </c>
    </row>
    <row r="66" spans="1:4" s="3" customFormat="1" ht="19.5" customHeight="1">
      <c r="A66" s="10" t="s">
        <v>627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628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-31002.37</v>
      </c>
    </row>
    <row r="68" spans="1:4" s="3" customFormat="1" ht="19.5" customHeight="1">
      <c r="A68" s="5" t="s">
        <v>191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192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629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193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83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194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625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84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630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-30791.61</v>
      </c>
    </row>
    <row r="77" spans="1:4" s="3" customFormat="1" ht="19.5" customHeight="1">
      <c r="A77" s="5" t="s">
        <v>364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381579.36000000016</v>
      </c>
    </row>
    <row r="78" spans="1:4" s="3" customFormat="1" ht="25.5" customHeight="1">
      <c r="A78" s="11" t="s">
        <v>85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-85547.9</v>
      </c>
    </row>
    <row r="79" spans="1:4" s="3" customFormat="1" ht="19.5" customHeight="1">
      <c r="A79" s="5" t="s">
        <v>631</v>
      </c>
      <c r="B79" s="23"/>
      <c r="C79" s="23"/>
      <c r="D79" s="24"/>
    </row>
    <row r="80" spans="1:4" s="3" customFormat="1" ht="19.5" customHeight="1">
      <c r="A80" s="5" t="s">
        <v>86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87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419</v>
      </c>
      <c r="B84" s="34"/>
      <c r="C84" s="34"/>
      <c r="D84" s="34"/>
    </row>
    <row r="85" spans="1:5" ht="19.5" customHeight="1">
      <c r="A85" s="7" t="s">
        <v>365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296031.4600000002</v>
      </c>
      <c r="C90" s="33">
        <f>PASIVO!C25</f>
        <v>260792.32000000018</v>
      </c>
      <c r="D90" s="33">
        <f>PASIVO!D25</f>
        <v>116337.88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-116337.88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764" t="s">
        <v>669</v>
      </c>
    </row>
    <row r="2" ht="14.25">
      <c r="C2" s="765" t="s">
        <v>670</v>
      </c>
    </row>
    <row r="4" spans="1:3" ht="15">
      <c r="A4" s="763" t="s">
        <v>521</v>
      </c>
      <c r="C4" s="768">
        <v>42339</v>
      </c>
    </row>
    <row r="5" spans="1:3" ht="15">
      <c r="A5" s="763" t="s">
        <v>668</v>
      </c>
      <c r="C5" s="767" t="s">
        <v>671</v>
      </c>
    </row>
    <row r="6" ht="25.5" customHeight="1" thickBot="1"/>
    <row r="7" spans="1:5" ht="44.25" customHeight="1">
      <c r="A7" s="982" t="s">
        <v>604</v>
      </c>
      <c r="B7" s="983"/>
      <c r="C7" s="983"/>
      <c r="D7" s="984"/>
      <c r="E7" s="232">
        <f>CPYG!D7</f>
        <v>2016</v>
      </c>
    </row>
    <row r="8" spans="1:5" ht="18.75" customHeight="1">
      <c r="A8" s="990" t="str">
        <f>CPYG!A8</f>
        <v>EMPRESA PÚBLICA: INSTITUTO MÉDICO TINERFEÑO S.A.</v>
      </c>
      <c r="B8" s="991"/>
      <c r="C8" s="991"/>
      <c r="D8" s="992"/>
      <c r="E8" s="233" t="s">
        <v>442</v>
      </c>
    </row>
    <row r="9" spans="1:5" ht="23.25" customHeight="1" thickBot="1">
      <c r="A9" s="985" t="s">
        <v>605</v>
      </c>
      <c r="B9" s="986"/>
      <c r="C9" s="986"/>
      <c r="D9" s="986"/>
      <c r="E9" s="987"/>
    </row>
    <row r="10" spans="1:5" ht="28.5" customHeight="1" thickBot="1">
      <c r="A10" s="988" t="s">
        <v>220</v>
      </c>
      <c r="B10" s="989"/>
      <c r="C10" s="234" t="s">
        <v>46</v>
      </c>
      <c r="D10" s="234" t="s">
        <v>54</v>
      </c>
      <c r="E10" s="235" t="s">
        <v>685</v>
      </c>
    </row>
    <row r="11" spans="1:5" ht="16.5" customHeight="1">
      <c r="A11" s="979" t="str">
        <f>+CPYG!A21</f>
        <v>          b.1.1.) A la Entidad Local o a sus unidades dependientes.(1)</v>
      </c>
      <c r="B11" s="977"/>
      <c r="C11" s="588">
        <f>+CPYG!C21</f>
        <v>1500</v>
      </c>
      <c r="D11" s="588">
        <f>+CPYG!D21</f>
        <v>1500</v>
      </c>
      <c r="E11" s="589"/>
    </row>
    <row r="12" spans="1:5" ht="16.5" customHeight="1">
      <c r="A12" s="980" t="str">
        <f>+CPYG!A22</f>
        <v>          b.1.2.) A otras Administraciones Públicas.(1)</v>
      </c>
      <c r="B12" s="981"/>
      <c r="C12" s="590">
        <f>+CPYG!C22</f>
        <v>2296864</v>
      </c>
      <c r="D12" s="590">
        <v>2318620</v>
      </c>
      <c r="E12" s="545"/>
    </row>
    <row r="13" spans="1:8" ht="16.5" customHeight="1">
      <c r="A13" s="980" t="str">
        <f>+CPYG!A23</f>
        <v>          b.1.3.) A empresas y Entes Públicos.(1)</v>
      </c>
      <c r="B13" s="981"/>
      <c r="C13" s="590">
        <f>+CPYG!C23</f>
        <v>446.45</v>
      </c>
      <c r="D13" s="590">
        <v>0</v>
      </c>
      <c r="E13" s="545"/>
      <c r="G13" s="227"/>
      <c r="H13" s="227"/>
    </row>
    <row r="14" spans="1:8" ht="16.5" customHeight="1">
      <c r="A14" s="980" t="str">
        <f>+CPYG!A24</f>
        <v>          b.2.) Al sector privado</v>
      </c>
      <c r="B14" s="981"/>
      <c r="C14" s="590">
        <f>+CPYG!C24</f>
        <v>38000</v>
      </c>
      <c r="D14" s="590">
        <f>+CPYG!D24</f>
        <v>30000</v>
      </c>
      <c r="E14" s="545"/>
      <c r="G14" s="227"/>
      <c r="H14" s="227"/>
    </row>
    <row r="15" spans="1:8" s="226" customFormat="1" ht="22.5" customHeight="1" thickBot="1">
      <c r="A15" s="969" t="s">
        <v>724</v>
      </c>
      <c r="B15" s="970"/>
      <c r="C15" s="236">
        <f>SUM(C11:C14)</f>
        <v>2336810.45</v>
      </c>
      <c r="D15" s="236">
        <f>SUM(D11:D14)</f>
        <v>2350120</v>
      </c>
      <c r="E15" s="237"/>
      <c r="G15" s="238">
        <f>+C15-CPYG!C12</f>
        <v>0</v>
      </c>
      <c r="H15" s="238">
        <f>+D15-CPYG!D12</f>
        <v>0</v>
      </c>
    </row>
    <row r="16" spans="1:4" ht="9" customHeight="1" thickBot="1">
      <c r="A16" s="978"/>
      <c r="B16" s="978"/>
      <c r="C16" s="978"/>
      <c r="D16" s="978"/>
    </row>
    <row r="17" spans="1:5" ht="33.75" customHeight="1" thickBot="1">
      <c r="A17" s="988" t="s">
        <v>523</v>
      </c>
      <c r="B17" s="989"/>
      <c r="C17" s="234" t="s">
        <v>46</v>
      </c>
      <c r="D17" s="234" t="s">
        <v>54</v>
      </c>
      <c r="E17" s="235" t="s">
        <v>685</v>
      </c>
    </row>
    <row r="18" spans="1:5" ht="12.75">
      <c r="A18" s="976" t="s">
        <v>221</v>
      </c>
      <c r="B18" s="977"/>
      <c r="C18" s="239">
        <f>SUM(C19:C22)</f>
        <v>1748.93</v>
      </c>
      <c r="D18" s="239">
        <f>SUM(D19:D22)</f>
        <v>0</v>
      </c>
      <c r="E18" s="240"/>
    </row>
    <row r="19" spans="1:5" ht="16.5" customHeight="1">
      <c r="A19" s="971"/>
      <c r="B19" s="972"/>
      <c r="C19" s="591">
        <v>1748.93</v>
      </c>
      <c r="D19" s="591"/>
      <c r="E19" s="592"/>
    </row>
    <row r="20" spans="1:5" ht="16.5" customHeight="1">
      <c r="A20" s="974"/>
      <c r="B20" s="975"/>
      <c r="C20" s="593"/>
      <c r="D20" s="593"/>
      <c r="E20" s="594"/>
    </row>
    <row r="21" spans="1:5" ht="16.5" customHeight="1">
      <c r="A21" s="974"/>
      <c r="B21" s="975"/>
      <c r="C21" s="593"/>
      <c r="D21" s="593"/>
      <c r="E21" s="594"/>
    </row>
    <row r="22" spans="1:5" ht="16.5" customHeight="1">
      <c r="A22" s="974"/>
      <c r="B22" s="975"/>
      <c r="C22" s="593"/>
      <c r="D22" s="593"/>
      <c r="E22" s="594"/>
    </row>
    <row r="23" spans="1:5" ht="12.75">
      <c r="A23" s="993" t="s">
        <v>222</v>
      </c>
      <c r="B23" s="994"/>
      <c r="C23" s="241">
        <f>SUM(C24:C27)</f>
        <v>-41302.3</v>
      </c>
      <c r="D23" s="241">
        <f>SUM(D24:D27)</f>
        <v>0</v>
      </c>
      <c r="E23" s="242"/>
    </row>
    <row r="24" spans="1:5" ht="16.5" customHeight="1">
      <c r="A24" s="971" t="s">
        <v>178</v>
      </c>
      <c r="B24" s="972"/>
      <c r="C24" s="591">
        <v>-10299.85</v>
      </c>
      <c r="D24" s="591"/>
      <c r="E24" s="592"/>
    </row>
    <row r="25" spans="1:5" ht="16.5" customHeight="1">
      <c r="A25" s="974" t="s">
        <v>177</v>
      </c>
      <c r="B25" s="975"/>
      <c r="C25" s="593">
        <v>-6002.45</v>
      </c>
      <c r="D25" s="593"/>
      <c r="E25" s="594"/>
    </row>
    <row r="26" spans="1:5" ht="16.5" customHeight="1">
      <c r="A26" s="974" t="s">
        <v>176</v>
      </c>
      <c r="B26" s="975"/>
      <c r="C26" s="593">
        <v>-25000</v>
      </c>
      <c r="D26" s="593"/>
      <c r="E26" s="594"/>
    </row>
    <row r="27" spans="1:5" ht="16.5" customHeight="1">
      <c r="A27" s="976"/>
      <c r="B27" s="977"/>
      <c r="C27" s="588"/>
      <c r="D27" s="588"/>
      <c r="E27" s="589"/>
    </row>
    <row r="28" spans="1:5" s="226" customFormat="1" ht="22.5" customHeight="1" thickBot="1">
      <c r="A28" s="969" t="s">
        <v>724</v>
      </c>
      <c r="B28" s="970"/>
      <c r="C28" s="236">
        <f>C18+C23</f>
        <v>-39553.37</v>
      </c>
      <c r="D28" s="236">
        <f>D18+D23</f>
        <v>0</v>
      </c>
      <c r="E28" s="237"/>
    </row>
    <row r="29" spans="1:4" ht="21" customHeight="1">
      <c r="A29" s="978"/>
      <c r="B29" s="978"/>
      <c r="C29" s="978"/>
      <c r="D29" s="978"/>
    </row>
    <row r="30" spans="1:5" s="822" customFormat="1" ht="22.5" customHeight="1" hidden="1">
      <c r="A30" s="819"/>
      <c r="B30" s="819"/>
      <c r="C30" s="820"/>
      <c r="D30" s="820"/>
      <c r="E30" s="821"/>
    </row>
    <row r="31" s="814" customFormat="1" ht="12.75" hidden="1">
      <c r="A31" s="823" t="s">
        <v>642</v>
      </c>
    </row>
    <row r="32" spans="1:5" s="814" customFormat="1" ht="42" customHeight="1" hidden="1">
      <c r="A32" s="973" t="s">
        <v>600</v>
      </c>
      <c r="B32" s="973"/>
      <c r="C32" s="973"/>
      <c r="D32" s="973"/>
      <c r="E32" s="973"/>
    </row>
    <row r="33" spans="1:5" s="814" customFormat="1" ht="27" customHeight="1" hidden="1">
      <c r="A33" s="973" t="s">
        <v>603</v>
      </c>
      <c r="B33" s="973"/>
      <c r="C33" s="973"/>
      <c r="D33" s="973"/>
      <c r="E33" s="973"/>
    </row>
    <row r="34" s="814" customFormat="1" ht="12.75" hidden="1"/>
    <row r="35" ht="12.75" hidden="1"/>
    <row r="36" ht="12.75" hidden="1"/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7:D7"/>
    <mergeCell ref="A9:E9"/>
    <mergeCell ref="A10:B10"/>
    <mergeCell ref="A8:D8"/>
    <mergeCell ref="A11:B11"/>
    <mergeCell ref="A14:B14"/>
    <mergeCell ref="A12:B12"/>
    <mergeCell ref="A13:B13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3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76.421875" style="243" customWidth="1"/>
    <col min="2" max="2" width="0.2890625" style="243" hidden="1" customWidth="1"/>
    <col min="3" max="3" width="24.7109375" style="243" customWidth="1"/>
    <col min="4" max="4" width="19.7109375" style="243" customWidth="1"/>
    <col min="5" max="5" width="19.421875" style="243" customWidth="1"/>
    <col min="6" max="6" width="7.421875" style="243" bestFit="1" customWidth="1"/>
    <col min="7" max="7" width="7.7109375" style="243" bestFit="1" customWidth="1"/>
    <col min="8" max="8" width="7.57421875" style="243" bestFit="1" customWidth="1"/>
    <col min="9" max="9" width="19.421875" style="243" customWidth="1"/>
    <col min="10" max="12" width="11.57421875" style="244" customWidth="1"/>
    <col min="13" max="14" width="11.57421875" style="245" customWidth="1"/>
    <col min="15" max="16384" width="11.57421875" style="243" customWidth="1"/>
  </cols>
  <sheetData>
    <row r="1" spans="1:3" ht="15">
      <c r="A1" s="223"/>
      <c r="B1" s="223"/>
      <c r="C1" s="764" t="s">
        <v>669</v>
      </c>
    </row>
    <row r="2" spans="1:3" ht="14.25">
      <c r="A2" s="223"/>
      <c r="B2" s="223"/>
      <c r="C2" s="765" t="s">
        <v>670</v>
      </c>
    </row>
    <row r="3" spans="1:3" ht="12.75">
      <c r="A3" s="223"/>
      <c r="B3" s="223"/>
      <c r="C3" s="223"/>
    </row>
    <row r="4" spans="1:3" ht="15">
      <c r="A4" s="763" t="s">
        <v>521</v>
      </c>
      <c r="B4" s="223"/>
      <c r="C4" s="768">
        <v>42339</v>
      </c>
    </row>
    <row r="5" spans="1:3" ht="15">
      <c r="A5" s="763" t="s">
        <v>668</v>
      </c>
      <c r="B5" s="223"/>
      <c r="C5" s="767" t="s">
        <v>671</v>
      </c>
    </row>
    <row r="6" spans="1:8" ht="13.5" thickBot="1">
      <c r="A6" s="643"/>
      <c r="H6" s="644"/>
    </row>
    <row r="7" spans="1:8" ht="46.5" customHeight="1">
      <c r="A7" s="1007" t="s">
        <v>454</v>
      </c>
      <c r="B7" s="1008"/>
      <c r="C7" s="1008"/>
      <c r="D7" s="1008"/>
      <c r="E7" s="1008"/>
      <c r="F7" s="1000">
        <f>CPYG!D7</f>
        <v>2016</v>
      </c>
      <c r="G7" s="1000"/>
      <c r="H7" s="1001"/>
    </row>
    <row r="8" spans="1:8" ht="30" customHeight="1" thickBot="1">
      <c r="A8" s="1005" t="str">
        <f>CPYG!A8</f>
        <v>EMPRESA PÚBLICA: INSTITUTO MÉDICO TINERFEÑO S.A.</v>
      </c>
      <c r="B8" s="1006"/>
      <c r="C8" s="1006"/>
      <c r="D8" s="1006"/>
      <c r="E8" s="1006"/>
      <c r="F8" s="1002" t="s">
        <v>436</v>
      </c>
      <c r="G8" s="1003"/>
      <c r="H8" s="1004"/>
    </row>
    <row r="9" spans="1:8" ht="24.75" customHeight="1" thickBot="1">
      <c r="A9" s="996" t="s">
        <v>692</v>
      </c>
      <c r="B9" s="997"/>
      <c r="C9" s="997"/>
      <c r="D9" s="997"/>
      <c r="E9" s="997"/>
      <c r="F9" s="997"/>
      <c r="G9" s="997"/>
      <c r="H9" s="998"/>
    </row>
    <row r="10" spans="1:15" ht="19.5" customHeight="1" thickBot="1">
      <c r="A10" s="595" t="s">
        <v>691</v>
      </c>
      <c r="B10" s="596"/>
      <c r="C10" s="597" t="s">
        <v>686</v>
      </c>
      <c r="D10" s="597">
        <v>2015</v>
      </c>
      <c r="E10" s="597">
        <v>2016</v>
      </c>
      <c r="F10" s="597" t="s">
        <v>385</v>
      </c>
      <c r="G10" s="597" t="s">
        <v>723</v>
      </c>
      <c r="H10" s="598" t="s">
        <v>722</v>
      </c>
      <c r="O10" s="245"/>
    </row>
    <row r="11" spans="1:15" ht="19.5" customHeight="1" thickBot="1">
      <c r="A11" s="599" t="s">
        <v>687</v>
      </c>
      <c r="B11" s="600"/>
      <c r="C11" s="601"/>
      <c r="D11" s="602">
        <f>PASIVO!B32</f>
        <v>0</v>
      </c>
      <c r="E11" s="603">
        <f>+D24</f>
        <v>0</v>
      </c>
      <c r="F11" s="604"/>
      <c r="G11" s="605"/>
      <c r="H11" s="606"/>
      <c r="O11" s="245"/>
    </row>
    <row r="12" spans="1:15" ht="19.5" customHeight="1">
      <c r="A12" s="624"/>
      <c r="B12" s="625"/>
      <c r="C12" s="246"/>
      <c r="D12" s="247"/>
      <c r="E12" s="247"/>
      <c r="F12" s="248"/>
      <c r="G12" s="248"/>
      <c r="H12" s="249"/>
      <c r="O12" s="245"/>
    </row>
    <row r="13" spans="1:15" ht="19.5" customHeight="1">
      <c r="A13" s="626"/>
      <c r="B13" s="625"/>
      <c r="C13" s="246"/>
      <c r="D13" s="250"/>
      <c r="E13" s="250"/>
      <c r="F13" s="251"/>
      <c r="G13" s="251"/>
      <c r="H13" s="252"/>
      <c r="O13" s="245"/>
    </row>
    <row r="14" spans="1:15" ht="19.5" customHeight="1">
      <c r="A14" s="626"/>
      <c r="B14" s="625"/>
      <c r="C14" s="246"/>
      <c r="D14" s="250"/>
      <c r="E14" s="250"/>
      <c r="F14" s="253"/>
      <c r="G14" s="253"/>
      <c r="H14" s="254"/>
      <c r="O14" s="245"/>
    </row>
    <row r="15" spans="1:15" ht="19.5" customHeight="1">
      <c r="A15" s="671"/>
      <c r="B15" s="672"/>
      <c r="C15" s="673"/>
      <c r="D15" s="674"/>
      <c r="E15" s="674"/>
      <c r="F15" s="684"/>
      <c r="G15" s="684"/>
      <c r="H15" s="685"/>
      <c r="O15" s="245"/>
    </row>
    <row r="16" spans="1:15" ht="19.5" customHeight="1">
      <c r="A16" s="626"/>
      <c r="B16" s="625"/>
      <c r="C16" s="246"/>
      <c r="D16" s="250"/>
      <c r="E16" s="250"/>
      <c r="F16" s="253"/>
      <c r="G16" s="253"/>
      <c r="H16" s="254"/>
      <c r="O16" s="245"/>
    </row>
    <row r="17" spans="1:15" ht="19.5" customHeight="1">
      <c r="A17" s="626"/>
      <c r="B17" s="625"/>
      <c r="C17" s="246"/>
      <c r="D17" s="250"/>
      <c r="E17" s="250"/>
      <c r="F17" s="253"/>
      <c r="G17" s="253"/>
      <c r="H17" s="254"/>
      <c r="O17" s="245"/>
    </row>
    <row r="18" spans="1:15" ht="19.5" customHeight="1">
      <c r="A18" s="626"/>
      <c r="B18" s="625"/>
      <c r="C18" s="246"/>
      <c r="D18" s="250"/>
      <c r="E18" s="250"/>
      <c r="F18" s="253"/>
      <c r="G18" s="253"/>
      <c r="H18" s="254"/>
      <c r="O18" s="245"/>
    </row>
    <row r="19" spans="1:15" ht="19.5" customHeight="1" thickBot="1">
      <c r="A19" s="627"/>
      <c r="B19" s="628"/>
      <c r="C19" s="372"/>
      <c r="D19" s="373"/>
      <c r="E19" s="373"/>
      <c r="F19" s="257"/>
      <c r="G19" s="257"/>
      <c r="H19" s="258"/>
      <c r="O19" s="245"/>
    </row>
    <row r="20" spans="1:15" ht="19.5" customHeight="1" thickBot="1">
      <c r="A20" s="609" t="s">
        <v>694</v>
      </c>
      <c r="B20" s="610"/>
      <c r="C20" s="611"/>
      <c r="D20" s="686">
        <f>SUM(D12:D19)</f>
        <v>0</v>
      </c>
      <c r="E20" s="687">
        <f>SUM(E12:E19)</f>
        <v>0</v>
      </c>
      <c r="F20" s="645"/>
      <c r="G20" s="645"/>
      <c r="H20" s="645"/>
      <c r="O20" s="245"/>
    </row>
    <row r="21" spans="1:15" ht="19.5" customHeight="1">
      <c r="A21" s="612" t="s">
        <v>688</v>
      </c>
      <c r="B21" s="607"/>
      <c r="C21" s="574"/>
      <c r="D21" s="646"/>
      <c r="E21" s="374"/>
      <c r="F21" s="645"/>
      <c r="G21" s="645"/>
      <c r="H21" s="645"/>
      <c r="O21" s="245"/>
    </row>
    <row r="22" spans="1:15" ht="19.5" customHeight="1">
      <c r="A22" s="608" t="s">
        <v>689</v>
      </c>
      <c r="B22" s="607"/>
      <c r="C22" s="259"/>
      <c r="D22" s="260">
        <f>-CPYG!C63</f>
        <v>0</v>
      </c>
      <c r="E22" s="375">
        <f>-CPYG!D63</f>
        <v>0</v>
      </c>
      <c r="F22" s="645"/>
      <c r="G22" s="645"/>
      <c r="H22" s="645"/>
      <c r="I22" s="244"/>
      <c r="O22" s="245"/>
    </row>
    <row r="23" spans="1:15" ht="19.5" customHeight="1" thickBot="1">
      <c r="A23" s="608" t="s">
        <v>524</v>
      </c>
      <c r="B23" s="613"/>
      <c r="C23" s="261"/>
      <c r="D23" s="262"/>
      <c r="E23" s="376"/>
      <c r="F23" s="645"/>
      <c r="G23" s="645"/>
      <c r="H23" s="645"/>
      <c r="O23" s="245"/>
    </row>
    <row r="24" spans="1:15" ht="19.5" customHeight="1" thickBot="1" thickTop="1">
      <c r="A24" s="614" t="s">
        <v>690</v>
      </c>
      <c r="B24" s="615"/>
      <c r="C24" s="616"/>
      <c r="D24" s="688">
        <f>D11+D20+D21+D22+D23</f>
        <v>0</v>
      </c>
      <c r="E24" s="688">
        <f>E11+E20+E21+E22+E23</f>
        <v>0</v>
      </c>
      <c r="F24" s="645"/>
      <c r="G24" s="645"/>
      <c r="H24" s="645"/>
      <c r="I24" s="675"/>
      <c r="O24" s="245"/>
    </row>
    <row r="25" spans="1:8" s="133" customFormat="1" ht="19.5" customHeight="1">
      <c r="A25" s="645"/>
      <c r="B25" s="645"/>
      <c r="C25" s="645"/>
      <c r="D25" s="645"/>
      <c r="E25" s="645"/>
      <c r="F25" s="645"/>
      <c r="G25" s="645"/>
      <c r="H25" s="645"/>
    </row>
    <row r="26" spans="1:8" s="133" customFormat="1" ht="19.5" customHeight="1" thickBot="1">
      <c r="A26" s="645"/>
      <c r="B26" s="645"/>
      <c r="C26" s="645"/>
      <c r="D26" s="645"/>
      <c r="E26" s="645"/>
      <c r="F26" s="645"/>
      <c r="G26" s="645"/>
      <c r="H26" s="645"/>
    </row>
    <row r="27" spans="1:8" s="133" customFormat="1" ht="19.5" customHeight="1" thickBot="1">
      <c r="A27" s="595" t="s">
        <v>379</v>
      </c>
      <c r="B27" s="596"/>
      <c r="C27" s="597" t="s">
        <v>686</v>
      </c>
      <c r="D27" s="597">
        <v>2015</v>
      </c>
      <c r="E27" s="597">
        <v>2016</v>
      </c>
      <c r="F27" s="597" t="s">
        <v>385</v>
      </c>
      <c r="G27" s="597" t="s">
        <v>723</v>
      </c>
      <c r="H27" s="598" t="s">
        <v>722</v>
      </c>
    </row>
    <row r="28" spans="1:8" s="133" customFormat="1" ht="19.5" customHeight="1" thickBot="1">
      <c r="A28" s="595" t="s">
        <v>526</v>
      </c>
      <c r="B28" s="596"/>
      <c r="C28" s="617"/>
      <c r="D28" s="618"/>
      <c r="E28" s="618"/>
      <c r="F28" s="617"/>
      <c r="G28" s="617"/>
      <c r="H28" s="619"/>
    </row>
    <row r="29" spans="1:8" s="133" customFormat="1" ht="19.5" customHeight="1">
      <c r="A29" s="624"/>
      <c r="B29" s="625"/>
      <c r="C29" s="246"/>
      <c r="D29" s="247"/>
      <c r="E29" s="247"/>
      <c r="F29" s="705"/>
      <c r="G29" s="705"/>
      <c r="H29" s="706"/>
    </row>
    <row r="30" spans="1:8" s="133" customFormat="1" ht="19.5" customHeight="1">
      <c r="A30" s="626"/>
      <c r="B30" s="625"/>
      <c r="C30" s="648"/>
      <c r="D30" s="250"/>
      <c r="E30" s="250"/>
      <c r="F30" s="638"/>
      <c r="G30" s="638"/>
      <c r="H30" s="641"/>
    </row>
    <row r="31" spans="1:9" s="133" customFormat="1" ht="19.5" customHeight="1">
      <c r="A31" s="626"/>
      <c r="B31" s="625"/>
      <c r="C31" s="648"/>
      <c r="D31" s="250"/>
      <c r="E31" s="250"/>
      <c r="F31" s="638"/>
      <c r="G31" s="638"/>
      <c r="H31" s="641"/>
      <c r="I31" s="134"/>
    </row>
    <row r="32" spans="1:9" s="133" customFormat="1" ht="19.5" customHeight="1">
      <c r="A32" s="626"/>
      <c r="B32" s="625"/>
      <c r="C32" s="648"/>
      <c r="D32" s="250"/>
      <c r="E32" s="707"/>
      <c r="F32" s="705"/>
      <c r="G32" s="705"/>
      <c r="H32" s="706"/>
      <c r="I32" s="683"/>
    </row>
    <row r="33" spans="1:9" s="133" customFormat="1" ht="19.5" customHeight="1">
      <c r="A33" s="626"/>
      <c r="B33" s="625"/>
      <c r="C33" s="246"/>
      <c r="D33" s="250"/>
      <c r="E33" s="250"/>
      <c r="F33" s="638"/>
      <c r="G33" s="638"/>
      <c r="H33" s="641"/>
      <c r="I33" s="683"/>
    </row>
    <row r="34" spans="1:9" s="133" customFormat="1" ht="19.5" customHeight="1">
      <c r="A34" s="626"/>
      <c r="B34" s="625"/>
      <c r="C34" s="246"/>
      <c r="D34" s="250"/>
      <c r="E34" s="250"/>
      <c r="F34" s="638"/>
      <c r="G34" s="638"/>
      <c r="H34" s="641"/>
      <c r="I34" s="250"/>
    </row>
    <row r="35" spans="1:8" s="133" customFormat="1" ht="19.5" customHeight="1">
      <c r="A35" s="626"/>
      <c r="B35" s="625"/>
      <c r="C35" s="246"/>
      <c r="D35" s="250"/>
      <c r="E35" s="250"/>
      <c r="F35" s="638"/>
      <c r="G35" s="638"/>
      <c r="H35" s="641"/>
    </row>
    <row r="36" spans="1:8" s="133" customFormat="1" ht="19.5" customHeight="1" thickBot="1">
      <c r="A36" s="627"/>
      <c r="B36" s="628"/>
      <c r="C36" s="372"/>
      <c r="D36" s="373"/>
      <c r="E36" s="373"/>
      <c r="F36" s="642"/>
      <c r="G36" s="642"/>
      <c r="H36" s="258"/>
    </row>
    <row r="37" spans="1:8" s="133" customFormat="1" ht="19.5" customHeight="1" thickBot="1">
      <c r="A37" s="639" t="s">
        <v>384</v>
      </c>
      <c r="B37" s="600"/>
      <c r="C37" s="640"/>
      <c r="D37" s="689">
        <f>SUM(D29:D36)</f>
        <v>0</v>
      </c>
      <c r="E37" s="690">
        <f>SUM(E29:E36)</f>
        <v>0</v>
      </c>
      <c r="F37" s="645"/>
      <c r="G37" s="645"/>
      <c r="H37" s="645"/>
    </row>
    <row r="38" spans="1:8" s="133" customFormat="1" ht="19.5" customHeight="1" thickBot="1">
      <c r="A38" s="645"/>
      <c r="B38" s="645"/>
      <c r="C38" s="645"/>
      <c r="D38" s="645"/>
      <c r="E38" s="645"/>
      <c r="F38" s="645"/>
      <c r="G38" s="645"/>
      <c r="H38" s="645"/>
    </row>
    <row r="39" spans="1:8" s="133" customFormat="1" ht="41.25" customHeight="1" thickBot="1">
      <c r="A39" s="622" t="s">
        <v>606</v>
      </c>
      <c r="B39" s="596"/>
      <c r="C39" s="597" t="s">
        <v>686</v>
      </c>
      <c r="D39" s="597">
        <v>2015</v>
      </c>
      <c r="E39" s="597">
        <v>2016</v>
      </c>
      <c r="F39" s="597" t="s">
        <v>385</v>
      </c>
      <c r="G39" s="597" t="s">
        <v>723</v>
      </c>
      <c r="H39" s="598" t="s">
        <v>722</v>
      </c>
    </row>
    <row r="40" spans="1:10" s="133" customFormat="1" ht="19.5" customHeight="1">
      <c r="A40" s="633"/>
      <c r="B40" s="634"/>
      <c r="C40" s="635"/>
      <c r="D40" s="636"/>
      <c r="E40" s="637"/>
      <c r="F40" s="708"/>
      <c r="G40" s="708"/>
      <c r="H40" s="709"/>
      <c r="I40" s="647"/>
      <c r="J40" s="647"/>
    </row>
    <row r="41" spans="1:10" s="133" customFormat="1" ht="19.5" customHeight="1">
      <c r="A41" s="626"/>
      <c r="B41" s="625"/>
      <c r="C41" s="246"/>
      <c r="D41" s="250"/>
      <c r="E41" s="250"/>
      <c r="F41" s="710"/>
      <c r="G41" s="710"/>
      <c r="H41" s="711"/>
      <c r="I41" s="647"/>
      <c r="J41" s="647"/>
    </row>
    <row r="42" spans="1:8" s="133" customFormat="1" ht="19.5" customHeight="1">
      <c r="A42" s="626"/>
      <c r="B42" s="625"/>
      <c r="C42" s="246"/>
      <c r="D42" s="250"/>
      <c r="E42" s="250"/>
      <c r="F42" s="253"/>
      <c r="G42" s="253"/>
      <c r="H42" s="254"/>
    </row>
    <row r="43" spans="1:15" ht="24.75" customHeight="1">
      <c r="A43" s="626"/>
      <c r="B43" s="625"/>
      <c r="C43" s="246"/>
      <c r="D43" s="250"/>
      <c r="E43" s="250"/>
      <c r="F43" s="253"/>
      <c r="G43" s="253"/>
      <c r="H43" s="254"/>
      <c r="O43" s="245"/>
    </row>
    <row r="44" spans="1:15" ht="19.5" customHeight="1">
      <c r="A44" s="626"/>
      <c r="B44" s="625"/>
      <c r="C44" s="246"/>
      <c r="D44" s="250"/>
      <c r="E44" s="250"/>
      <c r="F44" s="253"/>
      <c r="G44" s="253"/>
      <c r="H44" s="254"/>
      <c r="O44" s="245"/>
    </row>
    <row r="45" spans="1:15" ht="19.5" customHeight="1">
      <c r="A45" s="626"/>
      <c r="B45" s="625"/>
      <c r="C45" s="246"/>
      <c r="D45" s="250"/>
      <c r="E45" s="250"/>
      <c r="F45" s="253"/>
      <c r="G45" s="253"/>
      <c r="H45" s="254"/>
      <c r="O45" s="245"/>
    </row>
    <row r="46" spans="1:15" ht="19.5" customHeight="1">
      <c r="A46" s="626"/>
      <c r="B46" s="625"/>
      <c r="C46" s="246"/>
      <c r="D46" s="250"/>
      <c r="E46" s="513"/>
      <c r="F46" s="253"/>
      <c r="G46" s="253"/>
      <c r="H46" s="254"/>
      <c r="O46" s="245"/>
    </row>
    <row r="47" spans="1:15" ht="19.5" customHeight="1" thickBot="1">
      <c r="A47" s="627"/>
      <c r="B47" s="628"/>
      <c r="C47" s="372"/>
      <c r="D47" s="373"/>
      <c r="E47" s="373"/>
      <c r="F47" s="257"/>
      <c r="G47" s="257"/>
      <c r="H47" s="258"/>
      <c r="O47" s="245"/>
    </row>
    <row r="48" spans="1:15" ht="19.5" customHeight="1" thickBot="1">
      <c r="A48" s="620" t="s">
        <v>384</v>
      </c>
      <c r="B48" s="596"/>
      <c r="C48" s="621"/>
      <c r="D48" s="691">
        <f>SUM(D40:D47)</f>
        <v>0</v>
      </c>
      <c r="E48" s="687">
        <f>SUM(E40:E47)</f>
        <v>0</v>
      </c>
      <c r="F48" s="645"/>
      <c r="G48" s="645"/>
      <c r="H48" s="645"/>
      <c r="O48" s="245"/>
    </row>
    <row r="49" spans="1:8" s="133" customFormat="1" ht="19.5" customHeight="1">
      <c r="A49" s="645"/>
      <c r="B49" s="645"/>
      <c r="C49" s="645"/>
      <c r="D49" s="645"/>
      <c r="E49" s="645"/>
      <c r="F49" s="645"/>
      <c r="G49" s="645"/>
      <c r="H49" s="645"/>
    </row>
    <row r="50" spans="1:8" s="133" customFormat="1" ht="19.5" customHeight="1" thickBot="1">
      <c r="A50" s="645"/>
      <c r="B50" s="645"/>
      <c r="C50" s="645"/>
      <c r="D50" s="645"/>
      <c r="E50" s="645"/>
      <c r="F50" s="645"/>
      <c r="G50" s="645"/>
      <c r="H50" s="645"/>
    </row>
    <row r="51" spans="1:8" s="133" customFormat="1" ht="19.5" customHeight="1" thickBot="1">
      <c r="A51" s="622" t="s">
        <v>693</v>
      </c>
      <c r="B51" s="596"/>
      <c r="C51" s="597" t="s">
        <v>686</v>
      </c>
      <c r="D51" s="597">
        <v>2015</v>
      </c>
      <c r="E51" s="597">
        <v>2016</v>
      </c>
      <c r="F51" s="597" t="s">
        <v>385</v>
      </c>
      <c r="G51" s="597" t="s">
        <v>723</v>
      </c>
      <c r="H51" s="598" t="s">
        <v>722</v>
      </c>
    </row>
    <row r="52" spans="1:8" s="133" customFormat="1" ht="19.5" customHeight="1">
      <c r="A52" s="624"/>
      <c r="B52" s="625"/>
      <c r="C52" s="246"/>
      <c r="D52" s="247"/>
      <c r="E52" s="247"/>
      <c r="F52" s="251"/>
      <c r="G52" s="251"/>
      <c r="H52" s="252"/>
    </row>
    <row r="53" spans="1:8" s="133" customFormat="1" ht="19.5" customHeight="1">
      <c r="A53" s="626"/>
      <c r="B53" s="625"/>
      <c r="C53" s="246"/>
      <c r="D53" s="250"/>
      <c r="E53" s="250"/>
      <c r="F53" s="253"/>
      <c r="G53" s="253"/>
      <c r="H53" s="254"/>
    </row>
    <row r="54" spans="1:8" s="133" customFormat="1" ht="19.5" customHeight="1">
      <c r="A54" s="626"/>
      <c r="B54" s="625"/>
      <c r="C54" s="246"/>
      <c r="D54" s="250"/>
      <c r="E54" s="250"/>
      <c r="F54" s="253"/>
      <c r="G54" s="253"/>
      <c r="H54" s="254"/>
    </row>
    <row r="55" spans="1:8" s="133" customFormat="1" ht="19.5" customHeight="1">
      <c r="A55" s="626"/>
      <c r="B55" s="625"/>
      <c r="C55" s="246"/>
      <c r="D55" s="250"/>
      <c r="E55" s="250"/>
      <c r="F55" s="253"/>
      <c r="G55" s="253"/>
      <c r="H55" s="254"/>
    </row>
    <row r="56" spans="1:8" s="133" customFormat="1" ht="19.5" customHeight="1">
      <c r="A56" s="626"/>
      <c r="B56" s="625"/>
      <c r="C56" s="246"/>
      <c r="D56" s="250"/>
      <c r="E56" s="250"/>
      <c r="F56" s="253"/>
      <c r="G56" s="253"/>
      <c r="H56" s="254"/>
    </row>
    <row r="57" spans="1:8" s="133" customFormat="1" ht="19.5" customHeight="1">
      <c r="A57" s="626"/>
      <c r="B57" s="625"/>
      <c r="C57" s="246"/>
      <c r="D57" s="250"/>
      <c r="E57" s="250"/>
      <c r="F57" s="253"/>
      <c r="G57" s="253"/>
      <c r="H57" s="254"/>
    </row>
    <row r="58" spans="1:8" s="133" customFormat="1" ht="19.5" customHeight="1">
      <c r="A58" s="626"/>
      <c r="B58" s="625"/>
      <c r="C58" s="246"/>
      <c r="D58" s="250"/>
      <c r="E58" s="250"/>
      <c r="F58" s="253"/>
      <c r="G58" s="253"/>
      <c r="H58" s="254"/>
    </row>
    <row r="59" spans="1:8" s="133" customFormat="1" ht="19.5" customHeight="1" thickBot="1">
      <c r="A59" s="626"/>
      <c r="B59" s="629"/>
      <c r="C59" s="255"/>
      <c r="D59" s="256"/>
      <c r="E59" s="256"/>
      <c r="F59" s="257"/>
      <c r="G59" s="257"/>
      <c r="H59" s="258"/>
    </row>
    <row r="60" spans="1:8" s="133" customFormat="1" ht="19.5" customHeight="1" thickBot="1">
      <c r="A60" s="620" t="s">
        <v>700</v>
      </c>
      <c r="B60" s="596"/>
      <c r="C60" s="621"/>
      <c r="D60" s="623">
        <f>SUM(D52:D59)</f>
        <v>0</v>
      </c>
      <c r="E60" s="623">
        <f>SUM(E52:E59)</f>
        <v>0</v>
      </c>
      <c r="F60" s="645"/>
      <c r="G60" s="645"/>
      <c r="H60" s="645"/>
    </row>
    <row r="61" spans="1:5" s="133" customFormat="1" ht="19.5" customHeight="1">
      <c r="A61" s="263"/>
      <c r="B61" s="264"/>
      <c r="C61" s="265"/>
      <c r="D61" s="265"/>
      <c r="E61" s="265"/>
    </row>
    <row r="62" spans="1:8" s="133" customFormat="1" ht="45.75" customHeight="1">
      <c r="A62" s="999"/>
      <c r="B62" s="999"/>
      <c r="C62" s="999"/>
      <c r="D62" s="999"/>
      <c r="E62" s="999"/>
      <c r="F62" s="999"/>
      <c r="G62" s="999"/>
      <c r="H62" s="999"/>
    </row>
    <row r="63" spans="1:8" s="133" customFormat="1" ht="19.5" customHeight="1">
      <c r="A63" s="995"/>
      <c r="B63" s="995"/>
      <c r="C63" s="995"/>
      <c r="D63" s="995"/>
      <c r="E63" s="995"/>
      <c r="F63" s="995"/>
      <c r="G63" s="995"/>
      <c r="H63" s="995"/>
    </row>
    <row r="64" spans="1:8" s="133" customFormat="1" ht="18.75" customHeight="1">
      <c r="A64" s="995"/>
      <c r="B64" s="995"/>
      <c r="C64" s="995"/>
      <c r="D64" s="995"/>
      <c r="E64" s="995"/>
      <c r="F64" s="995"/>
      <c r="G64" s="995"/>
      <c r="H64" s="995"/>
    </row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C88" s="243" t="s">
        <v>701</v>
      </c>
    </row>
    <row r="89" ht="12.75">
      <c r="C89" s="243" t="s">
        <v>702</v>
      </c>
    </row>
    <row r="90" ht="12.75">
      <c r="C90" s="243" t="s">
        <v>703</v>
      </c>
    </row>
    <row r="91" ht="12.75">
      <c r="C91" s="243" t="s">
        <v>704</v>
      </c>
    </row>
    <row r="92" ht="12.75">
      <c r="C92" s="243" t="s">
        <v>705</v>
      </c>
    </row>
    <row r="93" ht="12.75">
      <c r="C93" s="243" t="s">
        <v>706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3:H63"/>
    <mergeCell ref="A64:H64"/>
    <mergeCell ref="A9:H9"/>
    <mergeCell ref="A62:H62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B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64" t="s">
        <v>669</v>
      </c>
      <c r="E1" s="243"/>
    </row>
    <row r="2" spans="2:5" ht="14.25">
      <c r="B2" s="223"/>
      <c r="C2" s="765" t="s">
        <v>670</v>
      </c>
      <c r="E2" s="243"/>
    </row>
    <row r="3" spans="2:5" ht="12.75">
      <c r="B3" s="223"/>
      <c r="C3" s="223"/>
      <c r="D3" s="223"/>
      <c r="E3" s="243"/>
    </row>
    <row r="4" spans="2:5" ht="15">
      <c r="B4" s="763" t="s">
        <v>521</v>
      </c>
      <c r="C4" s="768">
        <v>42339</v>
      </c>
      <c r="E4" s="243"/>
    </row>
    <row r="5" spans="2:5" ht="15">
      <c r="B5" s="763" t="s">
        <v>668</v>
      </c>
      <c r="C5" s="767" t="s">
        <v>671</v>
      </c>
      <c r="E5" s="243"/>
    </row>
    <row r="6" ht="26.25" customHeight="1" thickBot="1"/>
    <row r="7" spans="1:10" ht="21.75" customHeight="1">
      <c r="A7" s="889" t="s">
        <v>489</v>
      </c>
      <c r="B7" s="890"/>
      <c r="C7" s="890"/>
      <c r="D7" s="890"/>
      <c r="E7" s="890"/>
      <c r="F7" s="890"/>
      <c r="G7" s="890"/>
      <c r="H7" s="890"/>
      <c r="I7" s="1018">
        <v>2016</v>
      </c>
      <c r="J7" s="1019"/>
    </row>
    <row r="8" spans="1:10" ht="19.5" customHeight="1">
      <c r="A8" s="1014" t="s">
        <v>490</v>
      </c>
      <c r="B8" s="1015"/>
      <c r="C8" s="1015"/>
      <c r="D8" s="1015"/>
      <c r="E8" s="1015"/>
      <c r="F8" s="1015"/>
      <c r="G8" s="1015"/>
      <c r="H8" s="1015"/>
      <c r="I8" s="1020"/>
      <c r="J8" s="1021"/>
    </row>
    <row r="9" spans="1:10" ht="27.75" customHeight="1" thickBot="1">
      <c r="A9" s="1011" t="str">
        <f>CPYG!A8</f>
        <v>EMPRESA PÚBLICA: INSTITUTO MÉDICO TINERFEÑO S.A.</v>
      </c>
      <c r="B9" s="1012"/>
      <c r="C9" s="1012"/>
      <c r="D9" s="1012"/>
      <c r="E9" s="1012"/>
      <c r="F9" s="1012"/>
      <c r="G9" s="1012"/>
      <c r="H9" s="1013"/>
      <c r="I9" s="1016" t="s">
        <v>504</v>
      </c>
      <c r="J9" s="1017"/>
    </row>
    <row r="10" spans="1:15" ht="18" customHeight="1">
      <c r="A10" s="1030" t="s">
        <v>708</v>
      </c>
      <c r="B10" s="1031"/>
      <c r="C10" s="1009" t="s">
        <v>55</v>
      </c>
      <c r="D10" s="1010"/>
      <c r="E10" s="1009" t="s">
        <v>56</v>
      </c>
      <c r="F10" s="1039"/>
      <c r="G10" s="1039"/>
      <c r="H10" s="1010"/>
      <c r="I10" s="1009" t="s">
        <v>57</v>
      </c>
      <c r="J10" s="1010"/>
      <c r="K10" s="266"/>
      <c r="L10" s="266"/>
      <c r="M10" s="266"/>
      <c r="N10" s="266"/>
      <c r="O10" s="266"/>
    </row>
    <row r="11" spans="1:15" ht="21" customHeight="1">
      <c r="A11" s="1030"/>
      <c r="B11" s="1031"/>
      <c r="C11" s="267"/>
      <c r="D11" s="268"/>
      <c r="E11" s="1040" t="s">
        <v>505</v>
      </c>
      <c r="F11" s="1042" t="s">
        <v>377</v>
      </c>
      <c r="G11" s="1043"/>
      <c r="H11" s="1037" t="s">
        <v>506</v>
      </c>
      <c r="I11" s="267"/>
      <c r="J11" s="268"/>
      <c r="K11" s="266"/>
      <c r="L11" s="266"/>
      <c r="M11" s="266"/>
      <c r="N11" s="266"/>
      <c r="O11" s="266"/>
    </row>
    <row r="12" spans="1:15" ht="27" customHeight="1">
      <c r="A12" s="1032"/>
      <c r="B12" s="1033"/>
      <c r="C12" s="269" t="s">
        <v>507</v>
      </c>
      <c r="D12" s="270" t="s">
        <v>508</v>
      </c>
      <c r="E12" s="1041"/>
      <c r="F12" s="271" t="s">
        <v>509</v>
      </c>
      <c r="G12" s="271" t="s">
        <v>510</v>
      </c>
      <c r="H12" s="1038"/>
      <c r="I12" s="269" t="s">
        <v>511</v>
      </c>
      <c r="J12" s="270" t="s">
        <v>508</v>
      </c>
      <c r="K12" s="266"/>
      <c r="L12" s="266"/>
      <c r="M12" s="266"/>
      <c r="N12" s="266"/>
      <c r="O12" s="266"/>
    </row>
    <row r="13" spans="1:10" ht="12.75">
      <c r="A13" s="1022" t="s">
        <v>512</v>
      </c>
      <c r="B13" s="1036"/>
      <c r="C13" s="272"/>
      <c r="D13" s="273"/>
      <c r="E13" s="272"/>
      <c r="F13" s="274"/>
      <c r="G13" s="274"/>
      <c r="H13" s="273"/>
      <c r="I13" s="272"/>
      <c r="J13" s="273"/>
    </row>
    <row r="14" spans="1:10" ht="12.75">
      <c r="A14" s="230"/>
      <c r="B14" s="158" t="s">
        <v>513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514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515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516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22" t="s">
        <v>517</v>
      </c>
      <c r="B18" s="1023"/>
      <c r="C18" s="272"/>
      <c r="D18" s="273"/>
      <c r="E18" s="272"/>
      <c r="F18" s="274"/>
      <c r="G18" s="274"/>
      <c r="H18" s="273"/>
      <c r="I18" s="272"/>
      <c r="J18" s="273"/>
    </row>
    <row r="19" spans="1:10" ht="12.75">
      <c r="A19" s="1034" t="s">
        <v>518</v>
      </c>
      <c r="B19" s="1035"/>
      <c r="C19" s="272"/>
      <c r="D19" s="273"/>
      <c r="E19" s="272"/>
      <c r="F19" s="274"/>
      <c r="G19" s="274"/>
      <c r="H19" s="273"/>
      <c r="I19" s="272"/>
      <c r="J19" s="273"/>
    </row>
    <row r="20" spans="1:10" ht="12.75">
      <c r="A20" s="230"/>
      <c r="B20" s="158" t="s">
        <v>519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520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525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527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528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529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34" t="s">
        <v>530</v>
      </c>
      <c r="B26" s="1035"/>
      <c r="C26" s="272"/>
      <c r="D26" s="273"/>
      <c r="E26" s="272"/>
      <c r="F26" s="274"/>
      <c r="G26" s="274"/>
      <c r="H26" s="273"/>
      <c r="I26" s="272"/>
      <c r="J26" s="273"/>
    </row>
    <row r="27" spans="1:10" ht="12.75">
      <c r="A27" s="230"/>
      <c r="B27" s="158" t="s">
        <v>519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520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525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527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528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529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34" t="s">
        <v>531</v>
      </c>
      <c r="B33" s="1035"/>
      <c r="C33" s="272"/>
      <c r="D33" s="273"/>
      <c r="E33" s="272"/>
      <c r="F33" s="274"/>
      <c r="G33" s="274"/>
      <c r="H33" s="273"/>
      <c r="I33" s="272"/>
      <c r="J33" s="273"/>
    </row>
    <row r="34" spans="1:10" ht="12.75">
      <c r="A34" s="230"/>
      <c r="B34" s="158" t="s">
        <v>519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520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525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527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528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529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34" t="s">
        <v>532</v>
      </c>
      <c r="B40" s="1035"/>
      <c r="C40" s="514"/>
      <c r="D40" s="514"/>
      <c r="E40" s="272"/>
      <c r="F40" s="274"/>
      <c r="G40" s="274"/>
      <c r="H40" s="273"/>
      <c r="I40" s="272"/>
      <c r="J40" s="273"/>
    </row>
    <row r="41" spans="1:10" ht="12.75">
      <c r="A41" s="1022" t="s">
        <v>533</v>
      </c>
      <c r="B41" s="1023"/>
      <c r="C41" s="272"/>
      <c r="D41" s="273"/>
      <c r="E41" s="272"/>
      <c r="F41" s="274"/>
      <c r="G41" s="274"/>
      <c r="H41" s="273"/>
      <c r="I41" s="272"/>
      <c r="J41" s="273"/>
    </row>
    <row r="42" spans="1:10" ht="12.75">
      <c r="A42" s="230"/>
      <c r="B42" s="158" t="s">
        <v>534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535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536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22" t="s">
        <v>537</v>
      </c>
      <c r="B45" s="1023"/>
      <c r="C45" s="272"/>
      <c r="D45" s="273"/>
      <c r="E45" s="272"/>
      <c r="F45" s="274"/>
      <c r="G45" s="274"/>
      <c r="H45" s="273"/>
      <c r="I45" s="272"/>
      <c r="J45" s="273"/>
    </row>
    <row r="46" spans="1:10" ht="12.75">
      <c r="A46" s="1024" t="s">
        <v>538</v>
      </c>
      <c r="B46" s="1025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26" t="s">
        <v>539</v>
      </c>
      <c r="B47" s="1027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24" t="s">
        <v>540</v>
      </c>
      <c r="B48" s="1025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24" t="s">
        <v>541</v>
      </c>
      <c r="B49" s="1025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24" t="s">
        <v>542</v>
      </c>
      <c r="B50" s="1025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24" t="s">
        <v>543</v>
      </c>
      <c r="B51" s="1025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22" t="s">
        <v>544</v>
      </c>
      <c r="B52" s="1023"/>
      <c r="C52" s="272"/>
      <c r="D52" s="273"/>
      <c r="E52" s="272"/>
      <c r="F52" s="274"/>
      <c r="G52" s="274"/>
      <c r="H52" s="273"/>
      <c r="I52" s="272"/>
      <c r="J52" s="273"/>
    </row>
    <row r="53" spans="1:10" ht="12.75">
      <c r="A53" s="1024" t="s">
        <v>545</v>
      </c>
      <c r="B53" s="1025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24" t="s">
        <v>546</v>
      </c>
      <c r="B54" s="1025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24" t="s">
        <v>547</v>
      </c>
      <c r="B55" s="1025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548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28" t="s">
        <v>549</v>
      </c>
      <c r="B57" s="1029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13:B13"/>
    <mergeCell ref="A18:B18"/>
    <mergeCell ref="H11:H12"/>
    <mergeCell ref="E10:H10"/>
    <mergeCell ref="E11:E12"/>
    <mergeCell ref="F11:G11"/>
    <mergeCell ref="A33:B33"/>
    <mergeCell ref="A40:B40"/>
    <mergeCell ref="A19:B19"/>
    <mergeCell ref="A26:B26"/>
    <mergeCell ref="A48:B48"/>
    <mergeCell ref="A49:B49"/>
    <mergeCell ref="A57:B57"/>
    <mergeCell ref="A10:B12"/>
    <mergeCell ref="A50:B50"/>
    <mergeCell ref="A51:B51"/>
    <mergeCell ref="A52:B52"/>
    <mergeCell ref="A53:B53"/>
    <mergeCell ref="A54:B54"/>
    <mergeCell ref="A55:B55"/>
    <mergeCell ref="A41:B41"/>
    <mergeCell ref="A45:B45"/>
    <mergeCell ref="A46:B46"/>
    <mergeCell ref="A47:B47"/>
    <mergeCell ref="I10:J10"/>
    <mergeCell ref="A7:H7"/>
    <mergeCell ref="A9:H9"/>
    <mergeCell ref="A8:H8"/>
    <mergeCell ref="I9:J9"/>
    <mergeCell ref="I7:J8"/>
    <mergeCell ref="C10:D10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0.28125" style="275" customWidth="1"/>
    <col min="2" max="2" width="19.8515625" style="275" hidden="1" customWidth="1"/>
    <col min="3" max="3" width="12.140625" style="275" customWidth="1"/>
    <col min="4" max="4" width="16.421875" style="275" customWidth="1"/>
    <col min="5" max="5" width="10.57421875" style="275" customWidth="1"/>
    <col min="6" max="6" width="11.28125" style="275" customWidth="1"/>
    <col min="7" max="8" width="13.57421875" style="275" customWidth="1"/>
    <col min="9" max="9" width="16.57421875" style="275" customWidth="1"/>
    <col min="10" max="10" width="17.28125" style="275" customWidth="1"/>
    <col min="11" max="11" width="13.28125" style="275" customWidth="1"/>
    <col min="12" max="12" width="15.421875" style="275" customWidth="1"/>
    <col min="13" max="13" width="15.57421875" style="275" customWidth="1"/>
    <col min="14" max="14" width="16.7109375" style="275" customWidth="1"/>
    <col min="15" max="15" width="12.57421875" style="275" customWidth="1"/>
    <col min="16" max="16" width="0" style="275" hidden="1" customWidth="1"/>
    <col min="17" max="17" width="17.140625" style="276" hidden="1" customWidth="1"/>
    <col min="18" max="18" width="17.421875" style="276" hidden="1" customWidth="1"/>
    <col min="19" max="19" width="0.9921875" style="276" hidden="1" customWidth="1"/>
    <col min="20" max="16384" width="11.57421875" style="275" customWidth="1"/>
  </cols>
  <sheetData>
    <row r="1" ht="15">
      <c r="G1" s="764" t="s">
        <v>669</v>
      </c>
    </row>
    <row r="2" ht="14.25">
      <c r="G2" s="765" t="s">
        <v>670</v>
      </c>
    </row>
    <row r="4" spans="1:7" ht="15">
      <c r="A4" s="763" t="s">
        <v>521</v>
      </c>
      <c r="G4" s="768">
        <v>42339</v>
      </c>
    </row>
    <row r="5" spans="1:7" ht="15">
      <c r="A5" s="763" t="s">
        <v>668</v>
      </c>
      <c r="G5" s="767" t="s">
        <v>671</v>
      </c>
    </row>
    <row r="6" spans="1:14" ht="24.75" customHeight="1" thickBot="1">
      <c r="A6" s="314"/>
      <c r="N6" s="315"/>
    </row>
    <row r="7" spans="1:19" s="292" customFormat="1" ht="36" customHeight="1" thickBot="1">
      <c r="A7" s="1086" t="s">
        <v>695</v>
      </c>
      <c r="B7" s="1087"/>
      <c r="C7" s="1087"/>
      <c r="D7" s="1087"/>
      <c r="E7" s="1087"/>
      <c r="F7" s="1087"/>
      <c r="G7" s="1087"/>
      <c r="H7" s="1087"/>
      <c r="I7" s="1087"/>
      <c r="J7" s="1087"/>
      <c r="K7" s="1087"/>
      <c r="L7" s="1087"/>
      <c r="M7" s="1088"/>
      <c r="N7" s="1076">
        <f>CPYG!D7</f>
        <v>2016</v>
      </c>
      <c r="O7" s="1077"/>
      <c r="Q7" s="294"/>
      <c r="R7" s="294"/>
      <c r="S7" s="294"/>
    </row>
    <row r="8" spans="1:15" ht="25.5" customHeight="1" thickBot="1">
      <c r="A8" s="1082" t="str">
        <f>CPYG!A8</f>
        <v>EMPRESA PÚBLICA: INSTITUTO MÉDICO TINERFEÑO S.A.</v>
      </c>
      <c r="B8" s="1083"/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4"/>
      <c r="N8" s="1082" t="s">
        <v>439</v>
      </c>
      <c r="O8" s="1084"/>
    </row>
    <row r="9" spans="1:15" ht="24.75" customHeight="1">
      <c r="A9" s="1078" t="s">
        <v>383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79"/>
      <c r="O9" s="1080"/>
    </row>
    <row r="10" spans="1:16" ht="48" customHeight="1">
      <c r="A10" s="1085" t="s">
        <v>614</v>
      </c>
      <c r="B10" s="1064"/>
      <c r="C10" s="1048"/>
      <c r="D10" s="1047" t="s">
        <v>223</v>
      </c>
      <c r="E10" s="1048"/>
      <c r="F10" s="278" t="s">
        <v>224</v>
      </c>
      <c r="G10" s="1062" t="s">
        <v>225</v>
      </c>
      <c r="H10" s="1062"/>
      <c r="I10" s="1062"/>
      <c r="J10" s="1047" t="s">
        <v>226</v>
      </c>
      <c r="K10" s="1048"/>
      <c r="L10" s="1047" t="s">
        <v>58</v>
      </c>
      <c r="M10" s="1048"/>
      <c r="N10" s="1047" t="s">
        <v>59</v>
      </c>
      <c r="O10" s="1081"/>
      <c r="P10" s="279"/>
    </row>
    <row r="11" spans="1:15" ht="19.5" customHeight="1">
      <c r="A11" s="1073"/>
      <c r="B11" s="1074"/>
      <c r="C11" s="1075"/>
      <c r="D11" s="1051"/>
      <c r="E11" s="1052"/>
      <c r="F11" s="280"/>
      <c r="G11" s="1066"/>
      <c r="H11" s="1067"/>
      <c r="I11" s="1068"/>
      <c r="J11" s="1051"/>
      <c r="K11" s="1052"/>
      <c r="L11" s="1051"/>
      <c r="M11" s="1052"/>
      <c r="N11" s="1051"/>
      <c r="O11" s="1061"/>
    </row>
    <row r="12" spans="1:15" ht="19.5" customHeight="1">
      <c r="A12" s="1073"/>
      <c r="B12" s="1074"/>
      <c r="C12" s="1075"/>
      <c r="D12" s="1051"/>
      <c r="E12" s="1052"/>
      <c r="F12" s="280"/>
      <c r="G12" s="1044"/>
      <c r="H12" s="1044"/>
      <c r="I12" s="1044"/>
      <c r="J12" s="1051"/>
      <c r="K12" s="1052"/>
      <c r="L12" s="1051"/>
      <c r="M12" s="1065"/>
      <c r="N12" s="1051"/>
      <c r="O12" s="1061"/>
    </row>
    <row r="13" spans="1:15" ht="19.5" customHeight="1">
      <c r="A13" s="1073"/>
      <c r="B13" s="1074"/>
      <c r="C13" s="1075"/>
      <c r="D13" s="1051"/>
      <c r="E13" s="1052"/>
      <c r="F13" s="280"/>
      <c r="G13" s="1044"/>
      <c r="H13" s="1044"/>
      <c r="I13" s="1044"/>
      <c r="J13" s="1051"/>
      <c r="K13" s="1052"/>
      <c r="L13" s="1051"/>
      <c r="M13" s="1065"/>
      <c r="N13" s="1051"/>
      <c r="O13" s="1061"/>
    </row>
    <row r="14" spans="1:15" ht="19.5" customHeight="1">
      <c r="A14" s="1073"/>
      <c r="B14" s="1074"/>
      <c r="C14" s="1075"/>
      <c r="D14" s="1051"/>
      <c r="E14" s="1052"/>
      <c r="F14" s="280"/>
      <c r="G14" s="1044"/>
      <c r="H14" s="1044"/>
      <c r="I14" s="1044"/>
      <c r="J14" s="1051"/>
      <c r="K14" s="1052"/>
      <c r="L14" s="1051"/>
      <c r="M14" s="1065"/>
      <c r="N14" s="1051"/>
      <c r="O14" s="1061"/>
    </row>
    <row r="15" spans="1:15" ht="19.5" customHeight="1">
      <c r="A15" s="1073"/>
      <c r="B15" s="1074"/>
      <c r="C15" s="1075"/>
      <c r="D15" s="1051"/>
      <c r="E15" s="1052"/>
      <c r="F15" s="282"/>
      <c r="G15" s="1044"/>
      <c r="H15" s="1044"/>
      <c r="I15" s="1044"/>
      <c r="J15" s="1051"/>
      <c r="K15" s="1052"/>
      <c r="L15" s="1051"/>
      <c r="M15" s="1065"/>
      <c r="N15" s="1051"/>
      <c r="O15" s="1061"/>
    </row>
    <row r="16" spans="1:15" ht="24.75" customHeight="1">
      <c r="A16" s="1069" t="s">
        <v>432</v>
      </c>
      <c r="B16" s="1070"/>
      <c r="C16" s="1070"/>
      <c r="D16" s="1070"/>
      <c r="E16" s="1070"/>
      <c r="F16" s="1070"/>
      <c r="G16" s="1070"/>
      <c r="H16" s="1070"/>
      <c r="I16" s="1070"/>
      <c r="J16" s="1070"/>
      <c r="K16" s="1070"/>
      <c r="L16" s="1070"/>
      <c r="M16" s="1070"/>
      <c r="N16" s="1070"/>
      <c r="O16" s="1071"/>
    </row>
    <row r="17" spans="1:15" ht="40.5" customHeight="1">
      <c r="A17" s="1072" t="s">
        <v>227</v>
      </c>
      <c r="B17" s="278"/>
      <c r="C17" s="1062" t="s">
        <v>228</v>
      </c>
      <c r="D17" s="1057" t="s">
        <v>229</v>
      </c>
      <c r="E17" s="1058"/>
      <c r="F17" s="1062" t="s">
        <v>230</v>
      </c>
      <c r="G17" s="1049" t="s">
        <v>611</v>
      </c>
      <c r="H17" s="1049" t="s">
        <v>612</v>
      </c>
      <c r="I17" s="1047" t="s">
        <v>60</v>
      </c>
      <c r="J17" s="1048"/>
      <c r="K17" s="1047" t="s">
        <v>54</v>
      </c>
      <c r="L17" s="1064"/>
      <c r="M17" s="1048"/>
      <c r="N17" s="1062" t="s">
        <v>66</v>
      </c>
      <c r="O17" s="1063"/>
    </row>
    <row r="18" spans="1:19" ht="60" customHeight="1">
      <c r="A18" s="1072"/>
      <c r="B18" s="278"/>
      <c r="C18" s="1062"/>
      <c r="D18" s="1059"/>
      <c r="E18" s="1060"/>
      <c r="F18" s="1062"/>
      <c r="G18" s="1050"/>
      <c r="H18" s="1050"/>
      <c r="I18" s="283" t="s">
        <v>696</v>
      </c>
      <c r="J18" s="278" t="s">
        <v>61</v>
      </c>
      <c r="K18" s="780" t="s">
        <v>62</v>
      </c>
      <c r="L18" s="278" t="s">
        <v>63</v>
      </c>
      <c r="M18" s="277" t="s">
        <v>64</v>
      </c>
      <c r="N18" s="277" t="s">
        <v>65</v>
      </c>
      <c r="O18" s="284" t="s">
        <v>231</v>
      </c>
      <c r="Q18" s="285" t="s">
        <v>378</v>
      </c>
      <c r="R18" s="276" t="s">
        <v>710</v>
      </c>
      <c r="S18" s="276" t="s">
        <v>711</v>
      </c>
    </row>
    <row r="19" spans="1:19" s="292" customFormat="1" ht="19.5" customHeight="1">
      <c r="A19" s="286"/>
      <c r="B19" s="287"/>
      <c r="C19" s="287"/>
      <c r="D19" s="1045"/>
      <c r="E19" s="1046"/>
      <c r="F19" s="281"/>
      <c r="G19" s="288"/>
      <c r="H19" s="288"/>
      <c r="I19" s="289"/>
      <c r="J19" s="779"/>
      <c r="K19" s="700"/>
      <c r="L19" s="649"/>
      <c r="M19" s="649"/>
      <c r="N19" s="650"/>
      <c r="O19" s="291"/>
      <c r="Q19" s="293"/>
      <c r="R19" s="294"/>
      <c r="S19" s="294"/>
    </row>
    <row r="20" spans="1:19" s="292" customFormat="1" ht="19.5" customHeight="1">
      <c r="A20" s="295"/>
      <c r="B20" s="287"/>
      <c r="C20" s="287"/>
      <c r="D20" s="1045"/>
      <c r="E20" s="1046"/>
      <c r="F20" s="281"/>
      <c r="G20" s="288"/>
      <c r="H20" s="288"/>
      <c r="I20" s="289"/>
      <c r="J20" s="289"/>
      <c r="K20" s="289"/>
      <c r="L20" s="289"/>
      <c r="M20" s="289"/>
      <c r="N20" s="290"/>
      <c r="O20" s="291"/>
      <c r="P20" s="292">
        <f aca="true" t="shared" si="0" ref="P20:P28">+P19+1</f>
        <v>1</v>
      </c>
      <c r="Q20" s="293">
        <f aca="true" t="shared" si="1" ref="Q20:Q28">+S20-R20</f>
        <v>-492841.42</v>
      </c>
      <c r="R20" s="294">
        <v>492841.42</v>
      </c>
      <c r="S20" s="294">
        <f aca="true" t="shared" si="2" ref="S20:S28">+R19</f>
        <v>0</v>
      </c>
    </row>
    <row r="21" spans="1:19" s="292" customFormat="1" ht="19.5" customHeight="1">
      <c r="A21" s="295"/>
      <c r="B21" s="287"/>
      <c r="C21" s="287"/>
      <c r="D21" s="1045"/>
      <c r="E21" s="1046"/>
      <c r="F21" s="281"/>
      <c r="G21" s="288"/>
      <c r="H21" s="288"/>
      <c r="I21" s="289"/>
      <c r="J21" s="289"/>
      <c r="K21" s="289"/>
      <c r="L21" s="289"/>
      <c r="M21" s="289"/>
      <c r="N21" s="290"/>
      <c r="O21" s="291"/>
      <c r="P21" s="292">
        <f t="shared" si="0"/>
        <v>2</v>
      </c>
      <c r="Q21" s="293">
        <f t="shared" si="1"/>
        <v>53178.25</v>
      </c>
      <c r="R21" s="294">
        <v>439663.17</v>
      </c>
      <c r="S21" s="294">
        <f t="shared" si="2"/>
        <v>492841.42</v>
      </c>
    </row>
    <row r="22" spans="1:19" s="292" customFormat="1" ht="19.5" customHeight="1">
      <c r="A22" s="295"/>
      <c r="B22" s="287"/>
      <c r="C22" s="287"/>
      <c r="D22" s="1045"/>
      <c r="E22" s="1046"/>
      <c r="F22" s="281"/>
      <c r="G22" s="288"/>
      <c r="H22" s="288"/>
      <c r="I22" s="289"/>
      <c r="J22" s="289"/>
      <c r="K22" s="289"/>
      <c r="L22" s="289"/>
      <c r="M22" s="289"/>
      <c r="N22" s="290"/>
      <c r="O22" s="291"/>
      <c r="P22" s="292">
        <f t="shared" si="0"/>
        <v>3</v>
      </c>
      <c r="Q22" s="293">
        <f t="shared" si="1"/>
        <v>56170.159999999974</v>
      </c>
      <c r="R22" s="294">
        <v>383493.01</v>
      </c>
      <c r="S22" s="294">
        <f t="shared" si="2"/>
        <v>439663.17</v>
      </c>
    </row>
    <row r="23" spans="1:19" s="292" customFormat="1" ht="19.5" customHeight="1">
      <c r="A23" s="295"/>
      <c r="B23" s="287"/>
      <c r="C23" s="287"/>
      <c r="D23" s="1045"/>
      <c r="E23" s="1046"/>
      <c r="F23" s="281"/>
      <c r="G23" s="288"/>
      <c r="H23" s="288"/>
      <c r="I23" s="289"/>
      <c r="J23" s="289"/>
      <c r="K23" s="289"/>
      <c r="L23" s="289"/>
      <c r="M23" s="289"/>
      <c r="N23" s="290"/>
      <c r="O23" s="291"/>
      <c r="P23" s="292">
        <f t="shared" si="0"/>
        <v>4</v>
      </c>
      <c r="Q23" s="293">
        <f t="shared" si="1"/>
        <v>59330.42999999999</v>
      </c>
      <c r="R23" s="294">
        <v>324162.58</v>
      </c>
      <c r="S23" s="294">
        <f t="shared" si="2"/>
        <v>383493.01</v>
      </c>
    </row>
    <row r="24" spans="1:19" s="292" customFormat="1" ht="19.5" customHeight="1">
      <c r="A24" s="295"/>
      <c r="B24" s="287"/>
      <c r="C24" s="287"/>
      <c r="D24" s="1045"/>
      <c r="E24" s="1046"/>
      <c r="F24" s="281"/>
      <c r="G24" s="288"/>
      <c r="H24" s="288"/>
      <c r="I24" s="289"/>
      <c r="J24" s="289"/>
      <c r="K24" s="289"/>
      <c r="L24" s="289"/>
      <c r="M24" s="289"/>
      <c r="N24" s="290"/>
      <c r="O24" s="291"/>
      <c r="P24" s="292">
        <f t="shared" si="0"/>
        <v>5</v>
      </c>
      <c r="Q24" s="293">
        <f t="shared" si="1"/>
        <v>62668.49000000002</v>
      </c>
      <c r="R24" s="294">
        <v>261494.09</v>
      </c>
      <c r="S24" s="294">
        <f t="shared" si="2"/>
        <v>324162.58</v>
      </c>
    </row>
    <row r="25" spans="1:19" s="292" customFormat="1" ht="19.5" customHeight="1">
      <c r="A25" s="295"/>
      <c r="B25" s="287"/>
      <c r="C25" s="287"/>
      <c r="D25" s="1045"/>
      <c r="E25" s="1046"/>
      <c r="F25" s="281"/>
      <c r="G25" s="281"/>
      <c r="H25" s="281"/>
      <c r="I25" s="296"/>
      <c r="J25" s="296"/>
      <c r="K25" s="296"/>
      <c r="L25" s="296"/>
      <c r="M25" s="296"/>
      <c r="N25" s="297"/>
      <c r="O25" s="291"/>
      <c r="P25" s="292">
        <f t="shared" si="0"/>
        <v>6</v>
      </c>
      <c r="Q25" s="293">
        <f t="shared" si="1"/>
        <v>66194.34</v>
      </c>
      <c r="R25" s="294">
        <v>195299.75</v>
      </c>
      <c r="S25" s="294">
        <f t="shared" si="2"/>
        <v>261494.09</v>
      </c>
    </row>
    <row r="26" spans="1:19" s="292" customFormat="1" ht="19.5" customHeight="1">
      <c r="A26" s="295"/>
      <c r="B26" s="287"/>
      <c r="C26" s="287"/>
      <c r="D26" s="1045"/>
      <c r="E26" s="1046"/>
      <c r="F26" s="281"/>
      <c r="G26" s="281"/>
      <c r="H26" s="281"/>
      <c r="I26" s="296"/>
      <c r="J26" s="296"/>
      <c r="K26" s="296"/>
      <c r="L26" s="296"/>
      <c r="M26" s="296"/>
      <c r="N26" s="297"/>
      <c r="O26" s="291"/>
      <c r="P26" s="292">
        <f t="shared" si="0"/>
        <v>7</v>
      </c>
      <c r="Q26" s="293">
        <f t="shared" si="1"/>
        <v>69918.59</v>
      </c>
      <c r="R26" s="294">
        <v>125381.16</v>
      </c>
      <c r="S26" s="294">
        <f t="shared" si="2"/>
        <v>195299.75</v>
      </c>
    </row>
    <row r="27" spans="1:19" s="292" customFormat="1" ht="19.5" customHeight="1">
      <c r="A27" s="295"/>
      <c r="B27" s="287"/>
      <c r="C27" s="287"/>
      <c r="D27" s="1045"/>
      <c r="E27" s="1046"/>
      <c r="F27" s="281"/>
      <c r="G27" s="281"/>
      <c r="H27" s="281"/>
      <c r="I27" s="296"/>
      <c r="J27" s="296"/>
      <c r="K27" s="296"/>
      <c r="L27" s="296"/>
      <c r="M27" s="296"/>
      <c r="N27" s="297"/>
      <c r="O27" s="291"/>
      <c r="P27" s="292">
        <f t="shared" si="0"/>
        <v>8</v>
      </c>
      <c r="Q27" s="293">
        <f t="shared" si="1"/>
        <v>73852.37</v>
      </c>
      <c r="R27" s="294">
        <v>51528.79</v>
      </c>
      <c r="S27" s="294">
        <f t="shared" si="2"/>
        <v>125381.16</v>
      </c>
    </row>
    <row r="28" spans="1:19" s="292" customFormat="1" ht="19.5" customHeight="1" thickBot="1">
      <c r="A28" s="298"/>
      <c r="B28" s="287"/>
      <c r="C28" s="299"/>
      <c r="D28" s="1055"/>
      <c r="E28" s="1056"/>
      <c r="F28" s="300"/>
      <c r="G28" s="300"/>
      <c r="H28" s="300"/>
      <c r="I28" s="301"/>
      <c r="J28" s="301"/>
      <c r="K28" s="301"/>
      <c r="L28" s="301"/>
      <c r="M28" s="301"/>
      <c r="N28" s="302"/>
      <c r="O28" s="303"/>
      <c r="P28" s="292">
        <f t="shared" si="0"/>
        <v>9</v>
      </c>
      <c r="Q28" s="293">
        <f t="shared" si="1"/>
        <v>51528.79</v>
      </c>
      <c r="R28" s="294">
        <v>0</v>
      </c>
      <c r="S28" s="294">
        <f t="shared" si="2"/>
        <v>51528.79</v>
      </c>
    </row>
    <row r="29" spans="1:19" s="292" customFormat="1" ht="19.5" customHeight="1" thickBot="1">
      <c r="A29" s="304" t="s">
        <v>384</v>
      </c>
      <c r="B29" s="305"/>
      <c r="C29" s="306"/>
      <c r="D29" s="1053"/>
      <c r="E29" s="1054"/>
      <c r="F29" s="307"/>
      <c r="G29" s="307"/>
      <c r="H29" s="307"/>
      <c r="I29" s="759">
        <f aca="true" t="shared" si="3" ref="I29:N29">SUM(I19:I28)</f>
        <v>0</v>
      </c>
      <c r="J29" s="759">
        <f t="shared" si="3"/>
        <v>0</v>
      </c>
      <c r="K29" s="759">
        <f>SUM(K20:K28)</f>
        <v>0</v>
      </c>
      <c r="L29" s="759">
        <f t="shared" si="3"/>
        <v>0</v>
      </c>
      <c r="M29" s="759">
        <f t="shared" si="3"/>
        <v>0</v>
      </c>
      <c r="N29" s="759">
        <f t="shared" si="3"/>
        <v>0</v>
      </c>
      <c r="O29" s="308"/>
      <c r="Q29" s="294"/>
      <c r="R29" s="294"/>
      <c r="S29" s="294"/>
    </row>
    <row r="30" spans="1:15" ht="12.75">
      <c r="A30" s="309"/>
      <c r="B30" s="310"/>
      <c r="C30" s="310"/>
      <c r="D30" s="311"/>
      <c r="E30" s="309"/>
      <c r="F30" s="309"/>
      <c r="G30" s="309"/>
      <c r="H30" s="309"/>
      <c r="I30" s="309"/>
      <c r="J30" s="309"/>
      <c r="K30" s="309"/>
      <c r="L30" s="309"/>
      <c r="M30" s="309"/>
      <c r="N30" s="312"/>
      <c r="O30" s="313"/>
    </row>
    <row r="31" spans="1:19" s="824" customFormat="1" ht="12.75" hidden="1">
      <c r="A31" s="824" t="s">
        <v>380</v>
      </c>
      <c r="Q31" s="825"/>
      <c r="R31" s="825"/>
      <c r="S31" s="825"/>
    </row>
    <row r="32" spans="1:19" s="824" customFormat="1" ht="12.75" hidden="1">
      <c r="A32" s="824" t="s">
        <v>613</v>
      </c>
      <c r="Q32" s="825"/>
      <c r="R32" s="825"/>
      <c r="S32" s="825"/>
    </row>
    <row r="33" spans="1:19" s="824" customFormat="1" ht="12.75" hidden="1">
      <c r="A33" s="824" t="s">
        <v>433</v>
      </c>
      <c r="Q33" s="825"/>
      <c r="R33" s="825"/>
      <c r="S33" s="825"/>
    </row>
    <row r="34" spans="1:19" s="824" customFormat="1" ht="12.75" hidden="1">
      <c r="A34" s="824" t="s">
        <v>697</v>
      </c>
      <c r="Q34" s="825"/>
      <c r="R34" s="825"/>
      <c r="S34" s="825"/>
    </row>
    <row r="35" spans="17:19" s="824" customFormat="1" ht="12.75" hidden="1">
      <c r="Q35" s="825"/>
      <c r="R35" s="825"/>
      <c r="S35" s="825"/>
    </row>
    <row r="36" spans="17:19" s="824" customFormat="1" ht="12.75" hidden="1">
      <c r="Q36" s="825"/>
      <c r="R36" s="825"/>
      <c r="S36" s="825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N17:O17"/>
    <mergeCell ref="N15:O15"/>
    <mergeCell ref="N14:O14"/>
    <mergeCell ref="J15:K15"/>
    <mergeCell ref="J14:K14"/>
    <mergeCell ref="K17:M17"/>
    <mergeCell ref="L15:M15"/>
    <mergeCell ref="D17:E18"/>
    <mergeCell ref="G14:I14"/>
    <mergeCell ref="N13:O13"/>
    <mergeCell ref="D11:E11"/>
    <mergeCell ref="J11:K11"/>
    <mergeCell ref="L11:M11"/>
    <mergeCell ref="N12:O12"/>
    <mergeCell ref="D12:E12"/>
    <mergeCell ref="D13:E13"/>
    <mergeCell ref="D14:E14"/>
    <mergeCell ref="D29:E29"/>
    <mergeCell ref="D25:E25"/>
    <mergeCell ref="D26:E26"/>
    <mergeCell ref="D27:E27"/>
    <mergeCell ref="D28:E28"/>
    <mergeCell ref="G15:I15"/>
    <mergeCell ref="D22:E22"/>
    <mergeCell ref="D23:E23"/>
    <mergeCell ref="D24:E24"/>
    <mergeCell ref="I17:J17"/>
    <mergeCell ref="H17:H18"/>
    <mergeCell ref="D15:E15"/>
    <mergeCell ref="D21:E21"/>
    <mergeCell ref="D20:E20"/>
    <mergeCell ref="D19:E19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92" t="s">
        <v>336</v>
      </c>
      <c r="B1" s="1093"/>
      <c r="C1" s="1093"/>
      <c r="D1" s="1093"/>
      <c r="E1" s="1093"/>
      <c r="F1" s="1093"/>
      <c r="G1" s="1094"/>
      <c r="H1" s="108">
        <v>2011</v>
      </c>
      <c r="I1"/>
      <c r="J1"/>
    </row>
    <row r="2" spans="1:10" s="110" customFormat="1" ht="17.25" thickBot="1">
      <c r="A2" s="1095" t="s">
        <v>337</v>
      </c>
      <c r="B2" s="1096"/>
      <c r="C2" s="1096"/>
      <c r="D2" s="1096"/>
      <c r="E2" s="1096"/>
      <c r="F2" s="1096"/>
      <c r="G2" s="1097"/>
      <c r="H2" s="120" t="s">
        <v>707</v>
      </c>
      <c r="I2"/>
      <c r="J2"/>
    </row>
    <row r="3" spans="1:8" ht="13.5" customHeight="1" thickBot="1">
      <c r="A3" s="1098" t="s">
        <v>338</v>
      </c>
      <c r="B3" s="1099"/>
      <c r="C3" s="1099"/>
      <c r="D3" s="1099"/>
      <c r="E3" s="1099"/>
      <c r="F3" s="1099"/>
      <c r="G3" s="1099"/>
      <c r="H3" s="1100"/>
    </row>
    <row r="4" spans="3:8" ht="20.25" customHeight="1">
      <c r="C4" s="1101">
        <v>2009</v>
      </c>
      <c r="D4" s="1101"/>
      <c r="E4" s="1101" t="s">
        <v>89</v>
      </c>
      <c r="F4" s="1101"/>
      <c r="G4" s="1101" t="s">
        <v>88</v>
      </c>
      <c r="H4" s="1101"/>
    </row>
    <row r="5" spans="1:8" ht="24.75">
      <c r="A5" s="111" t="s">
        <v>339</v>
      </c>
      <c r="B5" s="111" t="s">
        <v>708</v>
      </c>
      <c r="C5" s="112" t="s">
        <v>340</v>
      </c>
      <c r="D5" s="112" t="s">
        <v>341</v>
      </c>
      <c r="E5" s="112" t="s">
        <v>340</v>
      </c>
      <c r="F5" s="112" t="s">
        <v>341</v>
      </c>
      <c r="G5" s="112" t="s">
        <v>340</v>
      </c>
      <c r="H5" s="112" t="s">
        <v>341</v>
      </c>
    </row>
    <row r="6" spans="1:8" ht="15.75">
      <c r="A6" s="111" t="s">
        <v>342</v>
      </c>
      <c r="B6" s="111" t="s">
        <v>343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342</v>
      </c>
      <c r="B7" s="111" t="s">
        <v>344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090" t="s">
        <v>384</v>
      </c>
      <c r="B15" s="1091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89">
        <v>2009</v>
      </c>
      <c r="D17" s="1089"/>
      <c r="E17" s="1089" t="s">
        <v>89</v>
      </c>
      <c r="F17" s="1089"/>
      <c r="G17" s="1089" t="s">
        <v>88</v>
      </c>
      <c r="H17" s="1089"/>
    </row>
    <row r="18" spans="1:8" ht="24.75">
      <c r="A18" s="111" t="s">
        <v>345</v>
      </c>
      <c r="B18" s="111" t="s">
        <v>708</v>
      </c>
      <c r="C18" s="112" t="s">
        <v>346</v>
      </c>
      <c r="D18" s="112" t="s">
        <v>341</v>
      </c>
      <c r="E18" s="112" t="s">
        <v>346</v>
      </c>
      <c r="F18" s="112" t="s">
        <v>341</v>
      </c>
      <c r="G18" s="112" t="s">
        <v>346</v>
      </c>
      <c r="H18" s="112" t="s">
        <v>341</v>
      </c>
    </row>
    <row r="19" spans="1:8" ht="15.75">
      <c r="A19" s="111" t="s">
        <v>347</v>
      </c>
      <c r="B19" s="111" t="s">
        <v>348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349</v>
      </c>
      <c r="B20" s="111" t="s">
        <v>348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350</v>
      </c>
      <c r="B21" s="111" t="s">
        <v>351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352</v>
      </c>
      <c r="B22" s="111" t="s">
        <v>353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354</v>
      </c>
      <c r="B23" s="111" t="s">
        <v>355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342</v>
      </c>
      <c r="B24" s="111" t="s">
        <v>343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342</v>
      </c>
      <c r="B25" s="111" t="s">
        <v>356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090" t="s">
        <v>384</v>
      </c>
      <c r="B28" s="1091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709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75" customWidth="1"/>
    <col min="2" max="2" width="19.8515625" style="275" hidden="1" customWidth="1"/>
    <col min="3" max="3" width="26.28125" style="275" customWidth="1"/>
    <col min="4" max="4" width="13.28125" style="275" customWidth="1"/>
    <col min="5" max="5" width="10.57421875" style="275" customWidth="1"/>
    <col min="6" max="6" width="13.8515625" style="275" customWidth="1"/>
    <col min="7" max="8" width="15.7109375" style="275" customWidth="1"/>
    <col min="9" max="9" width="16.7109375" style="275" customWidth="1"/>
    <col min="10" max="10" width="16.28125" style="275" customWidth="1"/>
    <col min="11" max="11" width="14.28125" style="275" customWidth="1"/>
    <col min="12" max="12" width="13.00390625" style="275" bestFit="1" customWidth="1"/>
    <col min="13" max="13" width="14.7109375" style="275" bestFit="1" customWidth="1"/>
    <col min="14" max="14" width="13.00390625" style="275" bestFit="1" customWidth="1"/>
    <col min="15" max="15" width="12.57421875" style="275" customWidth="1"/>
    <col min="16" max="16" width="0" style="275" hidden="1" customWidth="1"/>
    <col min="17" max="17" width="17.140625" style="276" hidden="1" customWidth="1"/>
    <col min="18" max="18" width="17.421875" style="276" hidden="1" customWidth="1"/>
    <col min="19" max="19" width="0.9921875" style="276" hidden="1" customWidth="1"/>
    <col min="20" max="16384" width="11.57421875" style="275" customWidth="1"/>
  </cols>
  <sheetData>
    <row r="1" ht="15">
      <c r="F1" s="764" t="s">
        <v>669</v>
      </c>
    </row>
    <row r="2" ht="14.25">
      <c r="F2" s="765" t="s">
        <v>670</v>
      </c>
    </row>
    <row r="4" spans="1:7" ht="15">
      <c r="A4" s="763" t="s">
        <v>521</v>
      </c>
      <c r="F4" s="768">
        <v>42339</v>
      </c>
      <c r="G4" s="775"/>
    </row>
    <row r="5" spans="1:7" ht="15">
      <c r="A5" s="763" t="s">
        <v>668</v>
      </c>
      <c r="F5" s="767" t="s">
        <v>671</v>
      </c>
      <c r="G5" s="776"/>
    </row>
    <row r="6" spans="1:14" ht="13.5" thickBot="1">
      <c r="A6" s="314"/>
      <c r="N6" s="315"/>
    </row>
    <row r="7" spans="1:19" s="292" customFormat="1" ht="36" customHeight="1" thickBot="1">
      <c r="A7" s="1086" t="s">
        <v>695</v>
      </c>
      <c r="B7" s="1087"/>
      <c r="C7" s="1087"/>
      <c r="D7" s="1087"/>
      <c r="E7" s="1087"/>
      <c r="F7" s="1087"/>
      <c r="G7" s="1087"/>
      <c r="H7" s="1087"/>
      <c r="I7" s="1087"/>
      <c r="J7" s="1087"/>
      <c r="K7" s="1087"/>
      <c r="L7" s="1087"/>
      <c r="M7" s="1088"/>
      <c r="N7" s="1076">
        <f>CPYG!D7</f>
        <v>2016</v>
      </c>
      <c r="O7" s="1077"/>
      <c r="Q7" s="294"/>
      <c r="R7" s="294"/>
      <c r="S7" s="294"/>
    </row>
    <row r="8" spans="1:15" ht="34.5" customHeight="1" thickBot="1">
      <c r="A8" s="1082" t="str">
        <f>CPYG!A8</f>
        <v>EMPRESA PÚBLICA: INSTITUTO MÉDICO TINERFEÑO S.A.</v>
      </c>
      <c r="B8" s="1083"/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4"/>
      <c r="N8" s="1082" t="s">
        <v>438</v>
      </c>
      <c r="O8" s="1084"/>
    </row>
    <row r="9" spans="1:15" ht="24.75" customHeight="1">
      <c r="A9" s="1102" t="s">
        <v>434</v>
      </c>
      <c r="B9" s="1050"/>
      <c r="C9" s="1050"/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103"/>
    </row>
    <row r="10" spans="1:15" ht="40.5" customHeight="1">
      <c r="A10" s="1104" t="s">
        <v>227</v>
      </c>
      <c r="B10" s="278"/>
      <c r="C10" s="1062" t="s">
        <v>228</v>
      </c>
      <c r="D10" s="1057" t="s">
        <v>229</v>
      </c>
      <c r="E10" s="1058"/>
      <c r="F10" s="1062" t="s">
        <v>230</v>
      </c>
      <c r="G10" s="1049" t="s">
        <v>611</v>
      </c>
      <c r="H10" s="1049" t="s">
        <v>612</v>
      </c>
      <c r="I10" s="1047" t="s">
        <v>69</v>
      </c>
      <c r="J10" s="1064"/>
      <c r="K10" s="1048"/>
      <c r="L10" s="1047" t="s">
        <v>56</v>
      </c>
      <c r="M10" s="1064"/>
      <c r="N10" s="1064"/>
      <c r="O10" s="1081"/>
    </row>
    <row r="11" spans="1:19" ht="73.5" customHeight="1">
      <c r="A11" s="1102"/>
      <c r="B11" s="278"/>
      <c r="C11" s="1062"/>
      <c r="D11" s="1059"/>
      <c r="E11" s="1060"/>
      <c r="F11" s="1062"/>
      <c r="G11" s="1050"/>
      <c r="H11" s="1050"/>
      <c r="I11" s="283" t="s">
        <v>696</v>
      </c>
      <c r="J11" s="283" t="s">
        <v>67</v>
      </c>
      <c r="K11" s="277" t="s">
        <v>435</v>
      </c>
      <c r="L11" s="283" t="s">
        <v>68</v>
      </c>
      <c r="M11" s="278" t="s">
        <v>63</v>
      </c>
      <c r="N11" s="277" t="s">
        <v>65</v>
      </c>
      <c r="O11" s="284" t="s">
        <v>435</v>
      </c>
      <c r="Q11" s="285" t="s">
        <v>378</v>
      </c>
      <c r="R11" s="276" t="s">
        <v>710</v>
      </c>
      <c r="S11" s="276" t="s">
        <v>711</v>
      </c>
    </row>
    <row r="12" spans="1:19" s="292" customFormat="1" ht="19.5" customHeight="1">
      <c r="A12" s="286"/>
      <c r="B12" s="287"/>
      <c r="C12" s="287"/>
      <c r="D12" s="1045"/>
      <c r="E12" s="1046"/>
      <c r="F12" s="281"/>
      <c r="G12" s="288"/>
      <c r="H12" s="288"/>
      <c r="I12" s="289"/>
      <c r="J12" s="289"/>
      <c r="K12" s="630"/>
      <c r="L12" s="289"/>
      <c r="M12" s="289"/>
      <c r="N12" s="651"/>
      <c r="O12" s="291"/>
      <c r="Q12" s="293"/>
      <c r="R12" s="294"/>
      <c r="S12" s="294"/>
    </row>
    <row r="13" spans="1:19" s="292" customFormat="1" ht="19.5" customHeight="1">
      <c r="A13" s="295"/>
      <c r="B13" s="287"/>
      <c r="C13" s="287"/>
      <c r="D13" s="1045"/>
      <c r="E13" s="1046"/>
      <c r="F13" s="281"/>
      <c r="G13" s="288"/>
      <c r="H13" s="288"/>
      <c r="I13" s="289"/>
      <c r="J13" s="289"/>
      <c r="K13" s="630"/>
      <c r="L13" s="289"/>
      <c r="M13" s="289"/>
      <c r="N13" s="651"/>
      <c r="O13" s="291"/>
      <c r="Q13" s="293"/>
      <c r="R13" s="294"/>
      <c r="S13" s="294"/>
    </row>
    <row r="14" spans="1:19" s="292" customFormat="1" ht="19.5" customHeight="1">
      <c r="A14" s="295"/>
      <c r="B14" s="287"/>
      <c r="C14" s="287"/>
      <c r="D14" s="1045"/>
      <c r="E14" s="1046"/>
      <c r="F14" s="281"/>
      <c r="G14" s="288"/>
      <c r="H14" s="288"/>
      <c r="I14" s="289"/>
      <c r="J14" s="289"/>
      <c r="K14" s="571"/>
      <c r="L14" s="289"/>
      <c r="M14" s="289"/>
      <c r="N14" s="290"/>
      <c r="O14" s="291"/>
      <c r="P14" s="292">
        <f aca="true" t="shared" si="0" ref="P14:P21">+P13+1</f>
        <v>1</v>
      </c>
      <c r="Q14" s="293">
        <f aca="true" t="shared" si="1" ref="Q14:Q21">+S14-R14</f>
        <v>-439663.17</v>
      </c>
      <c r="R14" s="294">
        <v>439663.17</v>
      </c>
      <c r="S14" s="294">
        <f aca="true" t="shared" si="2" ref="S14:S21">+R13</f>
        <v>0</v>
      </c>
    </row>
    <row r="15" spans="1:19" s="292" customFormat="1" ht="19.5" customHeight="1">
      <c r="A15" s="295"/>
      <c r="B15" s="287"/>
      <c r="C15" s="287"/>
      <c r="D15" s="1045"/>
      <c r="E15" s="1046"/>
      <c r="F15" s="281"/>
      <c r="G15" s="288"/>
      <c r="H15" s="288"/>
      <c r="I15" s="289"/>
      <c r="J15" s="289"/>
      <c r="K15" s="571"/>
      <c r="L15" s="289"/>
      <c r="M15" s="289"/>
      <c r="N15" s="290"/>
      <c r="O15" s="291"/>
      <c r="P15" s="292">
        <f t="shared" si="0"/>
        <v>2</v>
      </c>
      <c r="Q15" s="293">
        <f t="shared" si="1"/>
        <v>56170.159999999974</v>
      </c>
      <c r="R15" s="294">
        <v>383493.01</v>
      </c>
      <c r="S15" s="294">
        <f t="shared" si="2"/>
        <v>439663.17</v>
      </c>
    </row>
    <row r="16" spans="1:19" s="292" customFormat="1" ht="19.5" customHeight="1">
      <c r="A16" s="295"/>
      <c r="B16" s="287"/>
      <c r="C16" s="287"/>
      <c r="D16" s="1045"/>
      <c r="E16" s="1046"/>
      <c r="F16" s="281"/>
      <c r="G16" s="288"/>
      <c r="H16" s="288"/>
      <c r="I16" s="289"/>
      <c r="J16" s="289"/>
      <c r="K16" s="571"/>
      <c r="L16" s="289"/>
      <c r="M16" s="289"/>
      <c r="N16" s="290"/>
      <c r="O16" s="291"/>
      <c r="P16" s="292">
        <f t="shared" si="0"/>
        <v>3</v>
      </c>
      <c r="Q16" s="293">
        <f t="shared" si="1"/>
        <v>59330.42999999999</v>
      </c>
      <c r="R16" s="294">
        <v>324162.58</v>
      </c>
      <c r="S16" s="294">
        <f t="shared" si="2"/>
        <v>383493.01</v>
      </c>
    </row>
    <row r="17" spans="1:19" s="292" customFormat="1" ht="19.5" customHeight="1">
      <c r="A17" s="295"/>
      <c r="B17" s="287"/>
      <c r="C17" s="287"/>
      <c r="D17" s="1045"/>
      <c r="E17" s="1046"/>
      <c r="F17" s="281"/>
      <c r="G17" s="288"/>
      <c r="H17" s="288"/>
      <c r="I17" s="289"/>
      <c r="J17" s="289"/>
      <c r="K17" s="571"/>
      <c r="L17" s="289"/>
      <c r="M17" s="289"/>
      <c r="N17" s="290"/>
      <c r="O17" s="291"/>
      <c r="P17" s="292">
        <f t="shared" si="0"/>
        <v>4</v>
      </c>
      <c r="Q17" s="293">
        <f t="shared" si="1"/>
        <v>62668.49000000002</v>
      </c>
      <c r="R17" s="294">
        <v>261494.09</v>
      </c>
      <c r="S17" s="294">
        <f t="shared" si="2"/>
        <v>324162.58</v>
      </c>
    </row>
    <row r="18" spans="1:19" s="292" customFormat="1" ht="19.5" customHeight="1">
      <c r="A18" s="295"/>
      <c r="B18" s="287"/>
      <c r="C18" s="287"/>
      <c r="D18" s="1045"/>
      <c r="E18" s="1046"/>
      <c r="F18" s="281"/>
      <c r="G18" s="281"/>
      <c r="H18" s="281"/>
      <c r="I18" s="296"/>
      <c r="J18" s="296"/>
      <c r="K18" s="571"/>
      <c r="L18" s="296"/>
      <c r="M18" s="296"/>
      <c r="N18" s="297"/>
      <c r="O18" s="291"/>
      <c r="P18" s="292">
        <f t="shared" si="0"/>
        <v>5</v>
      </c>
      <c r="Q18" s="293">
        <f t="shared" si="1"/>
        <v>66194.34</v>
      </c>
      <c r="R18" s="294">
        <v>195299.75</v>
      </c>
      <c r="S18" s="294">
        <f t="shared" si="2"/>
        <v>261494.09</v>
      </c>
    </row>
    <row r="19" spans="1:19" s="292" customFormat="1" ht="19.5" customHeight="1">
      <c r="A19" s="295"/>
      <c r="B19" s="287"/>
      <c r="C19" s="287"/>
      <c r="D19" s="1045"/>
      <c r="E19" s="1046"/>
      <c r="F19" s="281"/>
      <c r="G19" s="281"/>
      <c r="H19" s="281"/>
      <c r="I19" s="296"/>
      <c r="J19" s="296"/>
      <c r="K19" s="571"/>
      <c r="L19" s="296"/>
      <c r="M19" s="296"/>
      <c r="N19" s="297"/>
      <c r="O19" s="291"/>
      <c r="P19" s="292">
        <f t="shared" si="0"/>
        <v>6</v>
      </c>
      <c r="Q19" s="293">
        <f t="shared" si="1"/>
        <v>69918.59</v>
      </c>
      <c r="R19" s="294">
        <v>125381.16</v>
      </c>
      <c r="S19" s="294">
        <f t="shared" si="2"/>
        <v>195299.75</v>
      </c>
    </row>
    <row r="20" spans="1:19" s="292" customFormat="1" ht="19.5" customHeight="1">
      <c r="A20" s="295"/>
      <c r="B20" s="287"/>
      <c r="C20" s="287"/>
      <c r="D20" s="1045"/>
      <c r="E20" s="1046"/>
      <c r="F20" s="281"/>
      <c r="G20" s="281"/>
      <c r="H20" s="281"/>
      <c r="I20" s="296"/>
      <c r="J20" s="296"/>
      <c r="K20" s="571"/>
      <c r="L20" s="296"/>
      <c r="M20" s="296"/>
      <c r="N20" s="297"/>
      <c r="O20" s="291"/>
      <c r="P20" s="292">
        <f t="shared" si="0"/>
        <v>7</v>
      </c>
      <c r="Q20" s="293">
        <f t="shared" si="1"/>
        <v>73852.37</v>
      </c>
      <c r="R20" s="294">
        <v>51528.79</v>
      </c>
      <c r="S20" s="294">
        <f t="shared" si="2"/>
        <v>125381.16</v>
      </c>
    </row>
    <row r="21" spans="1:19" s="292" customFormat="1" ht="19.5" customHeight="1" thickBot="1">
      <c r="A21" s="298"/>
      <c r="B21" s="287"/>
      <c r="C21" s="299"/>
      <c r="D21" s="1055"/>
      <c r="E21" s="1056"/>
      <c r="F21" s="300"/>
      <c r="G21" s="300"/>
      <c r="H21" s="300"/>
      <c r="I21" s="301"/>
      <c r="J21" s="301"/>
      <c r="K21" s="572"/>
      <c r="L21" s="301"/>
      <c r="M21" s="301"/>
      <c r="N21" s="302"/>
      <c r="O21" s="303"/>
      <c r="P21" s="292">
        <f t="shared" si="0"/>
        <v>8</v>
      </c>
      <c r="Q21" s="293">
        <f t="shared" si="1"/>
        <v>51528.79</v>
      </c>
      <c r="R21" s="294">
        <v>0</v>
      </c>
      <c r="S21" s="294">
        <f t="shared" si="2"/>
        <v>51528.79</v>
      </c>
    </row>
    <row r="22" spans="1:19" s="292" customFormat="1" ht="19.5" customHeight="1" thickBot="1">
      <c r="A22" s="304" t="s">
        <v>384</v>
      </c>
      <c r="B22" s="305"/>
      <c r="C22" s="306"/>
      <c r="D22" s="1053"/>
      <c r="E22" s="1054"/>
      <c r="F22" s="307"/>
      <c r="G22" s="307"/>
      <c r="H22" s="307"/>
      <c r="I22" s="759">
        <f aca="true" t="shared" si="3" ref="I22:N22">SUM(I12:I21)</f>
        <v>0</v>
      </c>
      <c r="J22" s="759">
        <f t="shared" si="3"/>
        <v>0</v>
      </c>
      <c r="K22" s="512"/>
      <c r="L22" s="759">
        <f t="shared" si="3"/>
        <v>0</v>
      </c>
      <c r="M22" s="759">
        <f t="shared" si="3"/>
        <v>0</v>
      </c>
      <c r="N22" s="759">
        <f t="shared" si="3"/>
        <v>0</v>
      </c>
      <c r="O22" s="308"/>
      <c r="Q22" s="294"/>
      <c r="R22" s="294"/>
      <c r="S22" s="294"/>
    </row>
    <row r="23" spans="1:15" ht="12.75">
      <c r="A23" s="309"/>
      <c r="B23" s="310"/>
      <c r="C23" s="310"/>
      <c r="D23" s="311"/>
      <c r="E23" s="309"/>
      <c r="F23" s="309"/>
      <c r="G23" s="309"/>
      <c r="H23" s="309"/>
      <c r="I23" s="309"/>
      <c r="J23" s="309"/>
      <c r="K23" s="309"/>
      <c r="L23" s="309"/>
      <c r="M23" s="309"/>
      <c r="N23" s="312"/>
      <c r="O23" s="313"/>
    </row>
    <row r="24" spans="1:19" s="824" customFormat="1" ht="12.75" hidden="1">
      <c r="A24" s="824" t="s">
        <v>380</v>
      </c>
      <c r="Q24" s="825"/>
      <c r="R24" s="825"/>
      <c r="S24" s="825"/>
    </row>
    <row r="25" spans="1:19" s="824" customFormat="1" ht="12.75" hidden="1">
      <c r="A25" s="824" t="s">
        <v>613</v>
      </c>
      <c r="Q25" s="825"/>
      <c r="R25" s="825"/>
      <c r="S25" s="825"/>
    </row>
    <row r="26" spans="1:19" s="824" customFormat="1" ht="12.75" hidden="1">
      <c r="A26" s="824" t="s">
        <v>445</v>
      </c>
      <c r="Q26" s="825"/>
      <c r="R26" s="825"/>
      <c r="S26" s="825"/>
    </row>
    <row r="27" spans="1:19" s="824" customFormat="1" ht="12.75" hidden="1">
      <c r="A27" s="824" t="s">
        <v>697</v>
      </c>
      <c r="Q27" s="825"/>
      <c r="R27" s="825"/>
      <c r="S27" s="825"/>
    </row>
    <row r="28" spans="17:19" s="824" customFormat="1" ht="12.75" hidden="1">
      <c r="Q28" s="825"/>
      <c r="R28" s="825"/>
      <c r="S28" s="825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A7:M7"/>
    <mergeCell ref="N7:O7"/>
    <mergeCell ref="A8:M8"/>
    <mergeCell ref="N8:O8"/>
    <mergeCell ref="D15:E15"/>
    <mergeCell ref="H10:H11"/>
    <mergeCell ref="D13:E13"/>
    <mergeCell ref="D12:E12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5"/>
      <c r="C1" s="275"/>
      <c r="D1" s="275"/>
      <c r="E1" s="764" t="s">
        <v>669</v>
      </c>
      <c r="F1" s="275"/>
      <c r="H1" s="275"/>
    </row>
    <row r="2" spans="2:8" ht="14.25">
      <c r="B2" s="275"/>
      <c r="C2" s="275"/>
      <c r="D2" s="275"/>
      <c r="E2" s="765" t="s">
        <v>670</v>
      </c>
      <c r="F2" s="275"/>
      <c r="H2" s="275"/>
    </row>
    <row r="3" spans="2:8" ht="12.75">
      <c r="B3" s="275"/>
      <c r="C3" s="275"/>
      <c r="D3" s="275"/>
      <c r="E3" s="275"/>
      <c r="F3" s="275"/>
      <c r="G3" s="275"/>
      <c r="H3" s="275"/>
    </row>
    <row r="4" spans="2:8" ht="15">
      <c r="B4" s="763" t="s">
        <v>521</v>
      </c>
      <c r="C4" s="275"/>
      <c r="D4" s="275"/>
      <c r="E4" s="768">
        <v>42339</v>
      </c>
      <c r="F4" s="275"/>
      <c r="H4" s="775"/>
    </row>
    <row r="5" spans="2:8" ht="15">
      <c r="B5" s="763" t="s">
        <v>668</v>
      </c>
      <c r="C5" s="275"/>
      <c r="D5" s="275"/>
      <c r="E5" s="767" t="s">
        <v>671</v>
      </c>
      <c r="F5" s="275"/>
      <c r="H5" s="776"/>
    </row>
    <row r="6" ht="13.5" thickBot="1"/>
    <row r="7" spans="1:8" ht="14.25">
      <c r="A7" s="1107" t="s">
        <v>489</v>
      </c>
      <c r="B7" s="1108"/>
      <c r="C7" s="1108"/>
      <c r="D7" s="1108"/>
      <c r="E7" s="1108"/>
      <c r="F7" s="1108"/>
      <c r="G7" s="1108"/>
      <c r="H7" s="1105">
        <v>2016</v>
      </c>
    </row>
    <row r="8" spans="1:8" ht="24.75" customHeight="1" thickBot="1">
      <c r="A8" s="1109" t="s">
        <v>555</v>
      </c>
      <c r="B8" s="1110"/>
      <c r="C8" s="1110"/>
      <c r="D8" s="1110"/>
      <c r="E8" s="1110"/>
      <c r="F8" s="1110"/>
      <c r="G8" s="1110"/>
      <c r="H8" s="1106"/>
    </row>
    <row r="9" spans="1:8" ht="33" customHeight="1" thickBot="1">
      <c r="A9" s="1111" t="str">
        <f>CPYG!A8</f>
        <v>EMPRESA PÚBLICA: INSTITUTO MÉDICO TINERFEÑO S.A.</v>
      </c>
      <c r="B9" s="1112"/>
      <c r="C9" s="1112"/>
      <c r="D9" s="1112"/>
      <c r="E9" s="1112"/>
      <c r="F9" s="1112"/>
      <c r="G9" s="1113"/>
      <c r="H9" s="316" t="s">
        <v>437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19" t="s">
        <v>556</v>
      </c>
      <c r="C11" s="1119"/>
      <c r="D11" s="1119"/>
      <c r="E11" s="1119"/>
      <c r="F11" s="1119"/>
      <c r="G11" s="1119"/>
      <c r="H11" s="1120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22" t="s">
        <v>557</v>
      </c>
      <c r="B13" s="1023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17" t="s">
        <v>601</v>
      </c>
      <c r="B15" s="318" t="s">
        <v>558</v>
      </c>
      <c r="C15" s="318"/>
      <c r="D15" s="318"/>
      <c r="E15" s="158"/>
      <c r="F15" s="158"/>
      <c r="G15" s="158"/>
      <c r="H15" s="231"/>
    </row>
    <row r="16" spans="1:8" ht="12.75">
      <c r="A16" s="317"/>
      <c r="B16" s="318" t="s">
        <v>559</v>
      </c>
      <c r="C16" s="318"/>
      <c r="D16" s="318"/>
      <c r="E16" s="158"/>
      <c r="F16" s="158"/>
      <c r="G16" s="158"/>
      <c r="H16" s="231"/>
    </row>
    <row r="17" spans="1:8" ht="12.75">
      <c r="A17" s="317"/>
      <c r="B17" s="318" t="s">
        <v>562</v>
      </c>
      <c r="C17" s="318"/>
      <c r="D17" s="318"/>
      <c r="E17" s="158"/>
      <c r="F17" s="158"/>
      <c r="G17" s="158"/>
      <c r="H17" s="231"/>
    </row>
    <row r="18" spans="1:8" ht="12.75">
      <c r="A18" s="317"/>
      <c r="B18" s="318" t="s">
        <v>563</v>
      </c>
      <c r="C18" s="318"/>
      <c r="D18" s="318"/>
      <c r="E18" s="158"/>
      <c r="F18" s="158"/>
      <c r="G18" s="158"/>
      <c r="H18" s="231"/>
    </row>
    <row r="19" spans="1:8" ht="12.75">
      <c r="A19" s="317"/>
      <c r="B19" s="318" t="s">
        <v>564</v>
      </c>
      <c r="C19" s="318"/>
      <c r="D19" s="318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22" t="s">
        <v>565</v>
      </c>
      <c r="B21" s="1023"/>
      <c r="C21" s="1023"/>
      <c r="D21" s="1023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22" t="s">
        <v>566</v>
      </c>
      <c r="B23" s="1123"/>
      <c r="C23" s="1123"/>
      <c r="D23" s="1123"/>
      <c r="E23" s="1124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21" t="s">
        <v>567</v>
      </c>
      <c r="G25" s="1121"/>
      <c r="H25" s="762">
        <f>C41</f>
        <v>14</v>
      </c>
    </row>
    <row r="26" spans="1:11" ht="12.75">
      <c r="A26" s="230"/>
      <c r="B26" s="158"/>
      <c r="C26" s="158"/>
      <c r="D26" s="158"/>
      <c r="E26" s="158"/>
      <c r="F26" s="1121" t="s">
        <v>568</v>
      </c>
      <c r="G26" s="1121"/>
      <c r="H26" s="762">
        <f>H41+H49</f>
        <v>939338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1"/>
    </row>
    <row r="30" spans="1:8" ht="12.75">
      <c r="A30" s="1022" t="s">
        <v>569</v>
      </c>
      <c r="B30" s="1023"/>
      <c r="C30" s="1023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26" t="s">
        <v>570</v>
      </c>
      <c r="B32" s="1127"/>
      <c r="C32" s="1114" t="s">
        <v>571</v>
      </c>
      <c r="D32" s="1114" t="s">
        <v>572</v>
      </c>
      <c r="E32" s="1114"/>
      <c r="F32" s="1114"/>
      <c r="G32" s="1114"/>
      <c r="H32" s="1114"/>
    </row>
    <row r="33" spans="1:8" ht="13.5" thickBot="1">
      <c r="A33" s="1128"/>
      <c r="B33" s="1129"/>
      <c r="C33" s="1114"/>
      <c r="D33" s="1114" t="s">
        <v>573</v>
      </c>
      <c r="E33" s="1114" t="s">
        <v>574</v>
      </c>
      <c r="F33" s="1114" t="s">
        <v>575</v>
      </c>
      <c r="G33" s="1114" t="s">
        <v>576</v>
      </c>
      <c r="H33" s="1114" t="s">
        <v>578</v>
      </c>
    </row>
    <row r="34" spans="1:8" ht="13.5" thickBot="1">
      <c r="A34" s="1130"/>
      <c r="B34" s="1131"/>
      <c r="C34" s="1114"/>
      <c r="D34" s="1114"/>
      <c r="E34" s="1114"/>
      <c r="F34" s="1114"/>
      <c r="G34" s="1114"/>
      <c r="H34" s="1114"/>
    </row>
    <row r="35" spans="1:8" ht="15" customHeight="1">
      <c r="A35" s="1115" t="s">
        <v>579</v>
      </c>
      <c r="B35" s="1125"/>
      <c r="C35" s="320"/>
      <c r="D35" s="320"/>
      <c r="E35" s="320"/>
      <c r="F35" s="320"/>
      <c r="G35" s="320"/>
      <c r="H35" s="321">
        <f aca="true" t="shared" si="0" ref="H35:H40">D35+E35+F35+G35</f>
        <v>0</v>
      </c>
    </row>
    <row r="36" spans="1:8" ht="15" customHeight="1">
      <c r="A36" s="1115" t="s">
        <v>580</v>
      </c>
      <c r="B36" s="1125"/>
      <c r="C36" s="322">
        <v>1</v>
      </c>
      <c r="D36" s="322">
        <v>57190.56</v>
      </c>
      <c r="E36" s="322"/>
      <c r="F36" s="322"/>
      <c r="G36" s="322"/>
      <c r="H36" s="323">
        <f t="shared" si="0"/>
        <v>57190.56</v>
      </c>
    </row>
    <row r="37" spans="1:8" ht="15" customHeight="1">
      <c r="A37" s="1115" t="s">
        <v>581</v>
      </c>
      <c r="B37" s="1125"/>
      <c r="C37" s="322"/>
      <c r="D37" s="322"/>
      <c r="E37" s="322"/>
      <c r="F37" s="322"/>
      <c r="G37" s="322"/>
      <c r="H37" s="323">
        <f t="shared" si="0"/>
        <v>0</v>
      </c>
    </row>
    <row r="38" spans="1:8" ht="15" customHeight="1">
      <c r="A38" s="1115" t="s">
        <v>582</v>
      </c>
      <c r="B38" s="1125"/>
      <c r="C38" s="322">
        <v>10</v>
      </c>
      <c r="D38" s="322">
        <v>388509.15</v>
      </c>
      <c r="E38" s="322">
        <v>243465</v>
      </c>
      <c r="F38" s="322"/>
      <c r="G38" s="322"/>
      <c r="H38" s="323">
        <f t="shared" si="0"/>
        <v>631974.15</v>
      </c>
    </row>
    <row r="39" spans="1:8" ht="15" customHeight="1">
      <c r="A39" s="1115" t="s">
        <v>583</v>
      </c>
      <c r="B39" s="1125"/>
      <c r="C39" s="322">
        <v>3</v>
      </c>
      <c r="D39" s="322">
        <v>59228.29</v>
      </c>
      <c r="E39" s="322">
        <v>15351</v>
      </c>
      <c r="F39" s="322"/>
      <c r="G39" s="322"/>
      <c r="H39" s="323">
        <f t="shared" si="0"/>
        <v>74579.29000000001</v>
      </c>
    </row>
    <row r="40" spans="1:8" ht="15" customHeight="1">
      <c r="A40" s="1115" t="s">
        <v>281</v>
      </c>
      <c r="B40" s="1125"/>
      <c r="C40" s="322"/>
      <c r="D40" s="322"/>
      <c r="E40" s="322"/>
      <c r="F40" s="322"/>
      <c r="G40" s="322"/>
      <c r="H40" s="323">
        <f t="shared" si="0"/>
        <v>0</v>
      </c>
    </row>
    <row r="41" spans="1:8" ht="15" customHeight="1" thickBot="1">
      <c r="A41" s="1117" t="s">
        <v>724</v>
      </c>
      <c r="B41" s="1118"/>
      <c r="C41" s="324">
        <f aca="true" t="shared" si="1" ref="C41:H41">C35+C36+C37+C38+C39+C40</f>
        <v>14</v>
      </c>
      <c r="D41" s="324">
        <f t="shared" si="1"/>
        <v>504928</v>
      </c>
      <c r="E41" s="324">
        <f t="shared" si="1"/>
        <v>258816</v>
      </c>
      <c r="F41" s="324">
        <f t="shared" si="1"/>
        <v>0</v>
      </c>
      <c r="G41" s="324">
        <f t="shared" si="1"/>
        <v>0</v>
      </c>
      <c r="H41" s="325">
        <f t="shared" si="1"/>
        <v>763744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22" t="s">
        <v>584</v>
      </c>
      <c r="B44" s="1023"/>
      <c r="C44" s="1023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44" t="s">
        <v>708</v>
      </c>
      <c r="B46" s="1145"/>
      <c r="C46" s="1145"/>
      <c r="D46" s="1146"/>
      <c r="E46" s="1132" t="s">
        <v>359</v>
      </c>
      <c r="F46" s="1133"/>
      <c r="G46" s="1133"/>
      <c r="H46" s="1134"/>
    </row>
    <row r="47" spans="1:8" ht="15" customHeight="1">
      <c r="A47" s="1115" t="s">
        <v>602</v>
      </c>
      <c r="B47" s="1116"/>
      <c r="C47" s="319"/>
      <c r="D47" s="158"/>
      <c r="E47" s="158"/>
      <c r="F47" s="158"/>
      <c r="G47" s="158"/>
      <c r="H47" s="326">
        <f>-CPYG!D51-CPYG!D48</f>
        <v>2040</v>
      </c>
    </row>
    <row r="48" spans="1:8" ht="15" customHeight="1">
      <c r="A48" s="1115" t="s">
        <v>585</v>
      </c>
      <c r="B48" s="1116"/>
      <c r="C48" s="319"/>
      <c r="D48" s="158"/>
      <c r="E48" s="158"/>
      <c r="F48" s="158"/>
      <c r="G48" s="158"/>
      <c r="H48" s="327">
        <f>-CPYG!D49</f>
        <v>173554</v>
      </c>
    </row>
    <row r="49" spans="1:8" ht="15" customHeight="1" thickBot="1">
      <c r="A49" s="1117" t="s">
        <v>586</v>
      </c>
      <c r="B49" s="1147"/>
      <c r="C49" s="328"/>
      <c r="D49" s="329"/>
      <c r="E49" s="329"/>
      <c r="F49" s="329"/>
      <c r="G49" s="329"/>
      <c r="H49" s="330">
        <f>H47+H48</f>
        <v>175594</v>
      </c>
    </row>
    <row r="50" spans="1:8" ht="12.75">
      <c r="A50" s="230"/>
      <c r="B50" s="158"/>
      <c r="C50" s="158"/>
      <c r="D50" s="158"/>
      <c r="E50" s="158"/>
      <c r="F50" s="158"/>
      <c r="G50" s="158"/>
      <c r="H50" s="631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1" t="s">
        <v>587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35" t="s">
        <v>282</v>
      </c>
      <c r="B54" s="1136"/>
      <c r="C54" s="1136"/>
      <c r="D54" s="1136"/>
      <c r="E54" s="1136"/>
      <c r="F54" s="1136"/>
      <c r="G54" s="1136"/>
      <c r="H54" s="1137"/>
    </row>
    <row r="55" spans="1:8" ht="12.75">
      <c r="A55" s="1138"/>
      <c r="B55" s="1139"/>
      <c r="C55" s="1139"/>
      <c r="D55" s="1139"/>
      <c r="E55" s="1139"/>
      <c r="F55" s="1139"/>
      <c r="G55" s="1139"/>
      <c r="H55" s="1140"/>
    </row>
    <row r="56" spans="1:8" ht="12.75">
      <c r="A56" s="1138"/>
      <c r="B56" s="1139"/>
      <c r="C56" s="1139"/>
      <c r="D56" s="1139"/>
      <c r="E56" s="1139"/>
      <c r="F56" s="1139"/>
      <c r="G56" s="1139"/>
      <c r="H56" s="1140"/>
    </row>
    <row r="57" spans="1:8" ht="12.75">
      <c r="A57" s="1138"/>
      <c r="B57" s="1139"/>
      <c r="C57" s="1139"/>
      <c r="D57" s="1139"/>
      <c r="E57" s="1139"/>
      <c r="F57" s="1139"/>
      <c r="G57" s="1139"/>
      <c r="H57" s="1140"/>
    </row>
    <row r="58" spans="1:8" ht="12.75">
      <c r="A58" s="1141"/>
      <c r="B58" s="1142"/>
      <c r="C58" s="1142"/>
      <c r="D58" s="1142"/>
      <c r="E58" s="1142"/>
      <c r="F58" s="1142"/>
      <c r="G58" s="1142"/>
      <c r="H58" s="1143"/>
    </row>
    <row r="59" spans="1:8" ht="13.5" thickBot="1">
      <c r="A59" s="332"/>
      <c r="B59" s="329"/>
      <c r="C59" s="329"/>
      <c r="D59" s="329"/>
      <c r="E59" s="329"/>
      <c r="F59" s="329"/>
      <c r="G59" s="329"/>
      <c r="H59" s="333"/>
    </row>
  </sheetData>
  <sheetProtection/>
  <mergeCells count="33">
    <mergeCell ref="A54:H58"/>
    <mergeCell ref="A35:B35"/>
    <mergeCell ref="A36:B36"/>
    <mergeCell ref="A37:B37"/>
    <mergeCell ref="A38:B38"/>
    <mergeCell ref="A40:B40"/>
    <mergeCell ref="A44:C44"/>
    <mergeCell ref="A46:D46"/>
    <mergeCell ref="A49:B49"/>
    <mergeCell ref="F26:G26"/>
    <mergeCell ref="A48:B48"/>
    <mergeCell ref="A39:B39"/>
    <mergeCell ref="F33:F34"/>
    <mergeCell ref="A32:B34"/>
    <mergeCell ref="D32:H32"/>
    <mergeCell ref="E46:H46"/>
    <mergeCell ref="A30:C30"/>
    <mergeCell ref="C32:C34"/>
    <mergeCell ref="D33:D34"/>
    <mergeCell ref="B11:H11"/>
    <mergeCell ref="F25:G25"/>
    <mergeCell ref="A13:B13"/>
    <mergeCell ref="A21:D21"/>
    <mergeCell ref="A23:E23"/>
    <mergeCell ref="G33:G34"/>
    <mergeCell ref="H33:H34"/>
    <mergeCell ref="E33:E34"/>
    <mergeCell ref="A47:B47"/>
    <mergeCell ref="A41:B41"/>
    <mergeCell ref="H7:H8"/>
    <mergeCell ref="A7:G7"/>
    <mergeCell ref="A8:G8"/>
    <mergeCell ref="A9:G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5"/>
      <c r="B1" s="764" t="s">
        <v>669</v>
      </c>
      <c r="C1" s="275"/>
      <c r="D1" s="275"/>
      <c r="E1" s="275"/>
      <c r="G1" s="275"/>
    </row>
    <row r="2" spans="1:7" ht="14.25">
      <c r="A2" s="275"/>
      <c r="B2" s="765" t="s">
        <v>670</v>
      </c>
      <c r="C2" s="275"/>
      <c r="D2" s="275"/>
      <c r="E2" s="275"/>
      <c r="G2" s="275"/>
    </row>
    <row r="3" spans="1:7" ht="12.75">
      <c r="A3" s="275"/>
      <c r="B3" s="275"/>
      <c r="C3" s="275"/>
      <c r="D3" s="275"/>
      <c r="E3" s="275"/>
      <c r="F3" s="275"/>
      <c r="G3" s="275"/>
    </row>
    <row r="4" spans="1:7" ht="15">
      <c r="A4" s="763" t="s">
        <v>521</v>
      </c>
      <c r="B4" s="768">
        <v>42339</v>
      </c>
      <c r="C4" s="275"/>
      <c r="D4" s="275"/>
      <c r="E4" s="275"/>
      <c r="G4" s="775"/>
    </row>
    <row r="5" spans="1:7" ht="15">
      <c r="A5" s="763" t="s">
        <v>668</v>
      </c>
      <c r="B5" s="767" t="s">
        <v>671</v>
      </c>
      <c r="C5" s="275"/>
      <c r="D5" s="275"/>
      <c r="E5" s="275"/>
      <c r="G5" s="776"/>
    </row>
    <row r="6" ht="13.5" thickBot="1"/>
    <row r="7" spans="1:4" ht="49.5" customHeight="1" thickTop="1">
      <c r="A7" s="1156" t="s">
        <v>699</v>
      </c>
      <c r="B7" s="1157"/>
      <c r="C7" s="1158"/>
      <c r="D7" s="334">
        <f>CPYG!D7</f>
        <v>2016</v>
      </c>
    </row>
    <row r="8" spans="1:4" ht="42.75" customHeight="1">
      <c r="A8" s="1159" t="str">
        <f>CPYG!A8</f>
        <v>EMPRESA PÚBLICA: INSTITUTO MÉDICO TINERFEÑO S.A.</v>
      </c>
      <c r="B8" s="1160"/>
      <c r="C8" s="1161"/>
      <c r="D8" s="335" t="s">
        <v>444</v>
      </c>
    </row>
    <row r="9" spans="1:4" s="133" customFormat="1" ht="24.75" customHeight="1">
      <c r="A9" s="1162" t="s">
        <v>208</v>
      </c>
      <c r="B9" s="1163"/>
      <c r="C9" s="1163"/>
      <c r="D9" s="1164"/>
    </row>
    <row r="10" spans="1:4" s="133" customFormat="1" ht="16.5" customHeight="1">
      <c r="A10" s="1165" t="s">
        <v>361</v>
      </c>
      <c r="B10" s="1166"/>
      <c r="C10" s="1167" t="s">
        <v>363</v>
      </c>
      <c r="D10" s="1168"/>
    </row>
    <row r="11" spans="1:4" s="133" customFormat="1" ht="19.5" customHeight="1">
      <c r="A11" s="337" t="s">
        <v>362</v>
      </c>
      <c r="B11" s="338" t="s">
        <v>359</v>
      </c>
      <c r="C11" s="338" t="s">
        <v>362</v>
      </c>
      <c r="D11" s="339" t="s">
        <v>359</v>
      </c>
    </row>
    <row r="12" spans="1:4" s="133" customFormat="1" ht="19.5" customHeight="1">
      <c r="A12" s="340" t="s">
        <v>386</v>
      </c>
      <c r="B12" s="341"/>
      <c r="C12" s="342" t="s">
        <v>386</v>
      </c>
      <c r="D12" s="343"/>
    </row>
    <row r="13" spans="1:4" s="133" customFormat="1" ht="19.5" customHeight="1">
      <c r="A13" s="344" t="s">
        <v>387</v>
      </c>
      <c r="B13" s="345"/>
      <c r="C13" s="346" t="s">
        <v>387</v>
      </c>
      <c r="D13" s="347"/>
    </row>
    <row r="14" spans="1:4" s="133" customFormat="1" ht="19.5" customHeight="1">
      <c r="A14" s="344" t="s">
        <v>388</v>
      </c>
      <c r="B14" s="345"/>
      <c r="C14" s="346" t="s">
        <v>388</v>
      </c>
      <c r="D14" s="347"/>
    </row>
    <row r="15" spans="1:4" s="133" customFormat="1" ht="19.5" customHeight="1">
      <c r="A15" s="344" t="s">
        <v>389</v>
      </c>
      <c r="B15" s="345"/>
      <c r="C15" s="346" t="s">
        <v>389</v>
      </c>
      <c r="D15" s="347"/>
    </row>
    <row r="16" spans="1:4" s="133" customFormat="1" ht="19.5" customHeight="1">
      <c r="A16" s="344" t="s">
        <v>390</v>
      </c>
      <c r="B16" s="345"/>
      <c r="C16" s="346" t="s">
        <v>390</v>
      </c>
      <c r="D16" s="347"/>
    </row>
    <row r="17" spans="1:4" s="133" customFormat="1" ht="19.5" customHeight="1">
      <c r="A17" s="344" t="s">
        <v>698</v>
      </c>
      <c r="B17" s="345"/>
      <c r="C17" s="346" t="s">
        <v>698</v>
      </c>
      <c r="D17" s="347"/>
    </row>
    <row r="18" spans="1:4" s="229" customFormat="1" ht="19.5" customHeight="1">
      <c r="A18" s="348" t="s">
        <v>209</v>
      </c>
      <c r="B18" s="349"/>
      <c r="C18" s="346" t="s">
        <v>209</v>
      </c>
      <c r="D18" s="350"/>
    </row>
    <row r="19" spans="1:4" s="133" customFormat="1" ht="19.5" customHeight="1">
      <c r="A19" s="344" t="s">
        <v>423</v>
      </c>
      <c r="B19" s="345"/>
      <c r="C19" s="346" t="s">
        <v>423</v>
      </c>
      <c r="D19" s="347"/>
    </row>
    <row r="20" spans="1:6" s="133" customFormat="1" ht="19.5" customHeight="1">
      <c r="A20" s="344" t="s">
        <v>391</v>
      </c>
      <c r="B20" s="351"/>
      <c r="C20" s="346" t="s">
        <v>391</v>
      </c>
      <c r="D20" s="352"/>
      <c r="F20" s="169"/>
    </row>
    <row r="21" spans="1:4" s="133" customFormat="1" ht="19.5" customHeight="1">
      <c r="A21" s="344" t="s">
        <v>392</v>
      </c>
      <c r="B21" s="351"/>
      <c r="C21" s="346" t="s">
        <v>392</v>
      </c>
      <c r="D21" s="352"/>
    </row>
    <row r="22" spans="1:4" s="133" customFormat="1" ht="19.5" customHeight="1">
      <c r="A22" s="344" t="s">
        <v>393</v>
      </c>
      <c r="B22" s="351"/>
      <c r="C22" s="346" t="s">
        <v>393</v>
      </c>
      <c r="D22" s="352"/>
    </row>
    <row r="23" spans="1:4" s="133" customFormat="1" ht="19.5" customHeight="1">
      <c r="A23" s="344" t="s">
        <v>395</v>
      </c>
      <c r="B23" s="351"/>
      <c r="C23" s="346" t="s">
        <v>395</v>
      </c>
      <c r="D23" s="347"/>
    </row>
    <row r="24" spans="1:4" s="133" customFormat="1" ht="19.5" customHeight="1">
      <c r="A24" s="344" t="s">
        <v>394</v>
      </c>
      <c r="B24" s="345"/>
      <c r="C24" s="346" t="s">
        <v>394</v>
      </c>
      <c r="D24" s="347"/>
    </row>
    <row r="25" spans="1:4" s="133" customFormat="1" ht="19.5" customHeight="1">
      <c r="A25" s="344" t="s">
        <v>210</v>
      </c>
      <c r="B25" s="345"/>
      <c r="C25" s="346" t="s">
        <v>211</v>
      </c>
      <c r="D25" s="347"/>
    </row>
    <row r="26" spans="1:4" s="229" customFormat="1" ht="19.5" customHeight="1">
      <c r="A26" s="348" t="s">
        <v>396</v>
      </c>
      <c r="B26" s="349"/>
      <c r="C26" s="346" t="s">
        <v>396</v>
      </c>
      <c r="D26" s="350"/>
    </row>
    <row r="27" spans="1:4" s="133" customFormat="1" ht="19.5" customHeight="1">
      <c r="A27" s="344" t="s">
        <v>212</v>
      </c>
      <c r="B27" s="345">
        <v>1500</v>
      </c>
      <c r="C27" s="346" t="s">
        <v>212</v>
      </c>
      <c r="D27" s="347"/>
    </row>
    <row r="28" spans="1:4" s="133" customFormat="1" ht="19.5" customHeight="1">
      <c r="A28" s="344" t="s">
        <v>399</v>
      </c>
      <c r="B28" s="345"/>
      <c r="C28" s="346" t="s">
        <v>399</v>
      </c>
      <c r="D28" s="347"/>
    </row>
    <row r="29" spans="1:4" s="133" customFormat="1" ht="19.5" customHeight="1">
      <c r="A29" s="344" t="s">
        <v>213</v>
      </c>
      <c r="B29" s="345"/>
      <c r="C29" s="346" t="s">
        <v>213</v>
      </c>
      <c r="D29" s="347"/>
    </row>
    <row r="30" spans="1:4" s="133" customFormat="1" ht="19.5" customHeight="1">
      <c r="A30" s="344" t="s">
        <v>214</v>
      </c>
      <c r="B30" s="345"/>
      <c r="C30" s="346" t="s">
        <v>214</v>
      </c>
      <c r="D30" s="347"/>
    </row>
    <row r="31" spans="1:4" s="133" customFormat="1" ht="19.5" customHeight="1">
      <c r="A31" s="344" t="s">
        <v>398</v>
      </c>
      <c r="B31" s="345"/>
      <c r="C31" s="346" t="s">
        <v>398</v>
      </c>
      <c r="D31" s="347"/>
    </row>
    <row r="32" spans="1:4" s="133" customFormat="1" ht="19.5" customHeight="1">
      <c r="A32" s="344" t="s">
        <v>215</v>
      </c>
      <c r="B32" s="345"/>
      <c r="C32" s="346" t="s">
        <v>215</v>
      </c>
      <c r="D32" s="347"/>
    </row>
    <row r="33" spans="1:4" s="133" customFormat="1" ht="19.5" customHeight="1">
      <c r="A33" s="344" t="s">
        <v>216</v>
      </c>
      <c r="B33" s="345"/>
      <c r="C33" s="346" t="s">
        <v>216</v>
      </c>
      <c r="D33" s="347"/>
    </row>
    <row r="34" spans="1:4" s="133" customFormat="1" ht="19.5" customHeight="1">
      <c r="A34" s="344" t="s">
        <v>217</v>
      </c>
      <c r="B34" s="345"/>
      <c r="C34" s="346" t="s">
        <v>217</v>
      </c>
      <c r="D34" s="347"/>
    </row>
    <row r="35" spans="1:4" s="133" customFormat="1" ht="19.5" customHeight="1">
      <c r="A35" s="344" t="s">
        <v>218</v>
      </c>
      <c r="B35" s="345"/>
      <c r="C35" s="346" t="s">
        <v>218</v>
      </c>
      <c r="D35" s="347"/>
    </row>
    <row r="36" spans="1:4" s="133" customFormat="1" ht="29.25" customHeight="1">
      <c r="A36" s="353" t="s">
        <v>660</v>
      </c>
      <c r="B36" s="345"/>
      <c r="C36" s="346" t="s">
        <v>660</v>
      </c>
      <c r="D36" s="347"/>
    </row>
    <row r="37" spans="1:4" s="133" customFormat="1" ht="29.25" customHeight="1">
      <c r="A37" s="353" t="s">
        <v>424</v>
      </c>
      <c r="B37" s="345"/>
      <c r="C37" s="346" t="s">
        <v>424</v>
      </c>
      <c r="D37" s="347"/>
    </row>
    <row r="38" spans="1:4" s="133" customFormat="1" ht="29.25" customHeight="1">
      <c r="A38" s="353" t="s">
        <v>430</v>
      </c>
      <c r="B38" s="345"/>
      <c r="C38" s="346" t="s">
        <v>430</v>
      </c>
      <c r="D38" s="347"/>
    </row>
    <row r="39" spans="1:4" s="133" customFormat="1" ht="29.25" customHeight="1">
      <c r="A39" s="353" t="s">
        <v>148</v>
      </c>
      <c r="B39" s="345"/>
      <c r="C39" s="346" t="str">
        <f>A39</f>
        <v>FUNDACION TENERIFE RURAL</v>
      </c>
      <c r="D39" s="347"/>
    </row>
    <row r="40" spans="1:4" s="133" customFormat="1" ht="29.25" customHeight="1">
      <c r="A40" s="353" t="s">
        <v>426</v>
      </c>
      <c r="B40" s="345"/>
      <c r="C40" s="346" t="s">
        <v>426</v>
      </c>
      <c r="D40" s="347"/>
    </row>
    <row r="41" spans="1:4" s="133" customFormat="1" ht="22.5" customHeight="1">
      <c r="A41" s="353" t="s">
        <v>425</v>
      </c>
      <c r="B41" s="345"/>
      <c r="C41" s="346" t="s">
        <v>425</v>
      </c>
      <c r="D41" s="347"/>
    </row>
    <row r="42" spans="1:4" s="133" customFormat="1" ht="29.25" customHeight="1">
      <c r="A42" s="353" t="s">
        <v>427</v>
      </c>
      <c r="B42" s="345"/>
      <c r="C42" s="346" t="s">
        <v>427</v>
      </c>
      <c r="D42" s="347"/>
    </row>
    <row r="43" spans="1:4" s="133" customFormat="1" ht="19.5" customHeight="1" thickBot="1">
      <c r="A43" s="354" t="s">
        <v>384</v>
      </c>
      <c r="B43" s="355">
        <f>SUM(B12:B42)</f>
        <v>1500</v>
      </c>
      <c r="C43" s="356" t="s">
        <v>384</v>
      </c>
      <c r="D43" s="357">
        <f>SUM(D12:D42)</f>
        <v>0</v>
      </c>
    </row>
    <row r="44" ht="13.5" thickTop="1">
      <c r="B44" s="358"/>
    </row>
    <row r="45" ht="13.5" thickBot="1"/>
    <row r="46" spans="1:4" ht="13.5" thickBot="1">
      <c r="A46" s="1149" t="s">
        <v>428</v>
      </c>
      <c r="B46" s="1150"/>
      <c r="C46" s="1150"/>
      <c r="D46" s="1151"/>
    </row>
    <row r="47" spans="1:4" ht="13.5" thickBot="1">
      <c r="A47" s="1149" t="s">
        <v>208</v>
      </c>
      <c r="B47" s="1150"/>
      <c r="C47" s="1150"/>
      <c r="D47" s="1151"/>
    </row>
    <row r="48" spans="1:4" ht="12.75">
      <c r="A48" s="1152" t="s">
        <v>361</v>
      </c>
      <c r="B48" s="1153"/>
      <c r="C48" s="1154" t="s">
        <v>363</v>
      </c>
      <c r="D48" s="1155"/>
    </row>
    <row r="49" spans="1:4" ht="12.75">
      <c r="A49" s="696" t="s">
        <v>362</v>
      </c>
      <c r="B49" s="338" t="s">
        <v>359</v>
      </c>
      <c r="C49" s="338" t="s">
        <v>362</v>
      </c>
      <c r="D49" s="697" t="s">
        <v>359</v>
      </c>
    </row>
    <row r="50" spans="1:4" s="133" customFormat="1" ht="29.25" customHeight="1">
      <c r="A50" s="698" t="s">
        <v>429</v>
      </c>
      <c r="B50" s="345"/>
      <c r="C50" s="346" t="s">
        <v>429</v>
      </c>
      <c r="D50" s="365"/>
    </row>
    <row r="51" spans="1:4" s="133" customFormat="1" ht="19.5" customHeight="1" thickBot="1">
      <c r="A51" s="368" t="s">
        <v>384</v>
      </c>
      <c r="B51" s="369">
        <f>SUM(B50:B50)</f>
        <v>0</v>
      </c>
      <c r="C51" s="699" t="s">
        <v>384</v>
      </c>
      <c r="D51" s="330">
        <f>SUM(D50:D50)</f>
        <v>0</v>
      </c>
    </row>
    <row r="52" spans="1:2" ht="12.75">
      <c r="A52" s="359"/>
      <c r="B52" s="358"/>
    </row>
    <row r="53" ht="12.75">
      <c r="B53" s="358"/>
    </row>
    <row r="54" spans="1:4" s="826" customFormat="1" ht="12.75" hidden="1">
      <c r="A54" s="1148" t="s">
        <v>397</v>
      </c>
      <c r="B54" s="1148"/>
      <c r="C54" s="1148"/>
      <c r="D54" s="1148"/>
    </row>
    <row r="55" spans="1:4" s="826" customFormat="1" ht="12.75" hidden="1">
      <c r="A55" s="1148" t="s">
        <v>400</v>
      </c>
      <c r="B55" s="1148"/>
      <c r="C55" s="1148"/>
      <c r="D55" s="1148"/>
    </row>
    <row r="56" s="826" customFormat="1" ht="12.75" hidden="1">
      <c r="B56" s="827"/>
    </row>
    <row r="57" ht="12.75">
      <c r="B57" s="358"/>
    </row>
    <row r="58" ht="12.75">
      <c r="B58" s="358"/>
    </row>
  </sheetData>
  <sheetProtection/>
  <mergeCells count="11">
    <mergeCell ref="A46:D46"/>
    <mergeCell ref="A7:C7"/>
    <mergeCell ref="A8:C8"/>
    <mergeCell ref="A9:D9"/>
    <mergeCell ref="A10:B10"/>
    <mergeCell ref="C10:D10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6"/>
      <c r="B1" s="766"/>
      <c r="C1" s="766"/>
      <c r="D1" s="769" t="s">
        <v>669</v>
      </c>
      <c r="E1" s="766"/>
      <c r="F1" s="766"/>
      <c r="G1" s="766"/>
      <c r="H1" s="766"/>
    </row>
    <row r="2" spans="1:8" ht="12.75">
      <c r="A2" s="766"/>
      <c r="B2" s="766"/>
      <c r="C2" s="766"/>
      <c r="D2" s="770" t="s">
        <v>670</v>
      </c>
      <c r="E2" s="766"/>
      <c r="F2" s="766"/>
      <c r="G2" s="766"/>
      <c r="H2" s="766"/>
    </row>
    <row r="3" spans="1:8" ht="12.75">
      <c r="A3" s="766"/>
      <c r="B3" s="770"/>
      <c r="C3" s="766"/>
      <c r="D3" s="766"/>
      <c r="E3" s="766"/>
      <c r="F3" s="766"/>
      <c r="G3" s="766"/>
      <c r="H3" s="766"/>
    </row>
    <row r="4" spans="1:9" ht="12.75">
      <c r="A4" s="766" t="s">
        <v>521</v>
      </c>
      <c r="B4" s="766"/>
      <c r="C4" s="766"/>
      <c r="D4" s="766"/>
      <c r="E4" s="766"/>
      <c r="F4" s="766"/>
      <c r="G4" s="771">
        <v>42339</v>
      </c>
      <c r="H4" s="766"/>
      <c r="I4" t="s">
        <v>234</v>
      </c>
    </row>
    <row r="5" spans="1:8" ht="12.75">
      <c r="A5" s="766" t="s">
        <v>668</v>
      </c>
      <c r="B5" s="766"/>
      <c r="C5" s="766"/>
      <c r="D5" s="766"/>
      <c r="E5" s="766"/>
      <c r="F5" s="766"/>
      <c r="G5" s="772" t="s">
        <v>671</v>
      </c>
      <c r="H5" s="766"/>
    </row>
    <row r="6" ht="12" customHeight="1" thickBot="1"/>
    <row r="7" ht="13.5" hidden="1" thickBot="1"/>
    <row r="8" spans="1:8" ht="56.25" customHeight="1">
      <c r="A8" s="842" t="s">
        <v>370</v>
      </c>
      <c r="B8" s="834"/>
      <c r="C8" s="834"/>
      <c r="D8" s="834"/>
      <c r="E8" s="834"/>
      <c r="F8" s="834"/>
      <c r="G8" s="834"/>
      <c r="H8" s="773">
        <v>2016</v>
      </c>
    </row>
    <row r="9" spans="1:8" s="712" customFormat="1" ht="27.75" customHeight="1">
      <c r="A9" s="835" t="str">
        <f>CPYG!A8</f>
        <v>EMPRESA PÚBLICA: INSTITUTO MÉDICO TINERFEÑO S.A.</v>
      </c>
      <c r="B9" s="836"/>
      <c r="C9" s="836"/>
      <c r="D9" s="836"/>
      <c r="E9" s="836"/>
      <c r="F9" s="836"/>
      <c r="G9" s="836"/>
      <c r="H9" s="837"/>
    </row>
    <row r="10" spans="1:8" ht="12.75">
      <c r="A10" s="713"/>
      <c r="B10" s="714"/>
      <c r="C10" s="714"/>
      <c r="D10" s="714"/>
      <c r="E10" s="714"/>
      <c r="F10" s="714"/>
      <c r="G10" s="714"/>
      <c r="H10" s="715"/>
    </row>
    <row r="11" spans="1:8" ht="15.75">
      <c r="A11" s="716" t="s">
        <v>522</v>
      </c>
      <c r="B11" s="717"/>
      <c r="C11" s="717"/>
      <c r="D11" s="714"/>
      <c r="E11" s="714"/>
      <c r="F11" s="714"/>
      <c r="G11" s="714"/>
      <c r="H11" s="715"/>
    </row>
    <row r="12" spans="1:8" ht="12.75">
      <c r="A12" s="713"/>
      <c r="B12" s="714"/>
      <c r="C12" s="714"/>
      <c r="D12" s="714"/>
      <c r="E12" s="714"/>
      <c r="F12" s="714"/>
      <c r="G12" s="714"/>
      <c r="H12" s="715"/>
    </row>
    <row r="13" spans="1:8" ht="12.75">
      <c r="A13" s="718" t="s">
        <v>732</v>
      </c>
      <c r="B13" s="717"/>
      <c r="C13" s="717"/>
      <c r="D13" s="714"/>
      <c r="E13" s="714"/>
      <c r="F13" s="714"/>
      <c r="G13" s="714"/>
      <c r="H13" s="760">
        <f>+H15+H19</f>
        <v>7</v>
      </c>
    </row>
    <row r="14" spans="1:8" ht="12.75">
      <c r="A14" s="713"/>
      <c r="B14" s="714"/>
      <c r="C14" s="714"/>
      <c r="D14" s="714"/>
      <c r="E14" s="714"/>
      <c r="F14" s="714"/>
      <c r="G14" s="714"/>
      <c r="H14" s="715"/>
    </row>
    <row r="15" spans="1:8" ht="12.75">
      <c r="A15" s="713"/>
      <c r="B15" s="714" t="s">
        <v>733</v>
      </c>
      <c r="C15" s="714"/>
      <c r="D15" s="714"/>
      <c r="E15" s="714"/>
      <c r="F15" s="714"/>
      <c r="G15" s="714"/>
      <c r="H15" s="760">
        <f>+H16+H17</f>
        <v>7</v>
      </c>
    </row>
    <row r="16" spans="1:8" ht="12.75">
      <c r="A16" s="713"/>
      <c r="B16" s="719" t="s">
        <v>734</v>
      </c>
      <c r="C16" s="714" t="s">
        <v>0</v>
      </c>
      <c r="D16" s="714"/>
      <c r="E16" s="714"/>
      <c r="F16" s="714"/>
      <c r="G16" s="714"/>
      <c r="H16" s="720">
        <v>5</v>
      </c>
    </row>
    <row r="17" spans="1:8" ht="12.75">
      <c r="A17" s="713"/>
      <c r="B17" s="719" t="s">
        <v>1</v>
      </c>
      <c r="C17" s="714" t="s">
        <v>2</v>
      </c>
      <c r="D17" s="714"/>
      <c r="E17" s="714"/>
      <c r="F17" s="714"/>
      <c r="G17" s="714"/>
      <c r="H17" s="720">
        <v>2</v>
      </c>
    </row>
    <row r="18" spans="1:8" ht="7.5" customHeight="1">
      <c r="A18" s="713"/>
      <c r="B18" s="714"/>
      <c r="C18" s="714"/>
      <c r="D18" s="714"/>
      <c r="E18" s="714"/>
      <c r="F18" s="714"/>
      <c r="G18" s="714"/>
      <c r="H18" s="715"/>
    </row>
    <row r="19" spans="1:8" ht="12.75">
      <c r="A19" s="713"/>
      <c r="B19" s="714" t="s">
        <v>3</v>
      </c>
      <c r="C19" s="714"/>
      <c r="D19" s="714"/>
      <c r="E19" s="714"/>
      <c r="F19" s="714"/>
      <c r="G19" s="714"/>
      <c r="H19" s="760"/>
    </row>
    <row r="20" spans="1:8" ht="13.5" thickBot="1">
      <c r="A20" s="721"/>
      <c r="B20" s="722"/>
      <c r="C20" s="722"/>
      <c r="D20" s="722"/>
      <c r="E20" s="722"/>
      <c r="F20" s="722"/>
      <c r="G20" s="722"/>
      <c r="H20" s="723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5"/>
      <c r="B1" s="275"/>
      <c r="C1" s="764" t="s">
        <v>669</v>
      </c>
      <c r="D1" s="275"/>
      <c r="E1" s="275"/>
      <c r="G1" s="275"/>
    </row>
    <row r="2" spans="1:7" ht="14.25">
      <c r="A2" s="275"/>
      <c r="B2" s="275"/>
      <c r="C2" s="765" t="s">
        <v>670</v>
      </c>
      <c r="D2" s="275"/>
      <c r="E2" s="275"/>
      <c r="G2" s="275"/>
    </row>
    <row r="3" spans="1:7" ht="12.75">
      <c r="A3" s="275"/>
      <c r="B3" s="275"/>
      <c r="C3" s="275"/>
      <c r="D3" s="275"/>
      <c r="E3" s="275"/>
      <c r="G3" s="275"/>
    </row>
    <row r="4" spans="1:7" ht="15">
      <c r="A4" s="763" t="s">
        <v>521</v>
      </c>
      <c r="B4" s="275"/>
      <c r="C4" s="768">
        <v>42339</v>
      </c>
      <c r="D4" s="275"/>
      <c r="E4" s="275"/>
      <c r="G4" s="775"/>
    </row>
    <row r="5" spans="1:7" ht="15">
      <c r="A5" s="763" t="s">
        <v>668</v>
      </c>
      <c r="B5" s="275"/>
      <c r="C5" s="767" t="s">
        <v>671</v>
      </c>
      <c r="D5" s="275"/>
      <c r="E5" s="275"/>
      <c r="G5" s="776"/>
    </row>
    <row r="6" ht="13.5" thickBot="1"/>
    <row r="7" spans="1:5" ht="49.5" customHeight="1">
      <c r="A7" s="910" t="s">
        <v>699</v>
      </c>
      <c r="B7" s="911"/>
      <c r="C7" s="911"/>
      <c r="D7" s="911"/>
      <c r="E7" s="232">
        <f>CPYG!D7</f>
        <v>2016</v>
      </c>
    </row>
    <row r="8" spans="1:5" ht="44.25" customHeight="1">
      <c r="A8" s="1169" t="str">
        <f>CPYG!A8</f>
        <v>EMPRESA PÚBLICA: INSTITUTO MÉDICO TINERFEÑO S.A.</v>
      </c>
      <c r="B8" s="1170"/>
      <c r="C8" s="1170"/>
      <c r="D8" s="1171"/>
      <c r="E8" s="360" t="s">
        <v>443</v>
      </c>
    </row>
    <row r="9" spans="1:5" ht="24.75" customHeight="1">
      <c r="A9" s="1172" t="s">
        <v>219</v>
      </c>
      <c r="B9" s="1173"/>
      <c r="C9" s="1173"/>
      <c r="D9" s="1173"/>
      <c r="E9" s="1174"/>
    </row>
    <row r="10" spans="1:5" ht="30" customHeight="1">
      <c r="A10" s="361" t="s">
        <v>357</v>
      </c>
      <c r="B10" s="336" t="s">
        <v>358</v>
      </c>
      <c r="C10" s="702" t="s">
        <v>561</v>
      </c>
      <c r="D10" s="702" t="s">
        <v>70</v>
      </c>
      <c r="E10" s="362" t="s">
        <v>360</v>
      </c>
    </row>
    <row r="11" spans="1:5" ht="19.5" customHeight="1">
      <c r="A11" s="363"/>
      <c r="B11" s="367"/>
      <c r="C11" s="367"/>
      <c r="D11" s="680"/>
      <c r="E11" s="365"/>
    </row>
    <row r="12" spans="1:5" ht="19.5" customHeight="1">
      <c r="A12" s="692"/>
      <c r="B12" s="693"/>
      <c r="C12" s="693"/>
      <c r="D12" s="694"/>
      <c r="E12" s="695"/>
    </row>
    <row r="13" spans="1:5" ht="19.5" customHeight="1">
      <c r="A13" s="692"/>
      <c r="B13" s="693"/>
      <c r="C13" s="693"/>
      <c r="D13" s="694"/>
      <c r="E13" s="695"/>
    </row>
    <row r="14" spans="1:5" ht="19.5" customHeight="1">
      <c r="A14" s="692"/>
      <c r="B14" s="693"/>
      <c r="C14" s="693"/>
      <c r="D14" s="694"/>
      <c r="E14" s="695"/>
    </row>
    <row r="15" spans="1:5" ht="19.5" customHeight="1">
      <c r="A15" s="363"/>
      <c r="B15" s="367"/>
      <c r="C15" s="367"/>
      <c r="D15" s="680"/>
      <c r="E15" s="365"/>
    </row>
    <row r="16" spans="1:5" ht="19.5" customHeight="1">
      <c r="A16" s="363"/>
      <c r="B16" s="367"/>
      <c r="C16" s="367"/>
      <c r="D16" s="680"/>
      <c r="E16" s="365"/>
    </row>
    <row r="17" spans="1:5" ht="19.5" customHeight="1">
      <c r="A17" s="363"/>
      <c r="B17" s="367"/>
      <c r="C17" s="367"/>
      <c r="D17" s="680"/>
      <c r="E17" s="365"/>
    </row>
    <row r="18" spans="1:5" ht="19.5" customHeight="1">
      <c r="A18" s="363"/>
      <c r="B18" s="367"/>
      <c r="C18" s="367"/>
      <c r="D18" s="680"/>
      <c r="E18" s="365"/>
    </row>
    <row r="19" spans="1:5" ht="19.5" customHeight="1">
      <c r="A19" s="363"/>
      <c r="B19" s="367"/>
      <c r="C19" s="367"/>
      <c r="D19" s="680"/>
      <c r="E19" s="365"/>
    </row>
    <row r="20" spans="1:5" ht="19.5" customHeight="1">
      <c r="A20" s="363"/>
      <c r="B20" s="366"/>
      <c r="C20" s="366"/>
      <c r="D20" s="367"/>
      <c r="E20" s="365"/>
    </row>
    <row r="21" spans="1:5" ht="19.5" customHeight="1">
      <c r="A21" s="363"/>
      <c r="B21" s="345"/>
      <c r="C21" s="701"/>
      <c r="D21" s="364"/>
      <c r="E21" s="365"/>
    </row>
    <row r="22" spans="1:5" ht="19.5" customHeight="1">
      <c r="A22" s="363"/>
      <c r="B22" s="345"/>
      <c r="C22" s="701"/>
      <c r="D22" s="364"/>
      <c r="E22" s="365"/>
    </row>
    <row r="23" spans="1:5" ht="19.5" customHeight="1">
      <c r="A23" s="363"/>
      <c r="B23" s="345"/>
      <c r="C23" s="701"/>
      <c r="D23" s="364"/>
      <c r="E23" s="365"/>
    </row>
    <row r="24" spans="1:5" ht="19.5" customHeight="1">
      <c r="A24" s="363"/>
      <c r="B24" s="345"/>
      <c r="C24" s="701"/>
      <c r="D24" s="364"/>
      <c r="E24" s="365"/>
    </row>
    <row r="25" spans="1:5" ht="19.5" customHeight="1">
      <c r="A25" s="363"/>
      <c r="B25" s="345"/>
      <c r="C25" s="701"/>
      <c r="D25" s="364"/>
      <c r="E25" s="365"/>
    </row>
    <row r="26" spans="1:5" ht="19.5" customHeight="1">
      <c r="A26" s="363"/>
      <c r="B26" s="345"/>
      <c r="C26" s="701"/>
      <c r="D26" s="364"/>
      <c r="E26" s="365"/>
    </row>
    <row r="27" spans="1:5" ht="19.5" customHeight="1">
      <c r="A27" s="363"/>
      <c r="B27" s="345"/>
      <c r="C27" s="701"/>
      <c r="D27" s="364"/>
      <c r="E27" s="365"/>
    </row>
    <row r="28" spans="1:5" ht="23.25" customHeight="1" thickBot="1">
      <c r="A28" s="368"/>
      <c r="B28" s="369"/>
      <c r="C28" s="369"/>
      <c r="D28" s="632">
        <f>SUM(D11:D27)</f>
        <v>0</v>
      </c>
      <c r="E28" s="330"/>
    </row>
    <row r="29" spans="2:3" ht="12.75">
      <c r="B29" s="647"/>
      <c r="C29" s="647"/>
    </row>
    <row r="30" spans="2:3" ht="12.75">
      <c r="B30" s="647"/>
      <c r="C30" s="647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47"/>
      <c r="C33" s="647"/>
      <c r="D33" s="169"/>
      <c r="E33" s="169"/>
    </row>
    <row r="34" spans="2:5" ht="12.75">
      <c r="B34" s="647"/>
      <c r="C34" s="647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1"/>
      <c r="C37" s="681"/>
      <c r="D37" s="682"/>
      <c r="E37" s="682"/>
    </row>
    <row r="38" spans="2:5" ht="12.75">
      <c r="B38" s="647"/>
      <c r="C38" s="647"/>
      <c r="D38" s="169"/>
      <c r="E38" s="169"/>
    </row>
    <row r="39" spans="2:3" ht="12.75">
      <c r="B39" s="647"/>
      <c r="C39" s="647"/>
    </row>
    <row r="40" spans="2:5" ht="12.75">
      <c r="B40" s="681"/>
      <c r="C40" s="681"/>
      <c r="D40" s="682"/>
      <c r="E40" s="682"/>
    </row>
    <row r="41" spans="2:5" ht="12.75">
      <c r="B41" s="681"/>
      <c r="C41" s="681"/>
      <c r="D41" s="682"/>
      <c r="E41" s="682"/>
    </row>
    <row r="42" spans="2:3" ht="12.75">
      <c r="B42" s="647"/>
      <c r="C42" s="647"/>
    </row>
    <row r="43" spans="2:3" ht="12.75">
      <c r="B43" s="647"/>
      <c r="C43" s="647"/>
    </row>
    <row r="44" spans="2:3" ht="12.75">
      <c r="B44" s="647"/>
      <c r="C44" s="647"/>
    </row>
    <row r="45" spans="2:3" ht="12.75">
      <c r="B45" s="647"/>
      <c r="C45" s="647"/>
    </row>
    <row r="46" spans="2:3" ht="12.75">
      <c r="B46" s="647"/>
      <c r="C46" s="647"/>
    </row>
    <row r="47" spans="2:3" ht="12.75">
      <c r="B47" s="647"/>
      <c r="C47" s="647"/>
    </row>
    <row r="48" spans="2:3" ht="12.75">
      <c r="B48" s="647"/>
      <c r="C48" s="647"/>
    </row>
    <row r="49" spans="2:3" ht="12.75">
      <c r="B49" s="647"/>
      <c r="C49" s="647"/>
    </row>
    <row r="50" spans="2:3" ht="12.75">
      <c r="B50" s="647"/>
      <c r="C50" s="647"/>
    </row>
    <row r="51" spans="2:3" ht="12.75">
      <c r="B51" s="647"/>
      <c r="C51" s="647"/>
    </row>
    <row r="52" spans="2:3" ht="12.75">
      <c r="B52" s="647"/>
      <c r="C52" s="647"/>
    </row>
    <row r="53" spans="2:3" ht="12.75">
      <c r="B53" s="647"/>
      <c r="C53" s="647"/>
    </row>
    <row r="54" spans="2:3" ht="12.75">
      <c r="B54" s="647"/>
      <c r="C54" s="647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B23" sqref="B23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4" bestFit="1" customWidth="1"/>
  </cols>
  <sheetData>
    <row r="1" spans="1:8" ht="12.75" hidden="1">
      <c r="A1" s="766"/>
      <c r="B1" s="766"/>
      <c r="C1" s="766"/>
      <c r="D1" s="769" t="s">
        <v>669</v>
      </c>
      <c r="E1" s="766"/>
      <c r="F1" s="766"/>
      <c r="G1" s="766"/>
      <c r="H1" s="766"/>
    </row>
    <row r="2" spans="1:8" ht="12.75" hidden="1">
      <c r="A2" s="766"/>
      <c r="B2" s="766"/>
      <c r="C2" s="766"/>
      <c r="D2" s="770" t="s">
        <v>670</v>
      </c>
      <c r="E2" s="766"/>
      <c r="F2" s="766"/>
      <c r="G2" s="766"/>
      <c r="H2" s="766"/>
    </row>
    <row r="3" spans="1:8" ht="12.75" hidden="1">
      <c r="A3" s="766"/>
      <c r="B3" s="770"/>
      <c r="C3" s="766"/>
      <c r="D3" s="766"/>
      <c r="E3" s="766"/>
      <c r="F3" s="766"/>
      <c r="G3" s="766"/>
      <c r="H3" s="766"/>
    </row>
    <row r="4" spans="1:8" ht="12.75" hidden="1">
      <c r="A4" s="766" t="s">
        <v>521</v>
      </c>
      <c r="B4" s="766"/>
      <c r="C4" s="766"/>
      <c r="D4" s="766"/>
      <c r="E4" s="766"/>
      <c r="F4" s="766"/>
      <c r="G4" s="771">
        <v>41974</v>
      </c>
      <c r="H4" s="766"/>
    </row>
    <row r="5" spans="1:8" ht="12.75" hidden="1">
      <c r="A5" s="766" t="s">
        <v>668</v>
      </c>
      <c r="B5" s="766"/>
      <c r="C5" s="766"/>
      <c r="D5" s="766"/>
      <c r="E5" s="766"/>
      <c r="F5" s="766"/>
      <c r="G5" s="772" t="s">
        <v>671</v>
      </c>
      <c r="H5" s="766"/>
    </row>
    <row r="6" ht="13.5" hidden="1" thickBot="1"/>
    <row r="7" spans="1:8" ht="51" customHeight="1" hidden="1">
      <c r="A7" s="842" t="s">
        <v>370</v>
      </c>
      <c r="B7" s="834"/>
      <c r="C7" s="834"/>
      <c r="D7" s="834"/>
      <c r="E7" s="834"/>
      <c r="F7" s="834"/>
      <c r="G7" s="834"/>
      <c r="H7" s="773">
        <f>'ORGANOS DE GOBIERNO'!H8</f>
        <v>2016</v>
      </c>
    </row>
    <row r="8" spans="1:8" ht="24" customHeight="1" hidden="1">
      <c r="A8" s="835" t="str">
        <f>'ORGANOS DE GOBIERNO'!A9:H9</f>
        <v>EMPRESA PÚBLICA: INSTITUTO MÉDICO TINERFEÑO S.A.</v>
      </c>
      <c r="B8" s="836"/>
      <c r="C8" s="836"/>
      <c r="D8" s="836"/>
      <c r="E8" s="836"/>
      <c r="F8" s="836"/>
      <c r="G8" s="836"/>
      <c r="H8" s="837"/>
    </row>
    <row r="9" spans="1:8" ht="12.75" hidden="1">
      <c r="A9" s="713"/>
      <c r="B9" s="714"/>
      <c r="C9" s="714"/>
      <c r="D9" s="714"/>
      <c r="E9" s="714"/>
      <c r="F9" s="714"/>
      <c r="G9" s="714"/>
      <c r="H9" s="725"/>
    </row>
    <row r="10" spans="1:8" ht="15.75" hidden="1">
      <c r="A10" s="716" t="s">
        <v>4</v>
      </c>
      <c r="B10" s="717"/>
      <c r="C10" s="717"/>
      <c r="D10" s="714"/>
      <c r="E10" s="714"/>
      <c r="F10" s="714"/>
      <c r="G10" s="714"/>
      <c r="H10" s="725"/>
    </row>
    <row r="11" spans="1:8" ht="12.75" hidden="1">
      <c r="A11" s="713"/>
      <c r="B11" s="714"/>
      <c r="C11" s="714"/>
      <c r="D11" s="714"/>
      <c r="E11" s="714"/>
      <c r="F11" s="714"/>
      <c r="G11" s="714"/>
      <c r="H11" s="725"/>
    </row>
    <row r="12" spans="1:8" ht="12.75" hidden="1">
      <c r="A12" s="718" t="s">
        <v>5</v>
      </c>
      <c r="B12" s="717" t="s">
        <v>6</v>
      </c>
      <c r="C12" s="717"/>
      <c r="D12" s="714"/>
      <c r="E12" s="714"/>
      <c r="F12" s="714"/>
      <c r="G12" s="714"/>
      <c r="H12" s="761">
        <f>+H14+H15+H16</f>
        <v>2320120</v>
      </c>
    </row>
    <row r="13" spans="1:8" ht="12.75" hidden="1">
      <c r="A13" s="713"/>
      <c r="B13" s="714"/>
      <c r="C13" s="714"/>
      <c r="D13" s="714"/>
      <c r="E13" s="714"/>
      <c r="F13" s="714"/>
      <c r="G13" s="714"/>
      <c r="H13" s="725"/>
    </row>
    <row r="14" spans="1:8" ht="12.75" hidden="1">
      <c r="A14" s="713"/>
      <c r="B14" s="714" t="s">
        <v>7</v>
      </c>
      <c r="C14" s="714" t="s">
        <v>8</v>
      </c>
      <c r="D14" s="714"/>
      <c r="E14" s="714"/>
      <c r="F14" s="714"/>
      <c r="G14" s="714"/>
      <c r="H14" s="726">
        <v>1500</v>
      </c>
    </row>
    <row r="15" spans="1:8" ht="12.75" hidden="1">
      <c r="A15" s="713"/>
      <c r="B15" s="714" t="s">
        <v>9</v>
      </c>
      <c r="C15" s="714" t="s">
        <v>10</v>
      </c>
      <c r="D15" s="714"/>
      <c r="E15" s="714"/>
      <c r="F15" s="714"/>
      <c r="G15" s="714"/>
      <c r="H15" s="726">
        <v>2318620</v>
      </c>
    </row>
    <row r="16" spans="1:8" ht="12.75" hidden="1">
      <c r="A16" s="713"/>
      <c r="B16" s="714" t="s">
        <v>11</v>
      </c>
      <c r="C16" s="714" t="s">
        <v>12</v>
      </c>
      <c r="D16" s="714"/>
      <c r="E16" s="714"/>
      <c r="F16" s="714"/>
      <c r="G16" s="714"/>
      <c r="H16" s="726"/>
    </row>
    <row r="17" spans="1:8" ht="7.5" customHeight="1" hidden="1">
      <c r="A17" s="713"/>
      <c r="B17" s="714"/>
      <c r="C17" s="714"/>
      <c r="D17" s="714"/>
      <c r="E17" s="714"/>
      <c r="F17" s="714"/>
      <c r="G17" s="714"/>
      <c r="H17" s="725"/>
    </row>
    <row r="18" spans="1:8" ht="12.75" hidden="1">
      <c r="A18" s="718" t="s">
        <v>13</v>
      </c>
      <c r="B18" s="717" t="s">
        <v>14</v>
      </c>
      <c r="C18" s="714"/>
      <c r="D18" s="714"/>
      <c r="E18" s="714"/>
      <c r="F18" s="714"/>
      <c r="G18" s="714"/>
      <c r="H18" s="761">
        <v>30000</v>
      </c>
    </row>
    <row r="19" spans="1:8" ht="12.75" hidden="1">
      <c r="A19" s="718" t="s">
        <v>15</v>
      </c>
      <c r="B19" s="717" t="s">
        <v>16</v>
      </c>
      <c r="C19" s="714"/>
      <c r="D19" s="714"/>
      <c r="E19" s="714"/>
      <c r="F19" s="714"/>
      <c r="G19" s="714"/>
      <c r="H19" s="761">
        <f>+H21+H22+H23</f>
        <v>0</v>
      </c>
    </row>
    <row r="20" spans="1:8" ht="12.75" hidden="1">
      <c r="A20" s="713"/>
      <c r="B20" s="714"/>
      <c r="C20" s="714"/>
      <c r="D20" s="714"/>
      <c r="E20" s="714"/>
      <c r="F20" s="714"/>
      <c r="G20" s="714"/>
      <c r="H20" s="725"/>
    </row>
    <row r="21" spans="1:8" ht="12.75" hidden="1">
      <c r="A21" s="713"/>
      <c r="B21" s="714" t="s">
        <v>7</v>
      </c>
      <c r="C21" s="714" t="s">
        <v>17</v>
      </c>
      <c r="D21" s="714"/>
      <c r="E21" s="714"/>
      <c r="F21" s="714"/>
      <c r="G21" s="714"/>
      <c r="H21" s="726"/>
    </row>
    <row r="22" spans="1:8" ht="12.75" hidden="1">
      <c r="A22" s="713"/>
      <c r="B22" s="714" t="s">
        <v>9</v>
      </c>
      <c r="C22" s="714" t="s">
        <v>18</v>
      </c>
      <c r="D22" s="714"/>
      <c r="E22" s="714"/>
      <c r="F22" s="714"/>
      <c r="G22" s="714"/>
      <c r="H22" s="726"/>
    </row>
    <row r="23" spans="1:8" ht="12.75" hidden="1">
      <c r="A23" s="713"/>
      <c r="B23" s="714" t="s">
        <v>11</v>
      </c>
      <c r="C23" s="714" t="s">
        <v>19</v>
      </c>
      <c r="D23" s="714"/>
      <c r="E23" s="714"/>
      <c r="F23" s="714"/>
      <c r="G23" s="714"/>
      <c r="H23" s="726"/>
    </row>
    <row r="24" spans="1:8" ht="12.75" hidden="1">
      <c r="A24" s="713"/>
      <c r="B24" s="714"/>
      <c r="C24" s="714"/>
      <c r="D24" s="714"/>
      <c r="E24" s="714"/>
      <c r="F24" s="714"/>
      <c r="G24" s="714"/>
      <c r="H24" s="725"/>
    </row>
    <row r="25" spans="1:8" ht="12.75" hidden="1">
      <c r="A25" s="718" t="s">
        <v>20</v>
      </c>
      <c r="B25" s="717" t="s">
        <v>21</v>
      </c>
      <c r="C25" s="714"/>
      <c r="D25" s="714"/>
      <c r="E25" s="714"/>
      <c r="F25" s="714"/>
      <c r="G25" s="714"/>
      <c r="H25" s="761"/>
    </row>
    <row r="26" spans="1:8" ht="5.25" customHeight="1" hidden="1">
      <c r="A26" s="713"/>
      <c r="B26" s="714"/>
      <c r="C26" s="714"/>
      <c r="D26" s="714"/>
      <c r="E26" s="714"/>
      <c r="F26" s="714"/>
      <c r="G26" s="714"/>
      <c r="H26" s="725"/>
    </row>
    <row r="27" spans="1:8" ht="21" customHeight="1" hidden="1">
      <c r="A27" s="713"/>
      <c r="B27" s="714"/>
      <c r="C27" s="1175"/>
      <c r="D27" s="1175"/>
      <c r="E27" s="1175"/>
      <c r="F27" s="1175"/>
      <c r="G27" s="1175"/>
      <c r="H27" s="725"/>
    </row>
    <row r="28" spans="1:8" ht="12.75" hidden="1">
      <c r="A28" s="713"/>
      <c r="B28" s="714"/>
      <c r="C28" s="714"/>
      <c r="D28" s="714"/>
      <c r="E28" s="714"/>
      <c r="F28" s="714"/>
      <c r="G28" s="714"/>
      <c r="H28" s="725"/>
    </row>
    <row r="29" spans="1:8" ht="12.75" hidden="1">
      <c r="A29" s="718" t="s">
        <v>22</v>
      </c>
      <c r="B29" s="714"/>
      <c r="C29" s="714"/>
      <c r="D29" s="714"/>
      <c r="E29" s="714"/>
      <c r="F29" s="714"/>
      <c r="G29" s="714"/>
      <c r="H29" s="761">
        <f>+H12+H18+H19+H25</f>
        <v>2350120</v>
      </c>
    </row>
    <row r="30" spans="1:8" ht="13.5" hidden="1" thickBot="1">
      <c r="A30" s="721"/>
      <c r="B30" s="722"/>
      <c r="C30" s="722"/>
      <c r="D30" s="722"/>
      <c r="E30" s="722"/>
      <c r="F30" s="722"/>
      <c r="G30" s="722"/>
      <c r="H30" s="727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B23" sqref="B23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0" customWidth="1"/>
    <col min="6" max="6" width="13.7109375" style="655" customWidth="1"/>
    <col min="7" max="7" width="8.8515625" style="133" customWidth="1"/>
    <col min="8" max="16384" width="11.57421875" style="133" customWidth="1"/>
  </cols>
  <sheetData>
    <row r="2" spans="2:5" ht="12.75" hidden="1">
      <c r="B2" s="862" t="s">
        <v>39</v>
      </c>
      <c r="C2" s="862"/>
      <c r="D2" s="862"/>
      <c r="E2" s="658"/>
    </row>
    <row r="3" spans="2:5" ht="13.5" hidden="1" thickBot="1">
      <c r="B3" s="183"/>
      <c r="C3" s="183"/>
      <c r="D3" s="183"/>
      <c r="E3" s="658"/>
    </row>
    <row r="4" spans="2:5" ht="15.75" hidden="1" thickBot="1">
      <c r="B4" s="863" t="str">
        <f>CPYG!A8</f>
        <v>EMPRESA PÚBLICA: INSTITUTO MÉDICO TINERFEÑO S.A.</v>
      </c>
      <c r="C4" s="864"/>
      <c r="D4" s="865"/>
      <c r="E4" s="659"/>
    </row>
    <row r="5" spans="2:3" ht="13.5" hidden="1" thickBot="1">
      <c r="B5" s="184"/>
      <c r="C5" s="184"/>
    </row>
    <row r="6" spans="2:5" ht="15.75" hidden="1" thickBot="1">
      <c r="B6" s="866" t="s">
        <v>645</v>
      </c>
      <c r="C6" s="864"/>
      <c r="D6" s="865"/>
      <c r="E6" s="659"/>
    </row>
    <row r="7" spans="2:3" ht="13.5" hidden="1" thickBot="1">
      <c r="B7" s="184"/>
      <c r="C7" s="184"/>
    </row>
    <row r="8" spans="2:5" ht="13.5" customHeight="1" hidden="1">
      <c r="B8" s="867" t="s">
        <v>90</v>
      </c>
      <c r="C8" s="868"/>
      <c r="D8" s="831"/>
      <c r="E8" s="661"/>
    </row>
    <row r="9" spans="2:5" ht="12.75" customHeight="1" hidden="1">
      <c r="B9" s="1181"/>
      <c r="C9" s="1182"/>
      <c r="D9" s="1176"/>
      <c r="E9" s="662"/>
    </row>
    <row r="10" spans="2:5" ht="12.75" hidden="1">
      <c r="B10" s="135"/>
      <c r="C10" s="136"/>
      <c r="D10" s="137"/>
      <c r="E10" s="663"/>
    </row>
    <row r="11" spans="2:8" ht="12.75" hidden="1">
      <c r="B11" s="138" t="s">
        <v>92</v>
      </c>
      <c r="C11" s="139" t="s">
        <v>196</v>
      </c>
      <c r="D11" s="140">
        <v>0</v>
      </c>
      <c r="E11" s="664"/>
      <c r="F11" s="656"/>
      <c r="H11" s="656"/>
    </row>
    <row r="12" spans="2:8" ht="12.75" hidden="1">
      <c r="B12" s="138" t="s">
        <v>93</v>
      </c>
      <c r="C12" s="139" t="s">
        <v>197</v>
      </c>
      <c r="D12" s="140">
        <v>0</v>
      </c>
      <c r="E12" s="664"/>
      <c r="F12" s="656"/>
      <c r="H12" s="656"/>
    </row>
    <row r="13" spans="2:8" ht="12.75" hidden="1">
      <c r="B13" s="138" t="s">
        <v>94</v>
      </c>
      <c r="C13" s="139" t="s">
        <v>198</v>
      </c>
      <c r="D13" s="140">
        <f>3!D13</f>
        <v>2350120</v>
      </c>
      <c r="E13" s="664"/>
      <c r="F13" s="656"/>
      <c r="H13" s="656"/>
    </row>
    <row r="14" spans="2:8" ht="12.75" hidden="1">
      <c r="B14" s="138" t="s">
        <v>95</v>
      </c>
      <c r="C14" s="139" t="s">
        <v>199</v>
      </c>
      <c r="D14" s="140">
        <f>3!D14+'Transf. y subv.'!E48</f>
        <v>0</v>
      </c>
      <c r="E14" s="664"/>
      <c r="F14" s="656"/>
      <c r="H14" s="656"/>
    </row>
    <row r="15" spans="2:8" ht="12.75" hidden="1">
      <c r="B15" s="138" t="s">
        <v>96</v>
      </c>
      <c r="C15" s="139" t="s">
        <v>200</v>
      </c>
      <c r="D15" s="140">
        <f>3!D15</f>
        <v>0</v>
      </c>
      <c r="E15" s="664"/>
      <c r="F15" s="656"/>
      <c r="H15" s="656"/>
    </row>
    <row r="16" spans="2:5" ht="12.75" hidden="1">
      <c r="B16" s="141"/>
      <c r="C16" s="142"/>
      <c r="D16" s="143"/>
      <c r="E16" s="665"/>
    </row>
    <row r="17" spans="2:5" ht="12.75" hidden="1">
      <c r="B17" s="144" t="s">
        <v>97</v>
      </c>
      <c r="C17" s="145"/>
      <c r="D17" s="146">
        <f>SUM(D11:D15)</f>
        <v>2350120</v>
      </c>
      <c r="E17" s="666"/>
    </row>
    <row r="18" spans="2:5" ht="12.75" hidden="1">
      <c r="B18" s="147"/>
      <c r="C18" s="148"/>
      <c r="D18" s="149"/>
      <c r="E18" s="665"/>
    </row>
    <row r="19" spans="2:5" ht="12.75" hidden="1">
      <c r="B19" s="141"/>
      <c r="C19" s="142"/>
      <c r="D19" s="143"/>
      <c r="E19" s="665"/>
    </row>
    <row r="20" spans="2:5" ht="12.75" hidden="1">
      <c r="B20" s="138" t="s">
        <v>98</v>
      </c>
      <c r="C20" s="139" t="s">
        <v>201</v>
      </c>
      <c r="D20" s="143">
        <f>-'Inv. NO FIN'!H27</f>
        <v>0</v>
      </c>
      <c r="E20" s="665"/>
    </row>
    <row r="21" spans="2:5" ht="12.75" hidden="1">
      <c r="B21" s="138" t="s">
        <v>99</v>
      </c>
      <c r="C21" s="139" t="s">
        <v>202</v>
      </c>
      <c r="D21" s="143">
        <f>'Transf. y subv.'!E20</f>
        <v>0</v>
      </c>
      <c r="E21" s="665"/>
    </row>
    <row r="22" spans="2:5" ht="12.75" hidden="1">
      <c r="B22" s="141"/>
      <c r="C22" s="142"/>
      <c r="D22" s="143"/>
      <c r="E22" s="665"/>
    </row>
    <row r="23" spans="2:5" ht="12.75" hidden="1">
      <c r="B23" s="144" t="s">
        <v>100</v>
      </c>
      <c r="C23" s="145"/>
      <c r="D23" s="146">
        <f>SUM(D20:D21)</f>
        <v>0</v>
      </c>
      <c r="E23" s="666"/>
    </row>
    <row r="24" spans="2:5" ht="12.75" hidden="1">
      <c r="B24" s="147"/>
      <c r="C24" s="148"/>
      <c r="D24" s="149"/>
      <c r="E24" s="665"/>
    </row>
    <row r="25" spans="2:5" ht="12.75" hidden="1">
      <c r="B25" s="141"/>
      <c r="C25" s="142"/>
      <c r="D25" s="143"/>
      <c r="E25" s="665"/>
    </row>
    <row r="26" spans="2:5" ht="12.75" hidden="1">
      <c r="B26" s="138" t="s">
        <v>101</v>
      </c>
      <c r="C26" s="139" t="s">
        <v>203</v>
      </c>
      <c r="D26" s="140">
        <f>-'Inv. FIN'!G19-'Inv. FIN'!G26-'Inv. FIN'!G38-'Inv. FIN'!G45</f>
        <v>0</v>
      </c>
      <c r="E26" s="664"/>
    </row>
    <row r="27" spans="2:5" ht="12.75" hidden="1">
      <c r="B27" s="138" t="s">
        <v>102</v>
      </c>
      <c r="C27" s="139" t="s">
        <v>204</v>
      </c>
      <c r="D27" s="140">
        <f>'Deuda L.P.'!K29</f>
        <v>0</v>
      </c>
      <c r="E27" s="664"/>
    </row>
    <row r="28" spans="2:5" ht="12.75" hidden="1">
      <c r="B28" s="141"/>
      <c r="C28" s="142"/>
      <c r="D28" s="143"/>
      <c r="E28" s="665"/>
    </row>
    <row r="29" spans="2:5" ht="12.75" hidden="1">
      <c r="B29" s="144" t="s">
        <v>103</v>
      </c>
      <c r="C29" s="145"/>
      <c r="D29" s="150">
        <f>SUM(D26:D27)</f>
        <v>0</v>
      </c>
      <c r="E29" s="667"/>
    </row>
    <row r="30" spans="2:5" ht="12.75" hidden="1">
      <c r="B30" s="151"/>
      <c r="C30" s="152"/>
      <c r="D30" s="153"/>
      <c r="E30" s="668"/>
    </row>
    <row r="31" spans="2:5" ht="12.75" hidden="1">
      <c r="B31" s="370"/>
      <c r="C31" s="189"/>
      <c r="D31" s="371"/>
      <c r="E31" s="663"/>
    </row>
    <row r="32" spans="2:5" ht="12.75" hidden="1">
      <c r="B32" s="154"/>
      <c r="C32" s="156" t="s">
        <v>104</v>
      </c>
      <c r="D32" s="157">
        <f>D17+D23+D29</f>
        <v>2350120</v>
      </c>
      <c r="E32" s="667"/>
    </row>
    <row r="33" spans="2:5" ht="13.5" hidden="1" thickBot="1">
      <c r="B33" s="164"/>
      <c r="C33" s="198"/>
      <c r="D33" s="166"/>
      <c r="E33" s="663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67" t="s">
        <v>90</v>
      </c>
      <c r="C37" s="1179"/>
      <c r="D37" s="1177"/>
      <c r="E37" s="669"/>
    </row>
    <row r="38" spans="2:5" ht="12.75" customHeight="1" hidden="1" thickBot="1">
      <c r="B38" s="869"/>
      <c r="C38" s="1180"/>
      <c r="D38" s="1178"/>
      <c r="E38" s="670"/>
    </row>
    <row r="39" spans="2:8" ht="12.75" hidden="1">
      <c r="B39" s="151"/>
      <c r="C39" s="159"/>
      <c r="D39" s="153"/>
      <c r="E39" s="668"/>
      <c r="H39" s="158"/>
    </row>
    <row r="40" spans="2:8" ht="12.75" hidden="1">
      <c r="B40" s="138" t="s">
        <v>92</v>
      </c>
      <c r="C40" s="205" t="s">
        <v>106</v>
      </c>
      <c r="D40" s="168">
        <f>3!D45</f>
        <v>939338</v>
      </c>
      <c r="E40" s="654"/>
      <c r="H40" s="656"/>
    </row>
    <row r="41" spans="2:8" ht="12.75" hidden="1">
      <c r="B41" s="138" t="s">
        <v>93</v>
      </c>
      <c r="C41" s="205" t="s">
        <v>107</v>
      </c>
      <c r="D41" s="168">
        <f>3!D46</f>
        <v>1040695</v>
      </c>
      <c r="E41" s="654"/>
      <c r="H41" s="656"/>
    </row>
    <row r="42" spans="2:8" ht="12.75" hidden="1">
      <c r="B42" s="138" t="s">
        <v>94</v>
      </c>
      <c r="C42" s="205" t="s">
        <v>376</v>
      </c>
      <c r="D42" s="168">
        <f>3!D47</f>
        <v>0</v>
      </c>
      <c r="E42" s="654"/>
      <c r="H42" s="656"/>
    </row>
    <row r="43" spans="2:8" ht="12.75" hidden="1">
      <c r="B43" s="138" t="s">
        <v>95</v>
      </c>
      <c r="C43" s="205" t="s">
        <v>108</v>
      </c>
      <c r="D43" s="482">
        <f>3!D48</f>
        <v>0</v>
      </c>
      <c r="E43" s="654"/>
      <c r="H43" s="656"/>
    </row>
    <row r="44" spans="2:8" ht="12.75" hidden="1">
      <c r="B44" s="151"/>
      <c r="C44" s="159"/>
      <c r="D44" s="168"/>
      <c r="E44" s="654"/>
      <c r="H44" s="656"/>
    </row>
    <row r="45" spans="2:5" ht="12.75" hidden="1">
      <c r="B45" s="144" t="s">
        <v>109</v>
      </c>
      <c r="C45" s="206"/>
      <c r="D45" s="150">
        <f>SUM(D40:D43)</f>
        <v>1980033</v>
      </c>
      <c r="E45" s="667"/>
    </row>
    <row r="46" spans="2:5" ht="12.75" hidden="1">
      <c r="B46" s="147"/>
      <c r="C46" s="207"/>
      <c r="D46" s="170"/>
      <c r="E46" s="668"/>
    </row>
    <row r="47" spans="2:5" ht="12.75" hidden="1">
      <c r="B47" s="151"/>
      <c r="C47" s="159"/>
      <c r="D47" s="153"/>
      <c r="E47" s="668"/>
    </row>
    <row r="48" spans="2:5" ht="12.75" hidden="1">
      <c r="B48" s="138" t="s">
        <v>98</v>
      </c>
      <c r="C48" s="205" t="s">
        <v>111</v>
      </c>
      <c r="D48" s="168">
        <f>'Inv. NO FIN'!C27+'Inv. NO FIN'!E27</f>
        <v>0</v>
      </c>
      <c r="E48" s="654"/>
    </row>
    <row r="49" spans="2:5" ht="12.75" hidden="1">
      <c r="B49" s="138" t="s">
        <v>99</v>
      </c>
      <c r="C49" s="205" t="s">
        <v>112</v>
      </c>
      <c r="D49" s="168">
        <v>0</v>
      </c>
      <c r="E49" s="654"/>
    </row>
    <row r="50" spans="2:5" ht="12.75" hidden="1">
      <c r="B50" s="151"/>
      <c r="C50" s="159"/>
      <c r="D50" s="153"/>
      <c r="E50" s="668"/>
    </row>
    <row r="51" spans="2:5" ht="12.75" hidden="1">
      <c r="B51" s="144" t="s">
        <v>113</v>
      </c>
      <c r="C51" s="206"/>
      <c r="D51" s="150">
        <f>SUM(D48:D49)</f>
        <v>0</v>
      </c>
      <c r="E51" s="667"/>
    </row>
    <row r="52" spans="2:5" ht="12.75" hidden="1">
      <c r="B52" s="147"/>
      <c r="C52" s="207"/>
      <c r="D52" s="170"/>
      <c r="E52" s="668"/>
    </row>
    <row r="53" spans="2:5" ht="12.75" hidden="1">
      <c r="B53" s="151"/>
      <c r="C53" s="159"/>
      <c r="D53" s="153"/>
      <c r="E53" s="668"/>
    </row>
    <row r="54" spans="2:5" ht="12.75" hidden="1">
      <c r="B54" s="138" t="s">
        <v>101</v>
      </c>
      <c r="C54" s="205" t="s">
        <v>115</v>
      </c>
      <c r="D54" s="168">
        <f>'Inv. FIN'!E19+'Inv. FIN'!E26+'Inv. FIN'!E38+'Inv. FIN'!E45</f>
        <v>0</v>
      </c>
      <c r="E54" s="654"/>
    </row>
    <row r="55" spans="2:5" ht="12.75" hidden="1">
      <c r="B55" s="138" t="s">
        <v>102</v>
      </c>
      <c r="C55" s="205" t="s">
        <v>116</v>
      </c>
      <c r="D55" s="168">
        <f>'Deuda L.P.'!L29</f>
        <v>0</v>
      </c>
      <c r="E55" s="654"/>
    </row>
    <row r="56" spans="2:5" ht="12.75" hidden="1">
      <c r="B56" s="151"/>
      <c r="C56" s="159"/>
      <c r="D56" s="153"/>
      <c r="E56" s="668"/>
    </row>
    <row r="57" spans="2:5" ht="12.75" hidden="1">
      <c r="B57" s="144" t="s">
        <v>117</v>
      </c>
      <c r="C57" s="206"/>
      <c r="D57" s="150">
        <f>SUM(D54:D55)</f>
        <v>0</v>
      </c>
      <c r="E57" s="667"/>
    </row>
    <row r="58" spans="2:5" ht="13.5" hidden="1" thickBot="1">
      <c r="B58" s="171"/>
      <c r="C58" s="208"/>
      <c r="D58" s="173"/>
      <c r="E58" s="667"/>
    </row>
    <row r="59" spans="2:5" ht="13.5" hidden="1" thickTop="1">
      <c r="B59" s="161"/>
      <c r="C59" s="199"/>
      <c r="D59" s="163"/>
      <c r="E59" s="663"/>
    </row>
    <row r="60" spans="2:5" ht="12.75" hidden="1">
      <c r="B60" s="154"/>
      <c r="C60" s="200" t="s">
        <v>431</v>
      </c>
      <c r="D60" s="157">
        <f>D45+D51+D57</f>
        <v>1980033</v>
      </c>
      <c r="E60" s="667"/>
    </row>
    <row r="61" spans="2:5" ht="13.5" hidden="1" thickBot="1">
      <c r="B61" s="164"/>
      <c r="C61" s="165"/>
      <c r="D61" s="166"/>
      <c r="E61" s="663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B23" sqref="B23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62" t="s">
        <v>39</v>
      </c>
      <c r="C2" s="862"/>
      <c r="D2" s="862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863" t="str">
        <f>CPYG!A8</f>
        <v>EMPRESA PÚBLICA: INSTITUTO MÉDICO TINERFEÑO S.A.</v>
      </c>
      <c r="C4" s="864"/>
      <c r="D4" s="865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866" t="s">
        <v>645</v>
      </c>
      <c r="C6" s="864"/>
      <c r="D6" s="865"/>
    </row>
    <row r="7" ht="15" customHeight="1" hidden="1" thickBot="1"/>
    <row r="8" spans="2:4" ht="12.75" hidden="1">
      <c r="B8" s="867" t="s">
        <v>90</v>
      </c>
      <c r="C8" s="868"/>
      <c r="D8" s="1183"/>
    </row>
    <row r="9" spans="2:4" ht="13.5" customHeight="1" hidden="1" thickBot="1">
      <c r="B9" s="869"/>
      <c r="C9" s="870"/>
      <c r="D9" s="1184"/>
    </row>
    <row r="10" spans="2:4" ht="12.75" customHeight="1" hidden="1">
      <c r="B10" s="151"/>
      <c r="C10" s="152"/>
      <c r="D10" s="160"/>
    </row>
    <row r="11" spans="2:7" ht="12.75" hidden="1">
      <c r="B11" s="138" t="s">
        <v>92</v>
      </c>
      <c r="C11" s="139" t="s">
        <v>196</v>
      </c>
      <c r="D11" s="483">
        <v>0</v>
      </c>
      <c r="F11" s="169"/>
      <c r="G11" s="169"/>
    </row>
    <row r="12" spans="2:7" ht="12.75" hidden="1">
      <c r="B12" s="138" t="s">
        <v>93</v>
      </c>
      <c r="C12" s="139" t="s">
        <v>197</v>
      </c>
      <c r="D12" s="483">
        <v>0</v>
      </c>
      <c r="F12" s="169"/>
      <c r="G12" s="169"/>
    </row>
    <row r="13" spans="2:7" ht="12.75" hidden="1">
      <c r="B13" s="138" t="s">
        <v>94</v>
      </c>
      <c r="C13" s="139" t="s">
        <v>198</v>
      </c>
      <c r="D13" s="483">
        <f>CPYG!D12+CPYG!D38+CPYG!D36</f>
        <v>2350120</v>
      </c>
      <c r="F13" s="169"/>
      <c r="G13" s="169"/>
    </row>
    <row r="14" spans="2:7" ht="12.75" hidden="1">
      <c r="B14" s="138" t="s">
        <v>95</v>
      </c>
      <c r="C14" s="139" t="s">
        <v>199</v>
      </c>
      <c r="D14" s="483">
        <f>CPYG!D39</f>
        <v>0</v>
      </c>
      <c r="F14" s="169"/>
      <c r="G14" s="169"/>
    </row>
    <row r="15" spans="2:7" ht="12.75" hidden="1">
      <c r="B15" s="138" t="s">
        <v>96</v>
      </c>
      <c r="C15" s="139" t="s">
        <v>200</v>
      </c>
      <c r="D15" s="483">
        <f>CPYG!D37+CPYG!D84+CPYG!D87+CPYG!D103</f>
        <v>0</v>
      </c>
      <c r="F15" s="169"/>
      <c r="G15" s="169"/>
    </row>
    <row r="16" spans="2:7" ht="12.75" hidden="1">
      <c r="B16" s="141"/>
      <c r="C16" s="142"/>
      <c r="D16" s="484"/>
      <c r="F16" s="169"/>
      <c r="G16" s="169"/>
    </row>
    <row r="17" spans="2:6" ht="12.75" hidden="1">
      <c r="B17" s="144" t="s">
        <v>97</v>
      </c>
      <c r="C17" s="145"/>
      <c r="D17" s="485">
        <f>SUM(D11:D15)</f>
        <v>2350120</v>
      </c>
      <c r="F17" s="169"/>
    </row>
    <row r="18" spans="2:4" ht="12.75" hidden="1">
      <c r="B18" s="147"/>
      <c r="C18" s="148"/>
      <c r="D18" s="486"/>
    </row>
    <row r="19" spans="2:4" ht="12.75" hidden="1">
      <c r="B19" s="141"/>
      <c r="C19" s="142"/>
      <c r="D19" s="484"/>
    </row>
    <row r="20" spans="2:4" ht="12.75" hidden="1">
      <c r="B20" s="138" t="s">
        <v>98</v>
      </c>
      <c r="C20" s="139" t="s">
        <v>201</v>
      </c>
      <c r="D20" s="484"/>
    </row>
    <row r="21" spans="2:4" ht="12.75" hidden="1">
      <c r="B21" s="138" t="s">
        <v>99</v>
      </c>
      <c r="C21" s="139" t="s">
        <v>202</v>
      </c>
      <c r="D21" s="484"/>
    </row>
    <row r="22" spans="2:4" ht="12.75" hidden="1">
      <c r="B22" s="141"/>
      <c r="C22" s="142"/>
      <c r="D22" s="484"/>
    </row>
    <row r="23" spans="2:4" ht="12.75" hidden="1">
      <c r="B23" s="144" t="s">
        <v>100</v>
      </c>
      <c r="C23" s="145"/>
      <c r="D23" s="485">
        <f>+D20+D21</f>
        <v>0</v>
      </c>
    </row>
    <row r="24" spans="2:4" ht="12.75" hidden="1">
      <c r="B24" s="147"/>
      <c r="C24" s="148"/>
      <c r="D24" s="486"/>
    </row>
    <row r="25" spans="2:4" ht="12.75" hidden="1">
      <c r="B25" s="141"/>
      <c r="C25" s="142"/>
      <c r="D25" s="484"/>
    </row>
    <row r="26" spans="2:4" ht="12.75" hidden="1">
      <c r="B26" s="138" t="s">
        <v>101</v>
      </c>
      <c r="C26" s="139" t="s">
        <v>203</v>
      </c>
      <c r="D26" s="483"/>
    </row>
    <row r="27" spans="2:4" ht="12.75" hidden="1">
      <c r="B27" s="138" t="s">
        <v>102</v>
      </c>
      <c r="C27" s="139" t="s">
        <v>204</v>
      </c>
      <c r="D27" s="483"/>
    </row>
    <row r="28" spans="2:4" ht="12.75" hidden="1">
      <c r="B28" s="141"/>
      <c r="C28" s="142"/>
      <c r="D28" s="484"/>
    </row>
    <row r="29" spans="2:4" ht="13.5" hidden="1" thickBot="1">
      <c r="B29" s="204" t="s">
        <v>103</v>
      </c>
      <c r="C29" s="488"/>
      <c r="D29" s="487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89"/>
    </row>
    <row r="32" spans="2:4" ht="12.75" hidden="1">
      <c r="B32" s="154"/>
      <c r="C32" s="156" t="s">
        <v>104</v>
      </c>
      <c r="D32" s="490">
        <f>+D29+D23+D17</f>
        <v>2350120</v>
      </c>
    </row>
    <row r="33" spans="2:4" ht="13.5" hidden="1" thickBot="1">
      <c r="B33" s="164"/>
      <c r="C33" s="198"/>
      <c r="D33" s="491"/>
    </row>
    <row r="34" spans="2:4" ht="12.75" hidden="1">
      <c r="B34" s="201"/>
      <c r="C34" s="494"/>
      <c r="D34" s="492"/>
    </row>
    <row r="35" spans="2:4" ht="12.75" hidden="1">
      <c r="B35" s="195"/>
      <c r="C35" s="196" t="s">
        <v>105</v>
      </c>
      <c r="D35" s="160">
        <f>CPYG!D26+CPYG!D28+CPYG!D70+CPYG!D64+CPYG!D63+CPYG!D95+CPYG!D74+CPYG!D90</f>
        <v>0</v>
      </c>
    </row>
    <row r="36" spans="2:4" ht="13.5" hidden="1" thickBot="1">
      <c r="B36" s="203"/>
      <c r="C36" s="495"/>
      <c r="D36" s="493"/>
    </row>
    <row r="37" spans="2:4" ht="12.75" hidden="1">
      <c r="B37" s="161"/>
      <c r="C37" s="162"/>
      <c r="D37" s="489"/>
    </row>
    <row r="38" spans="2:4" ht="12.75" hidden="1">
      <c r="B38" s="1181" t="s">
        <v>646</v>
      </c>
      <c r="C38" s="1182"/>
      <c r="D38" s="490">
        <f>D32+D35</f>
        <v>2350120</v>
      </c>
    </row>
    <row r="39" spans="2:4" ht="13.5" hidden="1" thickBot="1">
      <c r="B39" s="164"/>
      <c r="C39" s="198"/>
      <c r="D39" s="491"/>
    </row>
    <row r="40" ht="12.75" hidden="1"/>
    <row r="41" ht="13.5" hidden="1" thickBot="1"/>
    <row r="42" spans="2:4" ht="12.75" hidden="1">
      <c r="B42" s="867" t="s">
        <v>90</v>
      </c>
      <c r="C42" s="868"/>
      <c r="D42" s="1185"/>
    </row>
    <row r="43" spans="2:4" ht="13.5" customHeight="1" hidden="1" thickBot="1">
      <c r="B43" s="869"/>
      <c r="C43" s="870"/>
      <c r="D43" s="1186"/>
    </row>
    <row r="44" spans="2:4" ht="12.75" customHeight="1" hidden="1">
      <c r="B44" s="151"/>
      <c r="C44" s="152"/>
      <c r="D44" s="496"/>
    </row>
    <row r="45" spans="2:4" ht="12.75" hidden="1">
      <c r="B45" s="138" t="s">
        <v>92</v>
      </c>
      <c r="C45" s="167" t="s">
        <v>106</v>
      </c>
      <c r="D45" s="497">
        <f>-CPYG!D46+CPYG!D52</f>
        <v>939338</v>
      </c>
    </row>
    <row r="46" spans="2:4" ht="12.75" hidden="1">
      <c r="B46" s="138" t="s">
        <v>93</v>
      </c>
      <c r="C46" s="167" t="s">
        <v>107</v>
      </c>
      <c r="D46" s="498">
        <f>-CPYG!D29+CPYG!D33-CPYG!D55-CPYG!D56-CPYG!D107-CPYG!D58</f>
        <v>1040695</v>
      </c>
    </row>
    <row r="47" spans="2:4" ht="12.75" hidden="1">
      <c r="B47" s="138" t="s">
        <v>94</v>
      </c>
      <c r="C47" s="167" t="s">
        <v>376</v>
      </c>
      <c r="D47" s="498">
        <f>-CPYG!D92-CPYG!D93-CPYG!D104</f>
        <v>0</v>
      </c>
    </row>
    <row r="48" spans="2:4" ht="12.75" hidden="1">
      <c r="B48" s="138" t="s">
        <v>95</v>
      </c>
      <c r="C48" s="167" t="s">
        <v>108</v>
      </c>
      <c r="D48" s="498">
        <f>CPYG!D75</f>
        <v>0</v>
      </c>
    </row>
    <row r="49" spans="2:4" ht="12.75" hidden="1">
      <c r="B49" s="151"/>
      <c r="C49" s="152"/>
      <c r="D49" s="498"/>
    </row>
    <row r="50" spans="2:4" ht="12.75" hidden="1">
      <c r="B50" s="144" t="s">
        <v>109</v>
      </c>
      <c r="C50" s="145"/>
      <c r="D50" s="499">
        <f>SUM(D45:D48)</f>
        <v>1980033</v>
      </c>
    </row>
    <row r="51" spans="2:4" ht="12.75" hidden="1">
      <c r="B51" s="147"/>
      <c r="C51" s="148"/>
      <c r="D51" s="500"/>
    </row>
    <row r="52" spans="2:4" ht="12.75" hidden="1">
      <c r="B52" s="151"/>
      <c r="C52" s="152"/>
      <c r="D52" s="496"/>
    </row>
    <row r="53" spans="2:4" ht="12.75" hidden="1">
      <c r="B53" s="138" t="s">
        <v>98</v>
      </c>
      <c r="C53" s="167" t="s">
        <v>111</v>
      </c>
      <c r="D53" s="498"/>
    </row>
    <row r="54" spans="2:4" ht="12.75" hidden="1">
      <c r="B54" s="138" t="s">
        <v>99</v>
      </c>
      <c r="C54" s="167" t="s">
        <v>112</v>
      </c>
      <c r="D54" s="498"/>
    </row>
    <row r="55" spans="2:4" ht="12.75" hidden="1">
      <c r="B55" s="151"/>
      <c r="C55" s="152"/>
      <c r="D55" s="496"/>
    </row>
    <row r="56" spans="2:4" ht="12.75" hidden="1">
      <c r="B56" s="144" t="s">
        <v>113</v>
      </c>
      <c r="C56" s="145"/>
      <c r="D56" s="499">
        <f>+D54+D53</f>
        <v>0</v>
      </c>
    </row>
    <row r="57" spans="2:4" ht="12.75" hidden="1">
      <c r="B57" s="147"/>
      <c r="C57" s="148"/>
      <c r="D57" s="500"/>
    </row>
    <row r="58" spans="2:4" ht="12.75" hidden="1">
      <c r="B58" s="151"/>
      <c r="C58" s="152"/>
      <c r="D58" s="496"/>
    </row>
    <row r="59" spans="2:4" ht="12.75" hidden="1">
      <c r="B59" s="138" t="s">
        <v>101</v>
      </c>
      <c r="C59" s="167" t="s">
        <v>115</v>
      </c>
      <c r="D59" s="498"/>
    </row>
    <row r="60" spans="2:4" ht="12.75" hidden="1">
      <c r="B60" s="138" t="s">
        <v>102</v>
      </c>
      <c r="C60" s="167" t="s">
        <v>116</v>
      </c>
      <c r="D60" s="498"/>
    </row>
    <row r="61" spans="2:4" ht="12.75" hidden="1">
      <c r="B61" s="151"/>
      <c r="C61" s="152"/>
      <c r="D61" s="496"/>
    </row>
    <row r="62" spans="2:4" ht="13.5" hidden="1" thickBot="1">
      <c r="B62" s="204" t="s">
        <v>117</v>
      </c>
      <c r="C62" s="488"/>
      <c r="D62" s="487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89"/>
    </row>
    <row r="65" spans="2:4" ht="12.75" hidden="1">
      <c r="B65" s="154"/>
      <c r="C65" s="156" t="s">
        <v>120</v>
      </c>
      <c r="D65" s="490">
        <f>+D62+D56+D50</f>
        <v>1980033</v>
      </c>
    </row>
    <row r="66" spans="2:4" ht="13.5" hidden="1" thickBot="1">
      <c r="B66" s="164"/>
      <c r="C66" s="198"/>
      <c r="D66" s="491"/>
    </row>
    <row r="67" spans="2:4" ht="12.75" hidden="1">
      <c r="B67" s="202"/>
      <c r="C67" s="505"/>
      <c r="D67" s="501"/>
    </row>
    <row r="68" spans="2:4" ht="12.75" hidden="1">
      <c r="B68" s="195"/>
      <c r="C68" s="196" t="s">
        <v>119</v>
      </c>
      <c r="D68" s="502">
        <f>-CPYG!D27-CPYG!D33-CPYG!D66-CPYG!D52-CPYG!D59-CPYG!D57-CPYG!D94-CPYG!D98-CPYG!D99</f>
        <v>253749.12</v>
      </c>
    </row>
    <row r="69" spans="2:4" ht="14.25" customHeight="1" hidden="1" thickBot="1">
      <c r="B69" s="203"/>
      <c r="C69" s="495"/>
      <c r="D69" s="503"/>
    </row>
    <row r="70" spans="2:4" ht="14.25" customHeight="1" hidden="1">
      <c r="B70" s="154"/>
      <c r="C70" s="506"/>
      <c r="D70" s="504"/>
    </row>
    <row r="71" spans="2:4" ht="12.75" hidden="1">
      <c r="B71" s="1181" t="s">
        <v>647</v>
      </c>
      <c r="C71" s="1182"/>
      <c r="D71" s="490">
        <f>D65+D68</f>
        <v>2233782.12</v>
      </c>
    </row>
    <row r="72" spans="2:4" ht="13.5" hidden="1" thickBot="1">
      <c r="B72" s="164"/>
      <c r="C72" s="198"/>
      <c r="D72" s="491"/>
    </row>
    <row r="73" spans="2:3" ht="12.75" hidden="1">
      <c r="B73" s="158"/>
      <c r="C73" s="158"/>
    </row>
    <row r="74" spans="3:4" ht="12.75" hidden="1">
      <c r="C74" s="185" t="s">
        <v>322</v>
      </c>
      <c r="D74" s="186">
        <f>D38-D71</f>
        <v>116337.87999999989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195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129</v>
      </c>
      <c r="D81" s="133"/>
    </row>
    <row r="82" spans="3:4" ht="12.75" hidden="1">
      <c r="C82" s="181" t="s">
        <v>323</v>
      </c>
      <c r="D82" s="133"/>
    </row>
    <row r="83" spans="3:4" ht="18" customHeight="1" hidden="1">
      <c r="C83" s="181" t="s">
        <v>324</v>
      </c>
      <c r="D83" s="133"/>
    </row>
    <row r="84" spans="3:4" ht="18" customHeight="1" hidden="1">
      <c r="C84" s="181" t="s">
        <v>317</v>
      </c>
      <c r="D84" s="133"/>
    </row>
    <row r="85" spans="3:4" ht="18" customHeight="1" hidden="1">
      <c r="C85" s="181" t="s">
        <v>325</v>
      </c>
      <c r="D85" s="133"/>
    </row>
    <row r="86" spans="3:4" ht="18" customHeight="1" hidden="1">
      <c r="C86" s="181" t="s">
        <v>318</v>
      </c>
      <c r="D86" s="133"/>
    </row>
    <row r="87" spans="3:4" ht="18" customHeight="1" hidden="1">
      <c r="C87" s="132" t="s">
        <v>319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2" t="s">
        <v>81</v>
      </c>
      <c r="D91" s="187">
        <f>SUM(D92:D93)</f>
        <v>0</v>
      </c>
    </row>
    <row r="92" spans="3:4" ht="12.75" hidden="1">
      <c r="C92" s="653" t="s">
        <v>71</v>
      </c>
      <c r="D92" s="187">
        <f>CPYG!D80</f>
        <v>0</v>
      </c>
    </row>
    <row r="93" spans="3:4" ht="12.75" customHeight="1" hidden="1">
      <c r="C93" s="653" t="s">
        <v>72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85" zoomScaleNormal="85" zoomScalePageLayoutView="0" workbookViewId="0" topLeftCell="A1">
      <selection activeCell="C4" sqref="C4"/>
    </sheetView>
  </sheetViews>
  <sheetFormatPr defaultColWidth="11.421875" defaultRowHeight="12.75"/>
  <cols>
    <col min="1" max="1" width="51.8515625" style="728" customWidth="1"/>
    <col min="2" max="2" width="18.28125" style="728" customWidth="1"/>
    <col min="3" max="3" width="19.57421875" style="728" customWidth="1"/>
    <col min="4" max="4" width="19.421875" style="728" customWidth="1"/>
    <col min="5" max="5" width="18.421875" style="728" customWidth="1"/>
    <col min="6" max="16384" width="11.57421875" style="728" customWidth="1"/>
  </cols>
  <sheetData>
    <row r="1" spans="1:5" ht="12.75">
      <c r="A1" s="766"/>
      <c r="B1" s="769" t="s">
        <v>669</v>
      </c>
      <c r="C1" s="766"/>
      <c r="D1" s="766"/>
      <c r="E1" s="766"/>
    </row>
    <row r="2" spans="1:5" ht="12.75">
      <c r="A2" s="766"/>
      <c r="B2" s="770" t="s">
        <v>670</v>
      </c>
      <c r="C2" s="766"/>
      <c r="D2" s="766"/>
      <c r="E2" s="766"/>
    </row>
    <row r="3" spans="1:5" ht="12.75">
      <c r="A3" s="766"/>
      <c r="B3" s="766"/>
      <c r="C3" s="766"/>
      <c r="D3" s="766"/>
      <c r="E3" s="766"/>
    </row>
    <row r="4" spans="1:4" ht="12.75">
      <c r="A4" s="766" t="s">
        <v>521</v>
      </c>
      <c r="B4" s="766"/>
      <c r="C4" s="771">
        <v>42339</v>
      </c>
      <c r="D4" s="766"/>
    </row>
    <row r="5" spans="1:4" ht="12.75">
      <c r="A5" s="766" t="s">
        <v>668</v>
      </c>
      <c r="B5" s="766"/>
      <c r="C5" s="772" t="s">
        <v>671</v>
      </c>
      <c r="D5" s="766"/>
    </row>
    <row r="6" ht="13.5" thickBot="1"/>
    <row r="7" spans="1:5" ht="24.75" customHeight="1">
      <c r="A7" s="838" t="str">
        <f>'ORGANOS DE GOBIERNO'!A9:H9</f>
        <v>EMPRESA PÚBLICA: INSTITUTO MÉDICO TINERFEÑO S.A.</v>
      </c>
      <c r="B7" s="832"/>
      <c r="C7" s="832"/>
      <c r="D7" s="832"/>
      <c r="E7" s="833"/>
    </row>
    <row r="8" spans="1:5" ht="24.75" customHeight="1">
      <c r="A8" s="729"/>
      <c r="B8" s="730"/>
      <c r="C8" s="730"/>
      <c r="D8" s="730"/>
      <c r="E8" s="731"/>
    </row>
    <row r="9" spans="1:5" ht="15" customHeight="1">
      <c r="A9" s="732" t="s">
        <v>23</v>
      </c>
      <c r="B9" s="730"/>
      <c r="C9" s="730"/>
      <c r="D9" s="730"/>
      <c r="E9" s="731"/>
    </row>
    <row r="10" spans="1:5" ht="15" customHeight="1">
      <c r="A10" s="733"/>
      <c r="B10" s="734"/>
      <c r="C10" s="730"/>
      <c r="D10" s="730"/>
      <c r="E10" s="731"/>
    </row>
    <row r="11" spans="1:5" ht="28.5" customHeight="1">
      <c r="A11" s="735" t="s">
        <v>24</v>
      </c>
      <c r="B11" s="736" t="s">
        <v>25</v>
      </c>
      <c r="C11" s="737" t="s">
        <v>26</v>
      </c>
      <c r="D11" s="737" t="s">
        <v>27</v>
      </c>
      <c r="E11" s="738" t="s">
        <v>28</v>
      </c>
    </row>
    <row r="12" spans="1:5" ht="15" customHeight="1">
      <c r="A12" s="733" t="s">
        <v>172</v>
      </c>
      <c r="B12" s="739">
        <v>90</v>
      </c>
      <c r="C12" s="740">
        <v>144</v>
      </c>
      <c r="D12" s="782">
        <f>625*C12</f>
        <v>90000</v>
      </c>
      <c r="E12" s="741">
        <v>10143428.787</v>
      </c>
    </row>
    <row r="13" spans="1:5" ht="15" customHeight="1">
      <c r="A13" s="733" t="s">
        <v>173</v>
      </c>
      <c r="B13" s="739">
        <v>10</v>
      </c>
      <c r="C13" s="781">
        <v>16</v>
      </c>
      <c r="D13" s="783">
        <f>625*C13</f>
        <v>10000</v>
      </c>
      <c r="E13" s="741">
        <v>1127047.643</v>
      </c>
    </row>
    <row r="14" spans="1:5" ht="15" customHeight="1">
      <c r="A14" s="733"/>
      <c r="B14" s="739"/>
      <c r="C14" s="742"/>
      <c r="D14" s="743"/>
      <c r="E14" s="744"/>
    </row>
    <row r="15" spans="1:5" ht="15" customHeight="1">
      <c r="A15" s="733"/>
      <c r="B15" s="730"/>
      <c r="C15" s="742"/>
      <c r="D15" s="743"/>
      <c r="E15" s="744"/>
    </row>
    <row r="16" spans="1:5" ht="15" customHeight="1">
      <c r="A16" s="733"/>
      <c r="B16" s="734"/>
      <c r="C16" s="742"/>
      <c r="D16" s="743"/>
      <c r="E16" s="744"/>
    </row>
    <row r="17" spans="1:5" ht="15" customHeight="1">
      <c r="A17" s="745"/>
      <c r="B17" s="730"/>
      <c r="C17" s="742"/>
      <c r="D17" s="743"/>
      <c r="E17" s="744"/>
    </row>
    <row r="18" spans="1:5" ht="15" customHeight="1">
      <c r="A18" s="732" t="s">
        <v>29</v>
      </c>
      <c r="B18" s="730"/>
      <c r="C18" s="730"/>
      <c r="D18" s="743"/>
      <c r="E18" s="744"/>
    </row>
    <row r="19" spans="1:5" ht="15" customHeight="1">
      <c r="A19" s="745"/>
      <c r="B19" s="730"/>
      <c r="C19" s="730"/>
      <c r="D19" s="730"/>
      <c r="E19" s="731"/>
    </row>
    <row r="20" spans="1:5" ht="28.5" customHeight="1">
      <c r="A20" s="735" t="s">
        <v>30</v>
      </c>
      <c r="B20" s="736" t="s">
        <v>25</v>
      </c>
      <c r="C20" s="736" t="s">
        <v>26</v>
      </c>
      <c r="D20" s="736" t="s">
        <v>27</v>
      </c>
      <c r="E20" s="738" t="s">
        <v>31</v>
      </c>
    </row>
    <row r="21" spans="1:5" ht="15" customHeight="1">
      <c r="A21" s="733"/>
      <c r="B21" s="739"/>
      <c r="C21" s="730"/>
      <c r="D21" s="730"/>
      <c r="E21" s="731"/>
    </row>
    <row r="22" spans="1:5" ht="15" customHeight="1">
      <c r="A22" s="745"/>
      <c r="B22" s="730"/>
      <c r="C22" s="730"/>
      <c r="D22" s="730"/>
      <c r="E22" s="731"/>
    </row>
    <row r="23" spans="1:5" ht="15" customHeight="1">
      <c r="A23" s="733"/>
      <c r="B23" s="734"/>
      <c r="C23" s="730"/>
      <c r="D23" s="730"/>
      <c r="E23" s="731"/>
    </row>
    <row r="24" spans="1:5" ht="15" customHeight="1">
      <c r="A24" s="733"/>
      <c r="B24" s="734"/>
      <c r="C24" s="730"/>
      <c r="D24" s="730"/>
      <c r="E24" s="731"/>
    </row>
    <row r="25" spans="1:5" ht="15" customHeight="1">
      <c r="A25" s="732" t="s">
        <v>32</v>
      </c>
      <c r="B25" s="730"/>
      <c r="C25" s="730"/>
      <c r="D25" s="730"/>
      <c r="E25" s="731"/>
    </row>
    <row r="26" spans="1:5" ht="15" customHeight="1">
      <c r="A26" s="732"/>
      <c r="B26" s="730"/>
      <c r="C26" s="730"/>
      <c r="D26" s="730"/>
      <c r="E26" s="731"/>
    </row>
    <row r="27" spans="1:5" ht="29.25" customHeight="1">
      <c r="A27" s="746" t="s">
        <v>33</v>
      </c>
      <c r="B27" s="747" t="s">
        <v>34</v>
      </c>
      <c r="C27" s="748" t="s">
        <v>35</v>
      </c>
      <c r="D27" s="730"/>
      <c r="E27" s="731"/>
    </row>
    <row r="28" spans="1:5" ht="16.5" customHeight="1">
      <c r="A28" s="733" t="s">
        <v>179</v>
      </c>
      <c r="B28" s="750" t="s">
        <v>36</v>
      </c>
      <c r="C28" s="751"/>
      <c r="D28" s="730"/>
      <c r="E28" s="731"/>
    </row>
    <row r="29" spans="1:5" ht="15" customHeight="1">
      <c r="A29" s="733" t="s">
        <v>181</v>
      </c>
      <c r="B29" s="734" t="s">
        <v>180</v>
      </c>
      <c r="C29" s="751"/>
      <c r="D29" s="730"/>
      <c r="E29" s="731"/>
    </row>
    <row r="30" spans="1:5" ht="15" customHeight="1">
      <c r="A30" s="733" t="s">
        <v>182</v>
      </c>
      <c r="B30" s="734"/>
      <c r="C30" s="751"/>
      <c r="D30" s="730"/>
      <c r="E30" s="731"/>
    </row>
    <row r="31" spans="1:5" ht="15" customHeight="1">
      <c r="A31" s="749" t="s">
        <v>183</v>
      </c>
      <c r="B31" s="750"/>
      <c r="C31" s="752"/>
      <c r="D31" s="730"/>
      <c r="E31" s="731"/>
    </row>
    <row r="32" spans="1:5" ht="15" customHeight="1">
      <c r="A32" s="749" t="s">
        <v>184</v>
      </c>
      <c r="B32" s="750"/>
      <c r="C32" s="751"/>
      <c r="D32" s="730"/>
      <c r="E32" s="731"/>
    </row>
    <row r="33" spans="1:5" ht="15" customHeight="1">
      <c r="A33" s="749" t="s">
        <v>185</v>
      </c>
      <c r="B33" s="750"/>
      <c r="C33" s="751"/>
      <c r="D33" s="730"/>
      <c r="E33" s="731"/>
    </row>
    <row r="34" spans="1:5" ht="15" customHeight="1">
      <c r="A34" s="749" t="s">
        <v>186</v>
      </c>
      <c r="B34" s="750"/>
      <c r="C34" s="751"/>
      <c r="D34" s="730"/>
      <c r="E34" s="731"/>
    </row>
    <row r="35" spans="1:5" ht="15" customHeight="1">
      <c r="A35" s="749" t="s">
        <v>187</v>
      </c>
      <c r="B35" s="750"/>
      <c r="C35" s="751"/>
      <c r="D35" s="730"/>
      <c r="E35" s="731"/>
    </row>
    <row r="36" spans="1:5" ht="15" customHeight="1">
      <c r="A36" s="733" t="s">
        <v>175</v>
      </c>
      <c r="B36" s="750" t="s">
        <v>37</v>
      </c>
      <c r="C36" s="751"/>
      <c r="D36" s="730"/>
      <c r="E36" s="731"/>
    </row>
    <row r="37" spans="1:5" ht="15" customHeight="1">
      <c r="A37" s="749"/>
      <c r="B37" s="750"/>
      <c r="C37" s="751"/>
      <c r="D37" s="730"/>
      <c r="E37" s="731"/>
    </row>
    <row r="38" spans="1:5" ht="15" customHeight="1">
      <c r="A38" s="749"/>
      <c r="B38" s="750"/>
      <c r="C38" s="751"/>
      <c r="D38" s="730"/>
      <c r="E38" s="731"/>
    </row>
    <row r="39" spans="1:5" ht="15" customHeight="1">
      <c r="A39" s="749"/>
      <c r="B39" s="750"/>
      <c r="C39" s="753"/>
      <c r="D39" s="730"/>
      <c r="E39" s="731"/>
    </row>
    <row r="40" spans="1:5" ht="15" customHeight="1">
      <c r="A40" s="749"/>
      <c r="B40" s="750"/>
      <c r="C40" s="730"/>
      <c r="D40" s="730"/>
      <c r="E40" s="731"/>
    </row>
    <row r="41" spans="1:5" ht="15" customHeight="1">
      <c r="A41" s="745"/>
      <c r="B41" s="730"/>
      <c r="C41" s="730"/>
      <c r="D41" s="730"/>
      <c r="E41" s="731"/>
    </row>
    <row r="42" spans="1:5" ht="15" customHeight="1">
      <c r="A42" s="754" t="s">
        <v>38</v>
      </c>
      <c r="B42" s="755"/>
      <c r="C42" s="755"/>
      <c r="D42" s="730"/>
      <c r="E42" s="731"/>
    </row>
    <row r="43" spans="1:5" ht="15" customHeight="1">
      <c r="A43" s="745"/>
      <c r="B43" s="730"/>
      <c r="C43" s="730"/>
      <c r="D43" s="730"/>
      <c r="E43" s="731"/>
    </row>
    <row r="44" spans="1:5" ht="15" customHeight="1">
      <c r="A44" s="746" t="s">
        <v>33</v>
      </c>
      <c r="B44" s="750"/>
      <c r="C44" s="730"/>
      <c r="D44" s="730"/>
      <c r="E44" s="731"/>
    </row>
    <row r="45" spans="1:5" ht="15" customHeight="1">
      <c r="A45" s="784" t="s">
        <v>174</v>
      </c>
      <c r="B45" s="730"/>
      <c r="C45" s="730"/>
      <c r="D45" s="730"/>
      <c r="E45" s="731"/>
    </row>
    <row r="46" spans="1:5" ht="13.5" customHeight="1">
      <c r="A46" s="745"/>
      <c r="B46" s="730"/>
      <c r="C46" s="730"/>
      <c r="D46" s="730"/>
      <c r="E46" s="731"/>
    </row>
    <row r="47" spans="1:5" ht="13.5" customHeight="1" thickBot="1">
      <c r="A47" s="756"/>
      <c r="B47" s="757"/>
      <c r="C47" s="757"/>
      <c r="D47" s="757"/>
      <c r="E47" s="758"/>
    </row>
    <row r="48" ht="13.5" customHeight="1"/>
    <row r="49" ht="13.5" customHeight="1"/>
    <row r="50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69" t="s">
        <v>669</v>
      </c>
    </row>
    <row r="2" ht="12.75">
      <c r="C2" s="770" t="s">
        <v>670</v>
      </c>
    </row>
    <row r="4" spans="2:4" ht="12.75">
      <c r="B4" s="766" t="s">
        <v>521</v>
      </c>
      <c r="D4" s="771">
        <v>42339</v>
      </c>
    </row>
    <row r="5" spans="2:4" ht="12.75">
      <c r="B5" s="766" t="s">
        <v>668</v>
      </c>
      <c r="D5" s="772" t="s">
        <v>671</v>
      </c>
    </row>
    <row r="7" spans="2:4" ht="12.75">
      <c r="B7" s="862" t="s">
        <v>39</v>
      </c>
      <c r="C7" s="862"/>
      <c r="D7" s="862"/>
    </row>
    <row r="8" spans="2:4" ht="13.5" thickBot="1">
      <c r="B8" s="183"/>
      <c r="C8" s="183"/>
      <c r="D8" s="183"/>
    </row>
    <row r="9" spans="2:4" ht="15.75" thickBot="1">
      <c r="B9" s="863" t="str">
        <f>CPYG!A8</f>
        <v>EMPRESA PÚBLICA: INSTITUTO MÉDICO TINERFEÑO S.A.</v>
      </c>
      <c r="C9" s="864"/>
      <c r="D9" s="865"/>
    </row>
    <row r="10" spans="2:3" ht="13.5" thickBot="1">
      <c r="B10" s="184"/>
      <c r="C10" s="184"/>
    </row>
    <row r="11" spans="2:4" ht="15.75" thickBot="1">
      <c r="B11" s="866" t="s">
        <v>645</v>
      </c>
      <c r="C11" s="864"/>
      <c r="D11" s="865"/>
    </row>
    <row r="12" spans="2:3" ht="13.5" thickBot="1">
      <c r="B12" s="184"/>
      <c r="C12" s="184"/>
    </row>
    <row r="13" spans="2:4" ht="13.5" customHeight="1">
      <c r="B13" s="867" t="s">
        <v>90</v>
      </c>
      <c r="C13" s="868"/>
      <c r="D13" s="831"/>
    </row>
    <row r="14" spans="2:4" ht="12.75" customHeight="1" thickBot="1">
      <c r="B14" s="869"/>
      <c r="C14" s="870"/>
      <c r="D14" s="829"/>
    </row>
    <row r="15" spans="2:4" ht="12.75">
      <c r="B15" s="151"/>
      <c r="C15" s="152"/>
      <c r="D15" s="197"/>
    </row>
    <row r="16" spans="2:4" ht="12.75">
      <c r="B16" s="138" t="s">
        <v>92</v>
      </c>
      <c r="C16" s="139" t="s">
        <v>196</v>
      </c>
      <c r="D16" s="140">
        <v>0</v>
      </c>
    </row>
    <row r="17" spans="2:4" ht="12.75">
      <c r="B17" s="138" t="s">
        <v>93</v>
      </c>
      <c r="C17" s="139" t="s">
        <v>197</v>
      </c>
      <c r="D17" s="140">
        <v>0</v>
      </c>
    </row>
    <row r="18" spans="2:4" ht="12.75">
      <c r="B18" s="138" t="s">
        <v>94</v>
      </c>
      <c r="C18" s="139" t="s">
        <v>198</v>
      </c>
      <c r="D18" s="140">
        <f>3!D13</f>
        <v>2350120</v>
      </c>
    </row>
    <row r="19" spans="2:4" ht="12.75">
      <c r="B19" s="138" t="s">
        <v>95</v>
      </c>
      <c r="C19" s="139" t="s">
        <v>199</v>
      </c>
      <c r="D19" s="140">
        <f>3!D14+'Transf. y subv.'!E48</f>
        <v>0</v>
      </c>
    </row>
    <row r="20" spans="2:4" ht="12.75">
      <c r="B20" s="138" t="s">
        <v>96</v>
      </c>
      <c r="C20" s="139" t="s">
        <v>200</v>
      </c>
      <c r="D20" s="140">
        <f>3!D15</f>
        <v>0</v>
      </c>
    </row>
    <row r="21" spans="2:4" ht="12.75">
      <c r="B21" s="141"/>
      <c r="C21" s="142"/>
      <c r="D21" s="143"/>
    </row>
    <row r="22" spans="2:4" ht="12.75">
      <c r="B22" s="144" t="s">
        <v>97</v>
      </c>
      <c r="C22" s="145"/>
      <c r="D22" s="146">
        <f>SUM(D16:D20)</f>
        <v>2350120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98</v>
      </c>
      <c r="C25" s="139" t="s">
        <v>201</v>
      </c>
      <c r="D25" s="143">
        <f>-'Inv. NO FIN'!H27</f>
        <v>0</v>
      </c>
    </row>
    <row r="26" spans="2:4" ht="12.75">
      <c r="B26" s="138" t="s">
        <v>99</v>
      </c>
      <c r="C26" s="139" t="s">
        <v>202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100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101</v>
      </c>
      <c r="C31" s="139" t="s">
        <v>203</v>
      </c>
      <c r="D31" s="140">
        <f>-'Inv. FIN'!G19-'Inv. FIN'!G26-'Inv. FIN'!G38-'Inv. FIN'!G45</f>
        <v>0</v>
      </c>
    </row>
    <row r="32" spans="2:4" ht="12.75">
      <c r="B32" s="138" t="s">
        <v>102</v>
      </c>
      <c r="C32" s="139" t="s">
        <v>204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103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104</v>
      </c>
      <c r="D37" s="157">
        <f>D22+D28+D34</f>
        <v>2350120</v>
      </c>
      <c r="G37" s="657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455</v>
      </c>
      <c r="D39" s="197">
        <f>3!D35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104</v>
      </c>
      <c r="D41" s="157">
        <f>D37+D39</f>
        <v>2350120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67" t="s">
        <v>90</v>
      </c>
      <c r="C44" s="868"/>
      <c r="D44" s="830"/>
    </row>
    <row r="45" spans="2:4" ht="12.75" customHeight="1" thickBot="1">
      <c r="B45" s="869"/>
      <c r="C45" s="870"/>
      <c r="D45" s="828"/>
    </row>
    <row r="46" spans="2:4" ht="12.75">
      <c r="B46" s="151"/>
      <c r="C46" s="152"/>
      <c r="D46" s="153"/>
    </row>
    <row r="47" spans="2:4" ht="12.75">
      <c r="B47" s="138" t="s">
        <v>92</v>
      </c>
      <c r="C47" s="167" t="s">
        <v>106</v>
      </c>
      <c r="D47" s="168">
        <f>3!D45</f>
        <v>939338</v>
      </c>
    </row>
    <row r="48" spans="2:4" ht="12.75">
      <c r="B48" s="138" t="s">
        <v>93</v>
      </c>
      <c r="C48" s="167" t="s">
        <v>107</v>
      </c>
      <c r="D48" s="168">
        <f>3!D46</f>
        <v>1040695</v>
      </c>
    </row>
    <row r="49" spans="2:4" ht="12.75">
      <c r="B49" s="138" t="s">
        <v>94</v>
      </c>
      <c r="C49" s="167" t="s">
        <v>376</v>
      </c>
      <c r="D49" s="168">
        <f>3!D47</f>
        <v>0</v>
      </c>
    </row>
    <row r="50" spans="2:4" ht="12.75">
      <c r="B50" s="138" t="s">
        <v>95</v>
      </c>
      <c r="C50" s="167" t="s">
        <v>108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109</v>
      </c>
      <c r="C52" s="145"/>
      <c r="D52" s="150">
        <f>SUM(D47:D50)</f>
        <v>1980033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98</v>
      </c>
      <c r="C55" s="167" t="s">
        <v>111</v>
      </c>
      <c r="D55" s="168">
        <f>'Inv. NO FIN'!C27+'Inv. NO FIN'!E27</f>
        <v>0</v>
      </c>
    </row>
    <row r="56" spans="2:4" ht="12.75">
      <c r="B56" s="138" t="s">
        <v>99</v>
      </c>
      <c r="C56" s="167" t="s">
        <v>112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113</v>
      </c>
      <c r="C58" s="145"/>
      <c r="D58" s="150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101</v>
      </c>
      <c r="C61" s="167" t="s">
        <v>115</v>
      </c>
      <c r="D61" s="168">
        <f>'Inv. FIN'!E19+'Inv. FIN'!E26+'Inv. FIN'!E38+'Inv. FIN'!E45</f>
        <v>0</v>
      </c>
    </row>
    <row r="62" spans="2:4" ht="12.75">
      <c r="B62" s="138" t="s">
        <v>102</v>
      </c>
      <c r="C62" s="167" t="s">
        <v>116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144" t="s">
        <v>117</v>
      </c>
      <c r="C64" s="145"/>
      <c r="D64" s="150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431</v>
      </c>
      <c r="D67" s="157">
        <f>D52+D58+D64</f>
        <v>1980033</v>
      </c>
      <c r="G67" s="657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456</v>
      </c>
      <c r="D69" s="194">
        <f>3!D68</f>
        <v>253749.12</v>
      </c>
    </row>
    <row r="70" spans="2:4" ht="12.75">
      <c r="B70" s="161"/>
      <c r="C70" s="162"/>
      <c r="D70" s="163"/>
    </row>
    <row r="71" spans="2:4" ht="12.75">
      <c r="B71" s="154"/>
      <c r="C71" s="156" t="s">
        <v>431</v>
      </c>
      <c r="D71" s="157">
        <f>D67+D69</f>
        <v>2233782.12</v>
      </c>
    </row>
    <row r="72" spans="2:4" ht="13.5" thickBot="1">
      <c r="B72" s="164"/>
      <c r="C72" s="165"/>
      <c r="D72" s="166"/>
    </row>
    <row r="74" s="785" customFormat="1" ht="12.75" hidden="1">
      <c r="D74" s="786"/>
    </row>
    <row r="75" spans="2:5" s="785" customFormat="1" ht="17.25" customHeight="1" hidden="1">
      <c r="B75" s="785" t="s">
        <v>459</v>
      </c>
      <c r="C75" s="787" t="s">
        <v>322</v>
      </c>
      <c r="D75" s="788">
        <f>D41-D71</f>
        <v>116337.87999999989</v>
      </c>
      <c r="E75" s="785" t="s">
        <v>463</v>
      </c>
    </row>
    <row r="76" s="785" customFormat="1" ht="12.75" hidden="1">
      <c r="D76" s="786"/>
    </row>
    <row r="77" spans="2:5" s="785" customFormat="1" ht="17.25" customHeight="1" hidden="1">
      <c r="B77" s="785" t="s">
        <v>460</v>
      </c>
      <c r="C77" s="785" t="s">
        <v>458</v>
      </c>
      <c r="D77" s="786">
        <f>D79+D84+D85+D86+D87</f>
        <v>-116337.88</v>
      </c>
      <c r="E77" s="785" t="s">
        <v>661</v>
      </c>
    </row>
    <row r="78" s="785" customFormat="1" ht="12.75" hidden="1">
      <c r="D78" s="786"/>
    </row>
    <row r="79" spans="3:4" s="785" customFormat="1" ht="19.5" customHeight="1" hidden="1">
      <c r="C79" s="785" t="s">
        <v>457</v>
      </c>
      <c r="D79" s="786">
        <f>SUM(D80:D83)</f>
        <v>258936.12</v>
      </c>
    </row>
    <row r="80" spans="3:4" s="785" customFormat="1" ht="21.75" customHeight="1" hidden="1">
      <c r="C80" s="789" t="s">
        <v>663</v>
      </c>
      <c r="D80" s="790">
        <f>-'Inv. NO FIN'!D27</f>
        <v>0</v>
      </c>
    </row>
    <row r="81" spans="3:4" s="785" customFormat="1" ht="18.75" customHeight="1" hidden="1">
      <c r="C81" s="789" t="s">
        <v>79</v>
      </c>
      <c r="D81" s="790">
        <f>-'Inv. NO FIN'!F27</f>
        <v>253749.12</v>
      </c>
    </row>
    <row r="82" spans="3:4" s="785" customFormat="1" ht="21" customHeight="1" hidden="1">
      <c r="C82" s="789" t="s">
        <v>635</v>
      </c>
      <c r="D82" s="790">
        <f>-'Inv. NO FIN'!G27</f>
        <v>0</v>
      </c>
    </row>
    <row r="83" spans="3:4" s="785" customFormat="1" ht="25.5" hidden="1">
      <c r="C83" s="789" t="s">
        <v>637</v>
      </c>
      <c r="D83" s="790">
        <f>-ACTIVO!M26</f>
        <v>5187</v>
      </c>
    </row>
    <row r="84" spans="3:4" s="785" customFormat="1" ht="19.5" customHeight="1" hidden="1">
      <c r="C84" s="791" t="s">
        <v>461</v>
      </c>
      <c r="D84" s="790">
        <f>-'Inv. FIN'!H19-'Inv. FIN'!H26-'Inv. FIN'!H38-'Inv. FIN'!H45</f>
        <v>0</v>
      </c>
    </row>
    <row r="85" spans="3:4" s="785" customFormat="1" ht="30" customHeight="1" hidden="1">
      <c r="C85" s="792" t="s">
        <v>462</v>
      </c>
      <c r="D85" s="790">
        <f>-(ACTIVO!D28-ACTIVO!C28)+ACTIVO!D42-ACTIVO!C42+ACTIVO!D43-ACTIVO!C43</f>
        <v>-180274</v>
      </c>
    </row>
    <row r="86" spans="3:5" s="785" customFormat="1" ht="19.5" customHeight="1" hidden="1">
      <c r="C86" s="785" t="s">
        <v>662</v>
      </c>
      <c r="D86" s="786"/>
      <c r="E86" s="793" t="s">
        <v>465</v>
      </c>
    </row>
    <row r="87" spans="3:4" s="785" customFormat="1" ht="19.5" customHeight="1" hidden="1">
      <c r="C87" s="794" t="s">
        <v>577</v>
      </c>
      <c r="D87" s="786">
        <f>+PASIVO!G38</f>
        <v>-195000</v>
      </c>
    </row>
    <row r="88" s="785" customFormat="1" ht="12.75" hidden="1">
      <c r="D88" s="786"/>
    </row>
    <row r="89" spans="3:4" s="785" customFormat="1" ht="12.75" hidden="1">
      <c r="C89" s="785" t="s">
        <v>464</v>
      </c>
      <c r="D89" s="786">
        <f>D75+D77</f>
        <v>-1.1641532182693481E-10</v>
      </c>
    </row>
    <row r="90" s="785" customFormat="1" ht="12.75" hidden="1">
      <c r="D90" s="786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73.57421875" style="381" customWidth="1"/>
    <col min="2" max="2" width="19.8515625" style="381" customWidth="1"/>
    <col min="3" max="3" width="19.28125" style="381" customWidth="1"/>
    <col min="4" max="4" width="20.7109375" style="381" customWidth="1"/>
    <col min="5" max="5" width="1.57421875" style="381" customWidth="1"/>
    <col min="6" max="6" width="14.57421875" style="380" hidden="1" customWidth="1"/>
    <col min="7" max="7" width="15.28125" style="380" hidden="1" customWidth="1"/>
    <col min="8" max="16384" width="11.57421875" style="381" customWidth="1"/>
  </cols>
  <sheetData>
    <row r="1" ht="12.75">
      <c r="B1" s="769" t="s">
        <v>669</v>
      </c>
    </row>
    <row r="2" ht="12.75">
      <c r="B2" s="770" t="s">
        <v>670</v>
      </c>
    </row>
    <row r="4" spans="1:2" ht="12.75">
      <c r="A4" s="766" t="s">
        <v>521</v>
      </c>
      <c r="B4" s="771">
        <v>42339</v>
      </c>
    </row>
    <row r="5" spans="1:2" ht="12.75">
      <c r="A5" s="766" t="s">
        <v>668</v>
      </c>
      <c r="B5" s="772" t="s">
        <v>671</v>
      </c>
    </row>
    <row r="7" spans="1:6" ht="49.5" customHeight="1">
      <c r="A7" s="876" t="s">
        <v>370</v>
      </c>
      <c r="B7" s="877"/>
      <c r="C7" s="878"/>
      <c r="D7" s="377">
        <v>2016</v>
      </c>
      <c r="E7" s="378"/>
      <c r="F7" s="379"/>
    </row>
    <row r="8" spans="1:6" ht="25.5" customHeight="1">
      <c r="A8" s="873" t="s">
        <v>171</v>
      </c>
      <c r="B8" s="874"/>
      <c r="C8" s="875"/>
      <c r="D8" s="382" t="s">
        <v>78</v>
      </c>
      <c r="E8" s="383"/>
      <c r="F8" s="384"/>
    </row>
    <row r="9" spans="1:6" ht="25.5" customHeight="1">
      <c r="A9" s="871" t="s">
        <v>673</v>
      </c>
      <c r="B9" s="872"/>
      <c r="C9" s="872"/>
      <c r="D9" s="872"/>
      <c r="E9" s="385"/>
      <c r="F9" s="386"/>
    </row>
    <row r="10" spans="1:7" ht="31.5" customHeight="1">
      <c r="A10" s="387" t="s">
        <v>381</v>
      </c>
      <c r="B10" s="388" t="s">
        <v>40</v>
      </c>
      <c r="C10" s="389" t="s">
        <v>42</v>
      </c>
      <c r="D10" s="389" t="s">
        <v>41</v>
      </c>
      <c r="E10" s="390"/>
      <c r="F10" s="391" t="s">
        <v>320</v>
      </c>
      <c r="G10" s="391" t="s">
        <v>321</v>
      </c>
    </row>
    <row r="11" spans="1:5" s="394" customFormat="1" ht="19.5" customHeight="1">
      <c r="A11" s="392" t="s">
        <v>417</v>
      </c>
      <c r="B11" s="560"/>
      <c r="C11" s="560"/>
      <c r="D11" s="560"/>
      <c r="E11" s="393"/>
    </row>
    <row r="12" spans="1:7" s="394" customFormat="1" ht="19.5" customHeight="1">
      <c r="A12" s="395" t="s">
        <v>232</v>
      </c>
      <c r="B12" s="516">
        <f>B13+B19</f>
        <v>2534569.41</v>
      </c>
      <c r="C12" s="516">
        <f>C13+C19</f>
        <v>2336810.45</v>
      </c>
      <c r="D12" s="516">
        <f>D13+D19</f>
        <v>2350120</v>
      </c>
      <c r="E12" s="396"/>
      <c r="F12" s="397">
        <f>+C12-B12</f>
        <v>-197758.95999999996</v>
      </c>
      <c r="G12" s="398">
        <f>+D12-C12</f>
        <v>13309.549999999814</v>
      </c>
    </row>
    <row r="13" spans="1:7" s="394" customFormat="1" ht="19.5" customHeight="1">
      <c r="A13" s="399" t="s">
        <v>382</v>
      </c>
      <c r="B13" s="517">
        <f>B14+B18</f>
        <v>0</v>
      </c>
      <c r="C13" s="517">
        <f>C14+C18</f>
        <v>0</v>
      </c>
      <c r="D13" s="517">
        <f>D14+D18</f>
        <v>0</v>
      </c>
      <c r="E13" s="400"/>
      <c r="F13" s="401"/>
      <c r="G13" s="402"/>
    </row>
    <row r="14" spans="1:7" s="394" customFormat="1" ht="19.5" customHeight="1">
      <c r="A14" s="399" t="s">
        <v>418</v>
      </c>
      <c r="B14" s="517">
        <f>SUM(B15:B17)</f>
        <v>0</v>
      </c>
      <c r="C14" s="517">
        <f>SUM(C15:C17)</f>
        <v>0</v>
      </c>
      <c r="D14" s="517">
        <f>SUM(D15:D17)</f>
        <v>0</v>
      </c>
      <c r="E14" s="400"/>
      <c r="F14" s="401"/>
      <c r="G14" s="402"/>
    </row>
    <row r="15" spans="1:7" s="394" customFormat="1" ht="19.5" customHeight="1">
      <c r="A15" s="399" t="s">
        <v>233</v>
      </c>
      <c r="B15" s="514"/>
      <c r="C15" s="514"/>
      <c r="D15" s="514"/>
      <c r="E15" s="400"/>
      <c r="F15" s="401"/>
      <c r="G15" s="402"/>
    </row>
    <row r="16" spans="1:7" s="394" customFormat="1" ht="19.5" customHeight="1">
      <c r="A16" s="399" t="s">
        <v>235</v>
      </c>
      <c r="B16" s="514"/>
      <c r="C16" s="514"/>
      <c r="D16" s="514"/>
      <c r="E16" s="400"/>
      <c r="F16" s="401"/>
      <c r="G16" s="402"/>
    </row>
    <row r="17" spans="1:8" s="394" customFormat="1" ht="19.5" customHeight="1">
      <c r="A17" s="399" t="s">
        <v>236</v>
      </c>
      <c r="B17" s="514"/>
      <c r="C17" s="514"/>
      <c r="D17" s="514"/>
      <c r="E17" s="400"/>
      <c r="F17" s="401"/>
      <c r="G17" s="402"/>
      <c r="H17" s="394" t="s">
        <v>234</v>
      </c>
    </row>
    <row r="18" spans="1:7" s="394" customFormat="1" ht="19.5" customHeight="1">
      <c r="A18" s="399" t="s">
        <v>420</v>
      </c>
      <c r="B18" s="514"/>
      <c r="C18" s="514"/>
      <c r="D18" s="514"/>
      <c r="E18" s="400"/>
      <c r="F18" s="401"/>
      <c r="G18" s="402"/>
    </row>
    <row r="19" spans="1:7" s="394" customFormat="1" ht="19.5" customHeight="1">
      <c r="A19" s="399" t="s">
        <v>237</v>
      </c>
      <c r="B19" s="517">
        <f>B20+B24</f>
        <v>2534569.41</v>
      </c>
      <c r="C19" s="517">
        <f>C20+C24</f>
        <v>2336810.45</v>
      </c>
      <c r="D19" s="517">
        <f>D20+D24</f>
        <v>2350120</v>
      </c>
      <c r="E19" s="400"/>
      <c r="F19" s="401">
        <f aca="true" t="shared" si="0" ref="F19:F24">+C19-B19</f>
        <v>-197758.95999999996</v>
      </c>
      <c r="G19" s="402">
        <f aca="true" t="shared" si="1" ref="G19:G24">-D19-C19</f>
        <v>-4686930.45</v>
      </c>
    </row>
    <row r="20" spans="1:7" s="394" customFormat="1" ht="19.5" customHeight="1">
      <c r="A20" s="399" t="s">
        <v>421</v>
      </c>
      <c r="B20" s="517">
        <f>SUM(B21:B23)</f>
        <v>2512723.46</v>
      </c>
      <c r="C20" s="517">
        <f>SUM(C21:C23)</f>
        <v>2298810.45</v>
      </c>
      <c r="D20" s="517">
        <f>SUM(D21:D23)</f>
        <v>2320120</v>
      </c>
      <c r="E20" s="403"/>
      <c r="F20" s="401">
        <f t="shared" si="0"/>
        <v>-213913.00999999978</v>
      </c>
      <c r="G20" s="402">
        <f t="shared" si="1"/>
        <v>-4618930.45</v>
      </c>
    </row>
    <row r="21" spans="1:7" s="394" customFormat="1" ht="19.5" customHeight="1">
      <c r="A21" s="399" t="s">
        <v>238</v>
      </c>
      <c r="B21" s="514">
        <v>1500</v>
      </c>
      <c r="C21" s="514">
        <v>1500</v>
      </c>
      <c r="D21" s="514">
        <v>1500</v>
      </c>
      <c r="E21" s="403"/>
      <c r="F21" s="401">
        <f t="shared" si="0"/>
        <v>0</v>
      </c>
      <c r="G21" s="402">
        <f t="shared" si="1"/>
        <v>-3000</v>
      </c>
    </row>
    <row r="22" spans="1:7" s="394" customFormat="1" ht="19.5" customHeight="1">
      <c r="A22" s="399" t="s">
        <v>239</v>
      </c>
      <c r="B22" s="514">
        <v>2511223.46</v>
      </c>
      <c r="C22" s="514">
        <v>2296864</v>
      </c>
      <c r="D22" s="514">
        <v>2318620</v>
      </c>
      <c r="E22" s="403"/>
      <c r="F22" s="401">
        <f t="shared" si="0"/>
        <v>-214359.45999999996</v>
      </c>
      <c r="G22" s="402">
        <f t="shared" si="1"/>
        <v>-4615484</v>
      </c>
    </row>
    <row r="23" spans="1:7" s="394" customFormat="1" ht="19.5" customHeight="1">
      <c r="A23" s="399" t="s">
        <v>240</v>
      </c>
      <c r="B23" s="514"/>
      <c r="C23" s="514">
        <v>446.45</v>
      </c>
      <c r="D23" s="514"/>
      <c r="E23" s="403"/>
      <c r="F23" s="401">
        <f t="shared" si="0"/>
        <v>446.45</v>
      </c>
      <c r="G23" s="402">
        <f t="shared" si="1"/>
        <v>-446.45</v>
      </c>
    </row>
    <row r="24" spans="1:7" s="394" customFormat="1" ht="19.5" customHeight="1">
      <c r="A24" s="399" t="s">
        <v>422</v>
      </c>
      <c r="B24" s="514">
        <v>21845.95</v>
      </c>
      <c r="C24" s="514">
        <v>38000</v>
      </c>
      <c r="D24" s="514">
        <v>30000</v>
      </c>
      <c r="E24" s="403"/>
      <c r="F24" s="401">
        <f t="shared" si="0"/>
        <v>16154.05</v>
      </c>
      <c r="G24" s="402">
        <f t="shared" si="1"/>
        <v>-68000</v>
      </c>
    </row>
    <row r="25" spans="1:7" s="394" customFormat="1" ht="27.75" customHeight="1">
      <c r="A25" s="404" t="s">
        <v>615</v>
      </c>
      <c r="B25" s="516">
        <f>SUM(B26:B27)</f>
        <v>0</v>
      </c>
      <c r="C25" s="516">
        <f>SUM(C26:C27)</f>
        <v>0</v>
      </c>
      <c r="D25" s="516">
        <f>SUM(D26:D27)</f>
        <v>0</v>
      </c>
      <c r="E25" s="405"/>
      <c r="F25" s="406"/>
      <c r="G25" s="402"/>
    </row>
    <row r="26" spans="1:7" s="394" customFormat="1" ht="18" customHeight="1">
      <c r="A26" s="399" t="s">
        <v>73</v>
      </c>
      <c r="B26" s="514"/>
      <c r="C26" s="513"/>
      <c r="D26" s="513"/>
      <c r="E26" s="405"/>
      <c r="F26" s="406"/>
      <c r="G26" s="402"/>
    </row>
    <row r="27" spans="1:7" s="394" customFormat="1" ht="18" customHeight="1">
      <c r="A27" s="399" t="s">
        <v>74</v>
      </c>
      <c r="B27" s="514"/>
      <c r="C27" s="676"/>
      <c r="D27" s="677"/>
      <c r="E27" s="405"/>
      <c r="F27" s="406"/>
      <c r="G27" s="402"/>
    </row>
    <row r="28" spans="1:7" s="394" customFormat="1" ht="25.5" customHeight="1">
      <c r="A28" s="404" t="s">
        <v>241</v>
      </c>
      <c r="B28" s="513"/>
      <c r="C28" s="513"/>
      <c r="D28" s="513"/>
      <c r="E28" s="405"/>
      <c r="F28" s="406"/>
      <c r="G28" s="402"/>
    </row>
    <row r="29" spans="1:7" s="394" customFormat="1" ht="19.5" customHeight="1">
      <c r="A29" s="407" t="s">
        <v>242</v>
      </c>
      <c r="B29" s="516">
        <f>SUM(B30:B33)</f>
        <v>-184573.41999999998</v>
      </c>
      <c r="C29" s="516">
        <f>SUM(C30:C33)</f>
        <v>-216280</v>
      </c>
      <c r="D29" s="516">
        <f>SUM(D30:D33)</f>
        <v>-162000</v>
      </c>
      <c r="E29" s="405"/>
      <c r="F29" s="397">
        <f>+C29-B29</f>
        <v>-31706.580000000016</v>
      </c>
      <c r="G29" s="398">
        <f>+D29-C29</f>
        <v>54280</v>
      </c>
    </row>
    <row r="30" spans="1:7" s="394" customFormat="1" ht="19.5" customHeight="1">
      <c r="A30" s="399" t="s">
        <v>243</v>
      </c>
      <c r="B30" s="514"/>
      <c r="C30" s="514"/>
      <c r="D30" s="514"/>
      <c r="E30" s="403"/>
      <c r="F30" s="408"/>
      <c r="G30" s="402"/>
    </row>
    <row r="31" spans="1:7" s="394" customFormat="1" ht="19.5" customHeight="1">
      <c r="A31" s="399" t="s">
        <v>244</v>
      </c>
      <c r="B31" s="514">
        <f>-(4068.03+92312.39)</f>
        <v>-96380.42</v>
      </c>
      <c r="C31" s="514">
        <v>-136000</v>
      </c>
      <c r="D31" s="514">
        <v>-82000</v>
      </c>
      <c r="E31" s="403"/>
      <c r="F31" s="408"/>
      <c r="G31" s="402"/>
    </row>
    <row r="32" spans="1:7" s="394" customFormat="1" ht="19.5" customHeight="1">
      <c r="A32" s="399" t="s">
        <v>245</v>
      </c>
      <c r="B32" s="514">
        <v>-88193</v>
      </c>
      <c r="C32" s="514">
        <v>-80280</v>
      </c>
      <c r="D32" s="514">
        <v>-80000</v>
      </c>
      <c r="E32" s="403"/>
      <c r="F32" s="401">
        <f>+C32-B32</f>
        <v>7913</v>
      </c>
      <c r="G32" s="402">
        <f>-D32-C32</f>
        <v>160280</v>
      </c>
    </row>
    <row r="33" spans="1:7" s="394" customFormat="1" ht="19.5" customHeight="1">
      <c r="A33" s="399" t="s">
        <v>246</v>
      </c>
      <c r="B33" s="514"/>
      <c r="C33" s="513"/>
      <c r="D33" s="514"/>
      <c r="E33" s="403"/>
      <c r="F33" s="408"/>
      <c r="G33" s="402"/>
    </row>
    <row r="34" spans="1:7" s="394" customFormat="1" ht="19.5" customHeight="1">
      <c r="A34" s="404" t="s">
        <v>247</v>
      </c>
      <c r="B34" s="516">
        <f>B35+B39</f>
        <v>0</v>
      </c>
      <c r="C34" s="516">
        <f>C35+C39</f>
        <v>0</v>
      </c>
      <c r="D34" s="516">
        <f>D35+D39</f>
        <v>0</v>
      </c>
      <c r="E34" s="396"/>
      <c r="F34" s="397">
        <f>+C34-B34</f>
        <v>0</v>
      </c>
      <c r="G34" s="398">
        <f>+D34-C34</f>
        <v>0</v>
      </c>
    </row>
    <row r="35" spans="1:7" s="394" customFormat="1" ht="19.5" customHeight="1">
      <c r="A35" s="399" t="s">
        <v>248</v>
      </c>
      <c r="B35" s="517">
        <f>SUM(B36:B38)</f>
        <v>0</v>
      </c>
      <c r="C35" s="517">
        <f>SUM(C36:C38)</f>
        <v>0</v>
      </c>
      <c r="D35" s="517">
        <f>SUM(D36:D38)</f>
        <v>0</v>
      </c>
      <c r="E35" s="400"/>
      <c r="F35" s="401"/>
      <c r="G35" s="402"/>
    </row>
    <row r="36" spans="1:7" s="394" customFormat="1" ht="19.5" customHeight="1">
      <c r="A36" s="399" t="s">
        <v>75</v>
      </c>
      <c r="B36" s="514"/>
      <c r="C36" s="514"/>
      <c r="D36" s="514"/>
      <c r="E36" s="400"/>
      <c r="F36" s="401"/>
      <c r="G36" s="402"/>
    </row>
    <row r="37" spans="1:7" s="394" customFormat="1" ht="19.5" customHeight="1">
      <c r="A37" s="399" t="s">
        <v>76</v>
      </c>
      <c r="B37" s="514"/>
      <c r="C37" s="514"/>
      <c r="D37" s="514"/>
      <c r="E37" s="400"/>
      <c r="F37" s="401"/>
      <c r="G37" s="402"/>
    </row>
    <row r="38" spans="1:7" s="394" customFormat="1" ht="19.5" customHeight="1">
      <c r="A38" s="399" t="s">
        <v>77</v>
      </c>
      <c r="B38" s="514"/>
      <c r="C38" s="514"/>
      <c r="D38" s="514"/>
      <c r="E38" s="400"/>
      <c r="F38" s="401"/>
      <c r="G38" s="402"/>
    </row>
    <row r="39" spans="1:7" s="394" customFormat="1" ht="19.5" customHeight="1">
      <c r="A39" s="399" t="s">
        <v>249</v>
      </c>
      <c r="B39" s="517">
        <f>SUM(B40:B45)</f>
        <v>0</v>
      </c>
      <c r="C39" s="517">
        <f>SUM(C40:C45)</f>
        <v>0</v>
      </c>
      <c r="D39" s="517">
        <f>SUM(D40:D45)</f>
        <v>0</v>
      </c>
      <c r="E39" s="400"/>
      <c r="F39" s="401">
        <f>+C39-B39</f>
        <v>0</v>
      </c>
      <c r="G39" s="402">
        <f>-D39-C39</f>
        <v>0</v>
      </c>
    </row>
    <row r="40" spans="1:7" s="394" customFormat="1" ht="19.5" customHeight="1">
      <c r="A40" s="399" t="s">
        <v>250</v>
      </c>
      <c r="B40" s="514"/>
      <c r="C40" s="513"/>
      <c r="D40" s="514"/>
      <c r="E40" s="400"/>
      <c r="F40" s="401"/>
      <c r="G40" s="402"/>
    </row>
    <row r="41" spans="1:7" s="394" customFormat="1" ht="19.5" customHeight="1">
      <c r="A41" s="399" t="s">
        <v>616</v>
      </c>
      <c r="B41" s="514"/>
      <c r="C41" s="514"/>
      <c r="D41" s="514"/>
      <c r="E41" s="403"/>
      <c r="F41" s="401">
        <f>+C41-B41</f>
        <v>0</v>
      </c>
      <c r="G41" s="402">
        <f>-D41-C41</f>
        <v>0</v>
      </c>
    </row>
    <row r="42" spans="1:7" s="394" customFormat="1" ht="19.5" customHeight="1">
      <c r="A42" s="399" t="s">
        <v>617</v>
      </c>
      <c r="B42" s="514"/>
      <c r="C42" s="514"/>
      <c r="D42" s="514"/>
      <c r="E42" s="403"/>
      <c r="F42" s="408"/>
      <c r="G42" s="402"/>
    </row>
    <row r="43" spans="1:7" s="394" customFormat="1" ht="19.5" customHeight="1">
      <c r="A43" s="399" t="s">
        <v>251</v>
      </c>
      <c r="B43" s="514"/>
      <c r="C43" s="514"/>
      <c r="D43" s="514"/>
      <c r="E43" s="403"/>
      <c r="F43" s="408"/>
      <c r="G43" s="402"/>
    </row>
    <row r="44" spans="1:7" s="394" customFormat="1" ht="19.5" customHeight="1">
      <c r="A44" s="399" t="s">
        <v>252</v>
      </c>
      <c r="B44" s="514"/>
      <c r="C44" s="514"/>
      <c r="D44" s="514"/>
      <c r="E44" s="403"/>
      <c r="F44" s="401">
        <f>+C44-B44</f>
        <v>0</v>
      </c>
      <c r="G44" s="402">
        <f>-D44-C44</f>
        <v>0</v>
      </c>
    </row>
    <row r="45" spans="1:7" s="394" customFormat="1" ht="19.5" customHeight="1">
      <c r="A45" s="399" t="s">
        <v>253</v>
      </c>
      <c r="B45" s="514"/>
      <c r="C45" s="513"/>
      <c r="D45" s="514"/>
      <c r="E45" s="403"/>
      <c r="F45" s="408"/>
      <c r="G45" s="402"/>
    </row>
    <row r="46" spans="1:7" s="394" customFormat="1" ht="19.5" customHeight="1">
      <c r="A46" s="404" t="s">
        <v>254</v>
      </c>
      <c r="B46" s="516">
        <f>SUM(B47:B52)</f>
        <v>-944953.3400000001</v>
      </c>
      <c r="C46" s="516">
        <f>SUM(C47:C52)</f>
        <v>-1031805</v>
      </c>
      <c r="D46" s="516">
        <f>SUM(D47:D52)</f>
        <v>-939338</v>
      </c>
      <c r="E46" s="405"/>
      <c r="F46" s="397">
        <f>+C46-B46</f>
        <v>-86851.65999999992</v>
      </c>
      <c r="G46" s="398">
        <f>+D46-C46</f>
        <v>92467</v>
      </c>
    </row>
    <row r="47" spans="1:7" s="394" customFormat="1" ht="19.5" customHeight="1">
      <c r="A47" s="399" t="s">
        <v>255</v>
      </c>
      <c r="B47" s="514">
        <v>-773809.41</v>
      </c>
      <c r="C47" s="514">
        <v>-784784</v>
      </c>
      <c r="D47" s="514">
        <v>-763744</v>
      </c>
      <c r="E47" s="403"/>
      <c r="F47" s="401">
        <f>+C47-B47</f>
        <v>-10974.589999999967</v>
      </c>
      <c r="G47" s="402">
        <f>-D47-C47</f>
        <v>1548528</v>
      </c>
    </row>
    <row r="48" spans="1:7" s="394" customFormat="1" ht="19.5" customHeight="1">
      <c r="A48" s="399" t="s">
        <v>618</v>
      </c>
      <c r="B48" s="514"/>
      <c r="C48" s="514">
        <v>-66681</v>
      </c>
      <c r="D48" s="514"/>
      <c r="E48" s="403"/>
      <c r="F48" s="401">
        <f>+C48-B48</f>
        <v>-66681</v>
      </c>
      <c r="G48" s="402">
        <f>-D48-C48</f>
        <v>66681</v>
      </c>
    </row>
    <row r="49" spans="1:7" s="394" customFormat="1" ht="19.5" customHeight="1">
      <c r="A49" s="399" t="s">
        <v>619</v>
      </c>
      <c r="B49" s="514">
        <v>-169141.01</v>
      </c>
      <c r="C49" s="514">
        <v>-178300</v>
      </c>
      <c r="D49" s="514">
        <v>-173554</v>
      </c>
      <c r="E49" s="403"/>
      <c r="F49" s="401">
        <f>+C49-B49</f>
        <v>-9158.98999999999</v>
      </c>
      <c r="G49" s="402">
        <f>-D49-C49</f>
        <v>351854</v>
      </c>
    </row>
    <row r="50" spans="1:7" s="394" customFormat="1" ht="19.5" customHeight="1">
      <c r="A50" s="399" t="s">
        <v>620</v>
      </c>
      <c r="B50" s="514"/>
      <c r="C50" s="514"/>
      <c r="D50" s="514"/>
      <c r="E50" s="403"/>
      <c r="F50" s="401">
        <f>+C50-B50</f>
        <v>0</v>
      </c>
      <c r="G50" s="402">
        <f>-D50-C50</f>
        <v>0</v>
      </c>
    </row>
    <row r="51" spans="1:7" s="394" customFormat="1" ht="19.5" customHeight="1">
      <c r="A51" s="399" t="s">
        <v>621</v>
      </c>
      <c r="B51" s="514">
        <v>-2002.92</v>
      </c>
      <c r="C51" s="514">
        <v>-2040</v>
      </c>
      <c r="D51" s="514">
        <v>-2040</v>
      </c>
      <c r="E51" s="403"/>
      <c r="F51" s="408"/>
      <c r="G51" s="402"/>
    </row>
    <row r="52" spans="1:7" s="394" customFormat="1" ht="19.5" customHeight="1">
      <c r="A52" s="399" t="s">
        <v>622</v>
      </c>
      <c r="B52" s="514"/>
      <c r="C52" s="513"/>
      <c r="D52" s="514"/>
      <c r="E52" s="403"/>
      <c r="F52" s="408"/>
      <c r="G52" s="409"/>
    </row>
    <row r="53" spans="1:7" s="394" customFormat="1" ht="19.5" customHeight="1" hidden="1">
      <c r="A53" s="399" t="s">
        <v>550</v>
      </c>
      <c r="B53" s="514"/>
      <c r="C53" s="513"/>
      <c r="D53" s="514"/>
      <c r="E53" s="403"/>
      <c r="F53" s="408"/>
      <c r="G53" s="409"/>
    </row>
    <row r="54" spans="1:7" s="394" customFormat="1" ht="19.5" customHeight="1">
      <c r="A54" s="395" t="s">
        <v>256</v>
      </c>
      <c r="B54" s="516">
        <f>+B55+B56+B57+B58</f>
        <v>-724198.52</v>
      </c>
      <c r="C54" s="516">
        <f>+C55+C56+C57+C58</f>
        <v>-358826</v>
      </c>
      <c r="D54" s="516">
        <f>+D55+D56+D57+D58</f>
        <v>-846832</v>
      </c>
      <c r="E54" s="405"/>
      <c r="F54" s="397">
        <f>+C54-B54</f>
        <v>365372.52</v>
      </c>
      <c r="G54" s="398">
        <f>+D54-C54</f>
        <v>-488006</v>
      </c>
    </row>
    <row r="55" spans="1:7" s="394" customFormat="1" ht="19.5" customHeight="1">
      <c r="A55" s="399" t="s">
        <v>623</v>
      </c>
      <c r="B55" s="514">
        <v>-518573.76</v>
      </c>
      <c r="C55" s="514">
        <v>-351100</v>
      </c>
      <c r="D55" s="514">
        <v>-839106</v>
      </c>
      <c r="E55" s="403"/>
      <c r="F55" s="401">
        <f>+C55-B55</f>
        <v>167473.76</v>
      </c>
      <c r="G55" s="402">
        <f>-D55-C55</f>
        <v>1190206</v>
      </c>
    </row>
    <row r="56" spans="1:7" s="394" customFormat="1" ht="19.5" customHeight="1">
      <c r="A56" s="399" t="s">
        <v>624</v>
      </c>
      <c r="B56" s="514">
        <v>-43666.63</v>
      </c>
      <c r="C56" s="514">
        <v>-7726</v>
      </c>
      <c r="D56" s="514">
        <v>-7726</v>
      </c>
      <c r="E56" s="403"/>
      <c r="F56" s="401">
        <f>+C56-B56</f>
        <v>35940.63</v>
      </c>
      <c r="G56" s="402">
        <f>-D56-C56</f>
        <v>15452</v>
      </c>
    </row>
    <row r="57" spans="1:7" s="394" customFormat="1" ht="19.5" customHeight="1">
      <c r="A57" s="399" t="s">
        <v>257</v>
      </c>
      <c r="B57" s="514">
        <v>-161958.13</v>
      </c>
      <c r="C57" s="514"/>
      <c r="D57" s="514"/>
      <c r="E57" s="400"/>
      <c r="F57" s="401">
        <f>+C57-B57</f>
        <v>161958.13</v>
      </c>
      <c r="G57" s="402">
        <f>-D57-C57</f>
        <v>0</v>
      </c>
    </row>
    <row r="58" spans="1:7" s="394" customFormat="1" ht="19.5" customHeight="1">
      <c r="A58" s="399" t="s">
        <v>258</v>
      </c>
      <c r="B58" s="513"/>
      <c r="C58" s="513"/>
      <c r="D58" s="513"/>
      <c r="E58" s="410"/>
      <c r="F58" s="411"/>
      <c r="G58" s="402"/>
    </row>
    <row r="59" spans="1:7" s="394" customFormat="1" ht="19.5" customHeight="1">
      <c r="A59" s="395" t="s">
        <v>259</v>
      </c>
      <c r="B59" s="516">
        <f>SUM(B60:B62)</f>
        <v>-254812.25</v>
      </c>
      <c r="C59" s="516">
        <f>SUM(C60:C62)</f>
        <v>-253919.13</v>
      </c>
      <c r="D59" s="516">
        <f>SUM(D60:D62)</f>
        <v>-253749.12</v>
      </c>
      <c r="E59" s="405"/>
      <c r="F59" s="397">
        <f>+C59-B59</f>
        <v>893.1199999999953</v>
      </c>
      <c r="G59" s="398">
        <f>+D59-C59</f>
        <v>170.0100000000093</v>
      </c>
    </row>
    <row r="60" spans="1:7" s="394" customFormat="1" ht="19.5" customHeight="1">
      <c r="A60" s="399" t="s">
        <v>726</v>
      </c>
      <c r="B60" s="514">
        <v>-100.59</v>
      </c>
      <c r="C60" s="514">
        <v>-856.67</v>
      </c>
      <c r="D60" s="514">
        <v>-1557.22</v>
      </c>
      <c r="E60" s="405"/>
      <c r="F60" s="397"/>
      <c r="G60" s="398"/>
    </row>
    <row r="61" spans="1:7" s="394" customFormat="1" ht="19.5" customHeight="1">
      <c r="A61" s="399" t="s">
        <v>727</v>
      </c>
      <c r="B61" s="514">
        <v>-254711.66</v>
      </c>
      <c r="C61" s="514">
        <v>-253062.46</v>
      </c>
      <c r="D61" s="514">
        <v>-252191.9</v>
      </c>
      <c r="E61" s="405"/>
      <c r="F61" s="397"/>
      <c r="G61" s="398"/>
    </row>
    <row r="62" spans="1:7" s="394" customFormat="1" ht="19.5" customHeight="1">
      <c r="A62" s="399" t="s">
        <v>728</v>
      </c>
      <c r="B62" s="514"/>
      <c r="C62" s="514"/>
      <c r="D62" s="514"/>
      <c r="E62" s="405"/>
      <c r="F62" s="397"/>
      <c r="G62" s="398"/>
    </row>
    <row r="63" spans="1:7" s="394" customFormat="1" ht="25.5" customHeight="1">
      <c r="A63" s="404" t="s">
        <v>260</v>
      </c>
      <c r="B63" s="513"/>
      <c r="C63" s="513"/>
      <c r="D63" s="513"/>
      <c r="E63" s="405"/>
      <c r="F63" s="397">
        <f>+C63-B63</f>
        <v>0</v>
      </c>
      <c r="G63" s="398">
        <f>+D63-C63</f>
        <v>0</v>
      </c>
    </row>
    <row r="64" spans="1:7" s="394" customFormat="1" ht="24.75" customHeight="1">
      <c r="A64" s="404" t="s">
        <v>261</v>
      </c>
      <c r="B64" s="513"/>
      <c r="C64" s="513"/>
      <c r="D64" s="513"/>
      <c r="E64" s="396"/>
      <c r="F64" s="397"/>
      <c r="G64" s="402"/>
    </row>
    <row r="65" spans="1:7" s="394" customFormat="1" ht="28.5" customHeight="1">
      <c r="A65" s="404" t="s">
        <v>262</v>
      </c>
      <c r="B65" s="516">
        <f>B66+B70</f>
        <v>0</v>
      </c>
      <c r="C65" s="516">
        <f>C66+C70</f>
        <v>0</v>
      </c>
      <c r="D65" s="516">
        <f>D66+D70</f>
        <v>0</v>
      </c>
      <c r="E65" s="405"/>
      <c r="F65" s="397">
        <f>+C65-B65</f>
        <v>0</v>
      </c>
      <c r="G65" s="398">
        <f>+D65-C65</f>
        <v>0</v>
      </c>
    </row>
    <row r="66" spans="1:7" s="394" customFormat="1" ht="19.5" customHeight="1">
      <c r="A66" s="399" t="s">
        <v>366</v>
      </c>
      <c r="B66" s="517">
        <f>SUM(B67:B69)</f>
        <v>0</v>
      </c>
      <c r="C66" s="517">
        <f>SUM(C67:C69)</f>
        <v>0</v>
      </c>
      <c r="D66" s="517">
        <f>SUM(D67:D69)</f>
        <v>0</v>
      </c>
      <c r="E66" s="400"/>
      <c r="F66" s="401"/>
      <c r="G66" s="402"/>
    </row>
    <row r="67" spans="1:7" s="394" customFormat="1" ht="19.5" customHeight="1">
      <c r="A67" s="399" t="s">
        <v>729</v>
      </c>
      <c r="B67" s="514"/>
      <c r="C67" s="513"/>
      <c r="D67" s="514"/>
      <c r="E67" s="400"/>
      <c r="F67" s="401"/>
      <c r="G67" s="402"/>
    </row>
    <row r="68" spans="1:7" s="394" customFormat="1" ht="19.5" customHeight="1">
      <c r="A68" s="399" t="s">
        <v>730</v>
      </c>
      <c r="B68" s="514"/>
      <c r="C68" s="513"/>
      <c r="D68" s="514"/>
      <c r="E68" s="400"/>
      <c r="F68" s="401"/>
      <c r="G68" s="402"/>
    </row>
    <row r="69" spans="1:7" s="394" customFormat="1" ht="19.5" customHeight="1">
      <c r="A69" s="399" t="s">
        <v>731</v>
      </c>
      <c r="B69" s="514"/>
      <c r="C69" s="513"/>
      <c r="D69" s="514"/>
      <c r="E69" s="400"/>
      <c r="F69" s="401"/>
      <c r="G69" s="402"/>
    </row>
    <row r="70" spans="1:7" s="394" customFormat="1" ht="19.5" customHeight="1">
      <c r="A70" s="399" t="s">
        <v>625</v>
      </c>
      <c r="B70" s="517">
        <f>SUM(B71:B73)</f>
        <v>0</v>
      </c>
      <c r="C70" s="517">
        <f>SUM(C71:C73)</f>
        <v>0</v>
      </c>
      <c r="D70" s="517">
        <f>SUM(D71:D73)</f>
        <v>0</v>
      </c>
      <c r="E70" s="403"/>
      <c r="F70" s="401">
        <f>+C70-B70</f>
        <v>0</v>
      </c>
      <c r="G70" s="402">
        <f>-D70-C70</f>
        <v>0</v>
      </c>
    </row>
    <row r="71" spans="1:7" s="394" customFormat="1" ht="19.5" customHeight="1">
      <c r="A71" s="399" t="s">
        <v>729</v>
      </c>
      <c r="B71" s="514"/>
      <c r="C71" s="514"/>
      <c r="D71" s="514"/>
      <c r="E71" s="403"/>
      <c r="F71" s="401"/>
      <c r="G71" s="402"/>
    </row>
    <row r="72" spans="1:7" s="394" customFormat="1" ht="19.5" customHeight="1">
      <c r="A72" s="399" t="s">
        <v>730</v>
      </c>
      <c r="B72" s="514"/>
      <c r="C72" s="514"/>
      <c r="D72" s="514"/>
      <c r="E72" s="403"/>
      <c r="F72" s="401"/>
      <c r="G72" s="402"/>
    </row>
    <row r="73" spans="1:7" s="394" customFormat="1" ht="19.5" customHeight="1">
      <c r="A73" s="399" t="s">
        <v>731</v>
      </c>
      <c r="B73" s="514"/>
      <c r="C73" s="514"/>
      <c r="D73" s="514"/>
      <c r="E73" s="403"/>
      <c r="F73" s="401"/>
      <c r="G73" s="402"/>
    </row>
    <row r="74" spans="1:7" s="394" customFormat="1" ht="27" customHeight="1">
      <c r="A74" s="404" t="s">
        <v>551</v>
      </c>
      <c r="B74" s="514"/>
      <c r="C74" s="514"/>
      <c r="D74" s="514"/>
      <c r="E74" s="403"/>
      <c r="F74" s="401"/>
      <c r="G74" s="402"/>
    </row>
    <row r="75" spans="1:7" s="394" customFormat="1" ht="27" customHeight="1">
      <c r="A75" s="404" t="s">
        <v>467</v>
      </c>
      <c r="B75" s="516">
        <f>SUM(B76:B78)</f>
        <v>0</v>
      </c>
      <c r="C75" s="516">
        <f>SUM(C76:C78)</f>
        <v>0</v>
      </c>
      <c r="D75" s="516">
        <f>SUM(D76:D78)</f>
        <v>0</v>
      </c>
      <c r="E75" s="403"/>
      <c r="F75" s="401"/>
      <c r="G75" s="402"/>
    </row>
    <row r="76" spans="1:7" s="394" customFormat="1" ht="19.5" customHeight="1">
      <c r="A76" s="399" t="s">
        <v>468</v>
      </c>
      <c r="B76" s="514"/>
      <c r="C76" s="514"/>
      <c r="D76" s="514"/>
      <c r="E76" s="403"/>
      <c r="F76" s="401"/>
      <c r="G76" s="402"/>
    </row>
    <row r="77" spans="1:7" s="394" customFormat="1" ht="19.5" customHeight="1">
      <c r="A77" s="399" t="s">
        <v>469</v>
      </c>
      <c r="B77" s="514"/>
      <c r="C77" s="514"/>
      <c r="D77" s="514"/>
      <c r="E77" s="403"/>
      <c r="F77" s="401"/>
      <c r="G77" s="402"/>
    </row>
    <row r="78" spans="1:7" s="394" customFormat="1" ht="19.5" customHeight="1">
      <c r="A78" s="399" t="s">
        <v>470</v>
      </c>
      <c r="B78" s="514"/>
      <c r="C78" s="514"/>
      <c r="D78" s="514"/>
      <c r="E78" s="403"/>
      <c r="F78" s="401"/>
      <c r="G78" s="402"/>
    </row>
    <row r="79" spans="1:7" s="394" customFormat="1" ht="29.25" customHeight="1">
      <c r="A79" s="404" t="s">
        <v>466</v>
      </c>
      <c r="B79" s="516">
        <f>SUM(B80:B81)</f>
        <v>-13660.91</v>
      </c>
      <c r="C79" s="516">
        <f>SUM(C80:C81)</f>
        <v>-39551</v>
      </c>
      <c r="D79" s="516">
        <f>SUM(D80:D81)</f>
        <v>0</v>
      </c>
      <c r="E79" s="403"/>
      <c r="F79" s="401">
        <f>+C79-B79</f>
        <v>-25890.09</v>
      </c>
      <c r="G79" s="402">
        <f>-D79-C79</f>
        <v>39551</v>
      </c>
    </row>
    <row r="80" spans="1:7" s="394" customFormat="1" ht="21.75" customHeight="1">
      <c r="A80" s="399" t="s">
        <v>71</v>
      </c>
      <c r="B80" s="514">
        <v>-15618.18</v>
      </c>
      <c r="C80" s="514">
        <v>-41300</v>
      </c>
      <c r="D80" s="514">
        <v>0</v>
      </c>
      <c r="E80" s="403"/>
      <c r="F80" s="401"/>
      <c r="G80" s="402"/>
    </row>
    <row r="81" spans="1:7" s="394" customFormat="1" ht="21" customHeight="1">
      <c r="A81" s="399" t="s">
        <v>72</v>
      </c>
      <c r="B81" s="514">
        <v>1957.27</v>
      </c>
      <c r="C81" s="514">
        <v>1749</v>
      </c>
      <c r="D81" s="514">
        <v>0</v>
      </c>
      <c r="E81" s="403"/>
      <c r="F81" s="401"/>
      <c r="G81" s="402"/>
    </row>
    <row r="82" spans="1:7" s="394" customFormat="1" ht="33" customHeight="1">
      <c r="A82" s="404" t="s">
        <v>471</v>
      </c>
      <c r="B82" s="516">
        <f>B12+B25+B28+B29+B34+B46+B54+B59+B63+B64+B65+B79+B74+B75</f>
        <v>412370.97000000015</v>
      </c>
      <c r="C82" s="516">
        <f>C12+C25+C28+C29+C34+C46+C54+C59+C63+C64+C65+C79+C74+C75</f>
        <v>436429.3200000002</v>
      </c>
      <c r="D82" s="516">
        <f>D12+D25+D28+D29+D34+D46+D54+D59+D63+D64+D65+D79+D74+D75</f>
        <v>148200.88</v>
      </c>
      <c r="E82" s="396"/>
      <c r="F82" s="397">
        <f>+C82-B82</f>
        <v>24058.350000000035</v>
      </c>
      <c r="G82" s="398">
        <f>+D82-C82</f>
        <v>-288228.4400000002</v>
      </c>
    </row>
    <row r="83" spans="1:7" s="394" customFormat="1" ht="27.75" customHeight="1">
      <c r="A83" s="404" t="s">
        <v>472</v>
      </c>
      <c r="B83" s="516">
        <f>SUM(B84+B87+B90)</f>
        <v>210.76</v>
      </c>
      <c r="C83" s="516">
        <f>SUM(C84+C87+C90)</f>
        <v>350</v>
      </c>
      <c r="D83" s="516">
        <f>SUM(D84+D87+D90)</f>
        <v>0</v>
      </c>
      <c r="E83" s="396"/>
      <c r="F83" s="397">
        <f>+C83-B83</f>
        <v>139.24</v>
      </c>
      <c r="G83" s="398">
        <f>+D83-C83</f>
        <v>-350</v>
      </c>
    </row>
    <row r="84" spans="1:7" s="394" customFormat="1" ht="19.5" customHeight="1">
      <c r="A84" s="399" t="s">
        <v>263</v>
      </c>
      <c r="B84" s="517">
        <f>SUM(B85:B86)</f>
        <v>0</v>
      </c>
      <c r="C84" s="517">
        <f>SUM(C85:C86)</f>
        <v>0</v>
      </c>
      <c r="D84" s="517">
        <f>SUM(D85:D86)</f>
        <v>0</v>
      </c>
      <c r="E84" s="403"/>
      <c r="F84" s="408"/>
      <c r="G84" s="402"/>
    </row>
    <row r="85" spans="1:7" s="394" customFormat="1" ht="19.5" customHeight="1">
      <c r="A85" s="399" t="s">
        <v>264</v>
      </c>
      <c r="B85" s="514"/>
      <c r="C85" s="513"/>
      <c r="D85" s="514"/>
      <c r="E85" s="403"/>
      <c r="F85" s="408"/>
      <c r="G85" s="402"/>
    </row>
    <row r="86" spans="1:7" s="394" customFormat="1" ht="19.5" customHeight="1">
      <c r="A86" s="399" t="s">
        <v>265</v>
      </c>
      <c r="B86" s="514"/>
      <c r="C86" s="513"/>
      <c r="D86" s="514"/>
      <c r="E86" s="403"/>
      <c r="F86" s="408"/>
      <c r="G86" s="402"/>
    </row>
    <row r="87" spans="1:7" s="394" customFormat="1" ht="19.5" customHeight="1">
      <c r="A87" s="399" t="s">
        <v>626</v>
      </c>
      <c r="B87" s="517">
        <f>SUM(B88:B89)</f>
        <v>210.76</v>
      </c>
      <c r="C87" s="517">
        <f>SUM(C88:C89)</f>
        <v>350</v>
      </c>
      <c r="D87" s="517">
        <f>SUM(D88:D89)</f>
        <v>0</v>
      </c>
      <c r="E87" s="403"/>
      <c r="F87" s="401">
        <f>+C87-B87</f>
        <v>139.24</v>
      </c>
      <c r="G87" s="402">
        <f>-D87-C87</f>
        <v>-350</v>
      </c>
    </row>
    <row r="88" spans="1:7" s="394" customFormat="1" ht="19.5" customHeight="1">
      <c r="A88" s="399" t="s">
        <v>266</v>
      </c>
      <c r="B88" s="514"/>
      <c r="C88" s="514"/>
      <c r="D88" s="514"/>
      <c r="E88" s="403"/>
      <c r="F88" s="408"/>
      <c r="G88" s="402"/>
    </row>
    <row r="89" spans="1:7" s="394" customFormat="1" ht="19.5" customHeight="1">
      <c r="A89" s="399" t="s">
        <v>267</v>
      </c>
      <c r="B89" s="514">
        <v>210.76</v>
      </c>
      <c r="C89" s="514">
        <v>350</v>
      </c>
      <c r="D89" s="514">
        <v>0</v>
      </c>
      <c r="E89" s="412"/>
      <c r="F89" s="401">
        <f>+C89-B89</f>
        <v>139.24</v>
      </c>
      <c r="G89" s="402">
        <f>-D89-C89</f>
        <v>-350</v>
      </c>
    </row>
    <row r="90" spans="1:7" s="394" customFormat="1" ht="19.5" customHeight="1">
      <c r="A90" s="399" t="s">
        <v>552</v>
      </c>
      <c r="B90" s="514"/>
      <c r="C90" s="514"/>
      <c r="D90" s="514"/>
      <c r="E90" s="412"/>
      <c r="F90" s="401"/>
      <c r="G90" s="402"/>
    </row>
    <row r="91" spans="1:7" s="394" customFormat="1" ht="19.5" customHeight="1">
      <c r="A91" s="404" t="s">
        <v>473</v>
      </c>
      <c r="B91" s="516">
        <f>SUM(B92:B94)</f>
        <v>-31002.37</v>
      </c>
      <c r="C91" s="516">
        <f>SUM(C92:C94)</f>
        <v>-29290</v>
      </c>
      <c r="D91" s="516">
        <f>D92+D93+D94</f>
        <v>0</v>
      </c>
      <c r="E91" s="405"/>
      <c r="F91" s="397">
        <f>+C91-B91</f>
        <v>1712.369999999999</v>
      </c>
      <c r="G91" s="398">
        <f>+D91-C91</f>
        <v>29290</v>
      </c>
    </row>
    <row r="92" spans="1:7" s="394" customFormat="1" ht="19.5" customHeight="1">
      <c r="A92" s="399" t="s">
        <v>268</v>
      </c>
      <c r="B92" s="514"/>
      <c r="C92" s="513"/>
      <c r="D92" s="514"/>
      <c r="E92" s="403"/>
      <c r="F92" s="408"/>
      <c r="G92" s="402"/>
    </row>
    <row r="93" spans="1:7" s="394" customFormat="1" ht="19.5" customHeight="1">
      <c r="A93" s="399" t="s">
        <v>627</v>
      </c>
      <c r="B93" s="514">
        <v>-31002.37</v>
      </c>
      <c r="C93" s="514">
        <v>-29290</v>
      </c>
      <c r="D93" s="514">
        <v>0</v>
      </c>
      <c r="E93" s="412"/>
      <c r="F93" s="413"/>
      <c r="G93" s="402"/>
    </row>
    <row r="94" spans="1:7" s="394" customFormat="1" ht="19.5" customHeight="1">
      <c r="A94" s="399" t="s">
        <v>628</v>
      </c>
      <c r="B94" s="513"/>
      <c r="C94" s="513"/>
      <c r="D94" s="513"/>
      <c r="E94" s="414"/>
      <c r="F94" s="415"/>
      <c r="G94" s="402"/>
    </row>
    <row r="95" spans="1:7" s="394" customFormat="1" ht="24.75" customHeight="1">
      <c r="A95" s="404" t="s">
        <v>474</v>
      </c>
      <c r="B95" s="516">
        <f>B96+B97</f>
        <v>0</v>
      </c>
      <c r="C95" s="516">
        <f>C96+C97</f>
        <v>0</v>
      </c>
      <c r="D95" s="516">
        <f>D96+D97</f>
        <v>0</v>
      </c>
      <c r="E95" s="405"/>
      <c r="F95" s="397">
        <f>+C95-B95</f>
        <v>0</v>
      </c>
      <c r="G95" s="398">
        <f>+D95-C95</f>
        <v>0</v>
      </c>
    </row>
    <row r="96" spans="1:7" s="394" customFormat="1" ht="19.5" customHeight="1">
      <c r="A96" s="399" t="s">
        <v>269</v>
      </c>
      <c r="B96" s="513"/>
      <c r="C96" s="513"/>
      <c r="D96" s="513"/>
      <c r="E96" s="414"/>
      <c r="F96" s="415"/>
      <c r="G96" s="402"/>
    </row>
    <row r="97" spans="1:7" s="394" customFormat="1" ht="28.5" customHeight="1">
      <c r="A97" s="416" t="s">
        <v>629</v>
      </c>
      <c r="B97" s="513"/>
      <c r="C97" s="513"/>
      <c r="D97" s="513"/>
      <c r="E97" s="414"/>
      <c r="F97" s="415"/>
      <c r="G97" s="402"/>
    </row>
    <row r="98" spans="1:7" s="394" customFormat="1" ht="21.75" customHeight="1">
      <c r="A98" s="404" t="s">
        <v>475</v>
      </c>
      <c r="B98" s="513"/>
      <c r="C98" s="513"/>
      <c r="D98" s="513"/>
      <c r="E98" s="405"/>
      <c r="F98" s="406"/>
      <c r="G98" s="402"/>
    </row>
    <row r="99" spans="1:7" s="394" customFormat="1" ht="28.5" customHeight="1">
      <c r="A99" s="404" t="s">
        <v>476</v>
      </c>
      <c r="B99" s="516">
        <f>SUM(B100:B101)</f>
        <v>0</v>
      </c>
      <c r="C99" s="516">
        <f>SUM(C100:C101)</f>
        <v>0</v>
      </c>
      <c r="D99" s="516">
        <f>SUM(D100:D101)</f>
        <v>0</v>
      </c>
      <c r="E99" s="396"/>
      <c r="F99" s="397"/>
      <c r="G99" s="402"/>
    </row>
    <row r="100" spans="1:7" s="394" customFormat="1" ht="20.25" customHeight="1">
      <c r="A100" s="399" t="s">
        <v>270</v>
      </c>
      <c r="B100" s="513"/>
      <c r="C100" s="513"/>
      <c r="D100" s="513"/>
      <c r="E100" s="410"/>
      <c r="F100" s="411"/>
      <c r="G100" s="402"/>
    </row>
    <row r="101" spans="1:7" s="394" customFormat="1" ht="17.25" customHeight="1">
      <c r="A101" s="416" t="s">
        <v>271</v>
      </c>
      <c r="B101" s="513"/>
      <c r="C101" s="513"/>
      <c r="D101" s="513"/>
      <c r="E101" s="410"/>
      <c r="F101" s="411"/>
      <c r="G101" s="402"/>
    </row>
    <row r="102" spans="1:7" s="394" customFormat="1" ht="17.25" customHeight="1">
      <c r="A102" s="404" t="s">
        <v>479</v>
      </c>
      <c r="B102" s="516">
        <f>SUM(B103:B104)</f>
        <v>0</v>
      </c>
      <c r="C102" s="516">
        <f>SUM(C103:C104)</f>
        <v>0</v>
      </c>
      <c r="D102" s="516">
        <f>SUM(D103:D104)</f>
        <v>0</v>
      </c>
      <c r="E102" s="410"/>
      <c r="F102" s="411"/>
      <c r="G102" s="402"/>
    </row>
    <row r="103" spans="1:7" s="394" customFormat="1" ht="17.25" customHeight="1">
      <c r="A103" s="404" t="s">
        <v>553</v>
      </c>
      <c r="B103" s="513"/>
      <c r="C103" s="513"/>
      <c r="D103" s="513"/>
      <c r="E103" s="410"/>
      <c r="F103" s="411"/>
      <c r="G103" s="402"/>
    </row>
    <row r="104" spans="1:7" s="394" customFormat="1" ht="17.25" customHeight="1">
      <c r="A104" s="404" t="s">
        <v>554</v>
      </c>
      <c r="B104" s="513"/>
      <c r="C104" s="513"/>
      <c r="D104" s="513"/>
      <c r="E104" s="410"/>
      <c r="F104" s="411"/>
      <c r="G104" s="402"/>
    </row>
    <row r="105" spans="1:7" s="394" customFormat="1" ht="19.5" customHeight="1">
      <c r="A105" s="417" t="s">
        <v>588</v>
      </c>
      <c r="B105" s="516">
        <f>B83+B91+B95+B98+B99+B102</f>
        <v>-30791.61</v>
      </c>
      <c r="C105" s="516">
        <f>C83+C91+C95+C98+C99+C102</f>
        <v>-28940</v>
      </c>
      <c r="D105" s="516">
        <f>D83+D91+D95+D98+D99+D102</f>
        <v>0</v>
      </c>
      <c r="E105" s="396"/>
      <c r="F105" s="397">
        <f aca="true" t="shared" si="2" ref="F105:G111">+C105-B105</f>
        <v>1851.6100000000006</v>
      </c>
      <c r="G105" s="398">
        <f t="shared" si="2"/>
        <v>28940</v>
      </c>
    </row>
    <row r="106" spans="1:7" s="394" customFormat="1" ht="19.5" customHeight="1">
      <c r="A106" s="417" t="s">
        <v>630</v>
      </c>
      <c r="B106" s="516">
        <f>B105+B82</f>
        <v>381579.36000000016</v>
      </c>
      <c r="C106" s="518">
        <f>C105+C82</f>
        <v>407489.3200000002</v>
      </c>
      <c r="D106" s="518">
        <f>D105+D82</f>
        <v>148200.88</v>
      </c>
      <c r="E106" s="418"/>
      <c r="F106" s="397">
        <f t="shared" si="2"/>
        <v>25909.96000000002</v>
      </c>
      <c r="G106" s="398">
        <f t="shared" si="2"/>
        <v>-259288.44000000018</v>
      </c>
    </row>
    <row r="107" spans="1:7" s="394" customFormat="1" ht="21.75" customHeight="1">
      <c r="A107" s="404" t="s">
        <v>477</v>
      </c>
      <c r="B107" s="515">
        <v>-85547.9</v>
      </c>
      <c r="C107" s="515">
        <v>-146697</v>
      </c>
      <c r="D107" s="515">
        <v>-31863</v>
      </c>
      <c r="E107" s="419"/>
      <c r="F107" s="397">
        <f t="shared" si="2"/>
        <v>-61149.100000000006</v>
      </c>
      <c r="G107" s="398">
        <f t="shared" si="2"/>
        <v>114834</v>
      </c>
    </row>
    <row r="108" spans="1:7" s="394" customFormat="1" ht="31.5" customHeight="1">
      <c r="A108" s="420" t="s">
        <v>272</v>
      </c>
      <c r="B108" s="516">
        <f>B106+B107</f>
        <v>296031.4600000002</v>
      </c>
      <c r="C108" s="516">
        <f>C106+C107</f>
        <v>260792.32000000018</v>
      </c>
      <c r="D108" s="516">
        <f>D106+D107</f>
        <v>116337.88</v>
      </c>
      <c r="E108" s="396"/>
      <c r="F108" s="397">
        <f t="shared" si="2"/>
        <v>-35239.140000000014</v>
      </c>
      <c r="G108" s="398">
        <f t="shared" si="2"/>
        <v>-144454.44000000018</v>
      </c>
    </row>
    <row r="109" spans="1:7" s="394" customFormat="1" ht="19.5" customHeight="1">
      <c r="A109" s="417" t="s">
        <v>631</v>
      </c>
      <c r="B109" s="513"/>
      <c r="C109" s="513"/>
      <c r="D109" s="513"/>
      <c r="E109" s="410"/>
      <c r="F109" s="397">
        <f t="shared" si="2"/>
        <v>0</v>
      </c>
      <c r="G109" s="398">
        <f t="shared" si="2"/>
        <v>0</v>
      </c>
    </row>
    <row r="110" spans="1:7" s="394" customFormat="1" ht="29.25" customHeight="1">
      <c r="A110" s="404" t="s">
        <v>478</v>
      </c>
      <c r="B110" s="513"/>
      <c r="C110" s="513"/>
      <c r="D110" s="513"/>
      <c r="E110" s="410"/>
      <c r="F110" s="397">
        <f t="shared" si="2"/>
        <v>0</v>
      </c>
      <c r="G110" s="398">
        <f t="shared" si="2"/>
        <v>0</v>
      </c>
    </row>
    <row r="111" spans="1:7" s="394" customFormat="1" ht="39.75" customHeight="1">
      <c r="A111" s="421" t="s">
        <v>273</v>
      </c>
      <c r="B111" s="516">
        <f>B108+B110</f>
        <v>296031.4600000002</v>
      </c>
      <c r="C111" s="516">
        <f>C108+C110</f>
        <v>260792.32000000018</v>
      </c>
      <c r="D111" s="516">
        <f>D108+D109+D110</f>
        <v>116337.88</v>
      </c>
      <c r="E111" s="414"/>
      <c r="F111" s="397">
        <f t="shared" si="2"/>
        <v>-35239.140000000014</v>
      </c>
      <c r="G111" s="398">
        <f t="shared" si="2"/>
        <v>-144454.44000000018</v>
      </c>
    </row>
    <row r="112" spans="2:7" ht="19.5" customHeight="1">
      <c r="B112" s="422"/>
      <c r="C112" s="422"/>
      <c r="D112" s="422"/>
      <c r="E112" s="422"/>
      <c r="F112" s="423"/>
      <c r="G112" s="424"/>
    </row>
    <row r="113" spans="1:6" ht="19.5" customHeight="1" hidden="1">
      <c r="A113" s="425" t="s">
        <v>700</v>
      </c>
      <c r="B113" s="426"/>
      <c r="C113" s="426"/>
      <c r="D113" s="426"/>
      <c r="E113" s="426"/>
      <c r="F113" s="427"/>
    </row>
    <row r="114" spans="1:6" ht="19.5" customHeight="1" hidden="1">
      <c r="A114" s="381" t="s">
        <v>274</v>
      </c>
      <c r="B114" s="422"/>
      <c r="C114" s="422"/>
      <c r="D114" s="422"/>
      <c r="E114" s="422"/>
      <c r="F114" s="423"/>
    </row>
    <row r="115" spans="2:6" ht="19.5" customHeight="1" hidden="1">
      <c r="B115" s="422"/>
      <c r="C115" s="422"/>
      <c r="D115" s="422"/>
      <c r="E115" s="422"/>
      <c r="F115" s="423"/>
    </row>
    <row r="116" spans="2:6" ht="19.5" customHeight="1" hidden="1">
      <c r="B116" s="422"/>
      <c r="C116" s="422"/>
      <c r="D116" s="422"/>
      <c r="E116" s="422"/>
      <c r="F116" s="423"/>
    </row>
    <row r="117" spans="2:6" ht="19.5" customHeight="1" hidden="1">
      <c r="B117" s="422"/>
      <c r="C117" s="422"/>
      <c r="D117" s="422"/>
      <c r="E117" s="422"/>
      <c r="F117" s="423"/>
    </row>
    <row r="118" spans="2:6" ht="19.5" customHeight="1" hidden="1">
      <c r="B118" s="422"/>
      <c r="C118" s="422"/>
      <c r="D118" s="422"/>
      <c r="E118" s="422"/>
      <c r="F118" s="423"/>
    </row>
    <row r="119" spans="2:6" ht="19.5" customHeight="1" hidden="1">
      <c r="B119" s="428">
        <f>+PASIVO!B25</f>
        <v>296031.4600000002</v>
      </c>
      <c r="C119" s="428">
        <f>+PASIVO!C25</f>
        <v>260792.32000000018</v>
      </c>
      <c r="D119" s="428">
        <f>+PASIVO!D25</f>
        <v>116337.88</v>
      </c>
      <c r="E119" s="428"/>
      <c r="F119" s="429"/>
    </row>
    <row r="120" spans="2:6" ht="19.5" customHeight="1" hidden="1">
      <c r="B120" s="430">
        <f>B111-B119</f>
        <v>0</v>
      </c>
      <c r="C120" s="430">
        <f>C111-C119</f>
        <v>0</v>
      </c>
      <c r="D120" s="430">
        <f>D111-D119</f>
        <v>0</v>
      </c>
      <c r="E120" s="430"/>
      <c r="F120" s="431"/>
    </row>
    <row r="121" spans="2:7" s="432" customFormat="1" ht="19.5" customHeight="1" hidden="1">
      <c r="B121" s="433"/>
      <c r="C121" s="433"/>
      <c r="D121" s="433"/>
      <c r="E121" s="433"/>
      <c r="F121" s="434"/>
      <c r="G121" s="435"/>
    </row>
    <row r="122" spans="1:6" ht="19.5" customHeight="1" hidden="1">
      <c r="A122" s="381" t="s">
        <v>300</v>
      </c>
      <c r="B122" s="430">
        <f>+PASIVO!B24</f>
        <v>0</v>
      </c>
      <c r="C122" s="430">
        <f>+PASIVO!C24-PASIVO!B24</f>
        <v>0</v>
      </c>
      <c r="D122" s="430">
        <f>+PASIVO!D24-PASIVO!C24</f>
        <v>0</v>
      </c>
      <c r="E122" s="430"/>
      <c r="F122" s="431"/>
    </row>
    <row r="123" spans="1:6" ht="19.5" customHeight="1" hidden="1">
      <c r="A123" s="381" t="s">
        <v>301</v>
      </c>
      <c r="B123" s="430">
        <f>+B111</f>
        <v>296031.4600000002</v>
      </c>
      <c r="C123" s="430">
        <f>+C111</f>
        <v>260792.32000000018</v>
      </c>
      <c r="D123" s="430">
        <f>+D111</f>
        <v>116337.88</v>
      </c>
      <c r="E123" s="430"/>
      <c r="F123" s="431"/>
    </row>
    <row r="124" spans="1:6" ht="19.5" customHeight="1" hidden="1">
      <c r="A124" s="381" t="s">
        <v>302</v>
      </c>
      <c r="B124" s="428">
        <f>SUM(B122:B123)</f>
        <v>296031.4600000002</v>
      </c>
      <c r="C124" s="428">
        <f>SUM(C122:C123)</f>
        <v>260792.32000000018</v>
      </c>
      <c r="D124" s="428">
        <f>SUM(D122:D123)</f>
        <v>116337.88</v>
      </c>
      <c r="E124" s="428"/>
      <c r="F124" s="429"/>
    </row>
    <row r="125" spans="1:6" ht="19.5" customHeight="1" hidden="1">
      <c r="A125" s="436" t="s">
        <v>332</v>
      </c>
      <c r="B125" s="430">
        <f>+PASIVO!B24+B111</f>
        <v>296031.4600000002</v>
      </c>
      <c r="C125" s="430">
        <f>+PASIVO!C24+C111-PASIVO!B24</f>
        <v>260792.32000000018</v>
      </c>
      <c r="D125" s="430">
        <f>+PASIVO!D24+D111-PASIVO!C24</f>
        <v>116337.88</v>
      </c>
      <c r="E125" s="430"/>
      <c r="F125" s="431"/>
    </row>
    <row r="126" spans="1:6" ht="19.5" customHeight="1" hidden="1">
      <c r="A126" s="381" t="s">
        <v>333</v>
      </c>
      <c r="B126" s="422">
        <v>29502.85</v>
      </c>
      <c r="C126" s="422">
        <v>0</v>
      </c>
      <c r="D126" s="422">
        <v>0</v>
      </c>
      <c r="E126" s="422"/>
      <c r="F126" s="423"/>
    </row>
    <row r="127" spans="1:6" ht="19.5" customHeight="1" hidden="1">
      <c r="A127" s="381" t="s">
        <v>327</v>
      </c>
      <c r="B127" s="437">
        <f>+B125-B126</f>
        <v>266528.6100000002</v>
      </c>
      <c r="C127" s="430">
        <f>+C125-C126</f>
        <v>260792.32000000018</v>
      </c>
      <c r="D127" s="437">
        <f>+D125-D126</f>
        <v>116337.88</v>
      </c>
      <c r="E127" s="437"/>
      <c r="F127" s="438"/>
    </row>
    <row r="128" spans="2:6" ht="19.5" customHeight="1" hidden="1">
      <c r="B128" s="422"/>
      <c r="C128" s="422"/>
      <c r="D128" s="422"/>
      <c r="E128" s="422"/>
      <c r="F128" s="423"/>
    </row>
    <row r="129" spans="2:6" ht="19.5" customHeight="1" hidden="1">
      <c r="B129" s="422"/>
      <c r="C129" s="422"/>
      <c r="D129" s="422"/>
      <c r="E129" s="422"/>
      <c r="F129" s="423"/>
    </row>
    <row r="130" spans="2:6" ht="19.5" customHeight="1" hidden="1">
      <c r="B130" s="422"/>
      <c r="C130" s="422"/>
      <c r="D130" s="422"/>
      <c r="E130" s="422"/>
      <c r="F130" s="423"/>
    </row>
    <row r="131" spans="2:6" ht="19.5" customHeight="1" hidden="1">
      <c r="B131" s="422"/>
      <c r="C131" s="422"/>
      <c r="D131" s="422"/>
      <c r="E131" s="422"/>
      <c r="F131" s="423"/>
    </row>
    <row r="132" spans="2:6" ht="19.5" customHeight="1" hidden="1">
      <c r="B132" s="422"/>
      <c r="C132" s="422"/>
      <c r="D132" s="422"/>
      <c r="E132" s="422"/>
      <c r="F132" s="423"/>
    </row>
    <row r="133" spans="2:6" ht="19.5" customHeight="1" hidden="1">
      <c r="B133" s="422"/>
      <c r="C133" s="422"/>
      <c r="D133" s="422"/>
      <c r="E133" s="422"/>
      <c r="F133" s="423"/>
    </row>
    <row r="134" spans="2:6" ht="19.5" customHeight="1">
      <c r="B134" s="422"/>
      <c r="C134" s="422"/>
      <c r="D134" s="422"/>
      <c r="E134" s="422"/>
      <c r="F134" s="423"/>
    </row>
    <row r="135" spans="2:6" ht="19.5" customHeight="1">
      <c r="B135" s="422"/>
      <c r="C135" s="422"/>
      <c r="D135" s="422"/>
      <c r="E135" s="422"/>
      <c r="F135" s="423"/>
    </row>
    <row r="136" spans="2:6" ht="19.5" customHeight="1">
      <c r="B136" s="422"/>
      <c r="C136" s="422"/>
      <c r="D136" s="422"/>
      <c r="E136" s="422"/>
      <c r="F136" s="423"/>
    </row>
    <row r="137" spans="2:6" ht="19.5" customHeight="1">
      <c r="B137" s="422"/>
      <c r="C137" s="422"/>
      <c r="D137" s="422"/>
      <c r="E137" s="422"/>
      <c r="F137" s="423"/>
    </row>
    <row r="138" spans="2:6" ht="19.5" customHeight="1">
      <c r="B138" s="422"/>
      <c r="C138" s="422"/>
      <c r="D138" s="422"/>
      <c r="E138" s="422"/>
      <c r="F138" s="423"/>
    </row>
    <row r="139" spans="2:6" ht="19.5" customHeight="1">
      <c r="B139" s="422"/>
      <c r="C139" s="422"/>
      <c r="D139" s="422"/>
      <c r="E139" s="422"/>
      <c r="F139" s="423"/>
    </row>
    <row r="140" spans="2:6" ht="19.5" customHeight="1">
      <c r="B140" s="422"/>
      <c r="C140" s="422"/>
      <c r="D140" s="422"/>
      <c r="E140" s="422"/>
      <c r="F140" s="423"/>
    </row>
    <row r="141" spans="2:6" ht="19.5" customHeight="1">
      <c r="B141" s="422"/>
      <c r="C141" s="422"/>
      <c r="D141" s="422"/>
      <c r="E141" s="422"/>
      <c r="F141" s="423"/>
    </row>
    <row r="142" spans="2:6" ht="19.5" customHeight="1">
      <c r="B142" s="422"/>
      <c r="C142" s="422"/>
      <c r="D142" s="422"/>
      <c r="E142" s="422"/>
      <c r="F142" s="423"/>
    </row>
    <row r="143" spans="2:6" ht="19.5" customHeight="1">
      <c r="B143" s="422"/>
      <c r="C143" s="422"/>
      <c r="D143" s="422"/>
      <c r="E143" s="422"/>
      <c r="F143" s="423"/>
    </row>
    <row r="144" spans="2:6" ht="19.5" customHeight="1">
      <c r="B144" s="422"/>
      <c r="C144" s="422"/>
      <c r="D144" s="422"/>
      <c r="E144" s="422"/>
      <c r="F144" s="423"/>
    </row>
    <row r="145" spans="2:6" ht="19.5" customHeight="1">
      <c r="B145" s="422"/>
      <c r="C145" s="422"/>
      <c r="D145" s="422"/>
      <c r="E145" s="422"/>
      <c r="F145" s="423"/>
    </row>
    <row r="146" spans="2:6" ht="19.5" customHeight="1">
      <c r="B146" s="422"/>
      <c r="C146" s="422"/>
      <c r="D146" s="422"/>
      <c r="E146" s="422"/>
      <c r="F146" s="423"/>
    </row>
    <row r="147" spans="2:6" ht="19.5" customHeight="1">
      <c r="B147" s="422"/>
      <c r="C147" s="422"/>
      <c r="D147" s="422"/>
      <c r="E147" s="422"/>
      <c r="F147" s="423"/>
    </row>
    <row r="148" spans="2:6" ht="19.5" customHeight="1">
      <c r="B148" s="422"/>
      <c r="C148" s="422"/>
      <c r="D148" s="422"/>
      <c r="E148" s="422"/>
      <c r="F148" s="423"/>
    </row>
    <row r="149" spans="2:6" ht="19.5" customHeight="1">
      <c r="B149" s="422"/>
      <c r="C149" s="422"/>
      <c r="D149" s="422"/>
      <c r="E149" s="422"/>
      <c r="F149" s="423"/>
    </row>
    <row r="150" spans="2:6" ht="19.5" customHeight="1">
      <c r="B150" s="422"/>
      <c r="C150" s="422"/>
      <c r="D150" s="422"/>
      <c r="E150" s="422"/>
      <c r="F150" s="423"/>
    </row>
    <row r="151" spans="2:6" ht="19.5" customHeight="1">
      <c r="B151" s="422"/>
      <c r="C151" s="422"/>
      <c r="D151" s="422"/>
      <c r="E151" s="422"/>
      <c r="F151" s="423"/>
    </row>
    <row r="152" spans="2:6" ht="19.5" customHeight="1">
      <c r="B152" s="422"/>
      <c r="C152" s="422"/>
      <c r="D152" s="422"/>
      <c r="E152" s="422"/>
      <c r="F152" s="423"/>
    </row>
    <row r="153" spans="2:6" ht="19.5" customHeight="1">
      <c r="B153" s="422"/>
      <c r="C153" s="422"/>
      <c r="D153" s="422"/>
      <c r="E153" s="422"/>
      <c r="F153" s="423"/>
    </row>
    <row r="154" spans="2:6" ht="19.5" customHeight="1">
      <c r="B154" s="422"/>
      <c r="C154" s="422"/>
      <c r="D154" s="422"/>
      <c r="E154" s="422"/>
      <c r="F154" s="423"/>
    </row>
    <row r="155" spans="2:6" ht="19.5" customHeight="1">
      <c r="B155" s="422"/>
      <c r="C155" s="422"/>
      <c r="D155" s="422"/>
      <c r="E155" s="422"/>
      <c r="F155" s="423"/>
    </row>
    <row r="156" spans="2:6" ht="19.5" customHeight="1">
      <c r="B156" s="422"/>
      <c r="C156" s="422"/>
      <c r="D156" s="422"/>
      <c r="E156" s="422"/>
      <c r="F156" s="423"/>
    </row>
    <row r="157" spans="2:6" ht="19.5" customHeight="1">
      <c r="B157" s="422"/>
      <c r="C157" s="422"/>
      <c r="D157" s="422"/>
      <c r="E157" s="422"/>
      <c r="F157" s="423"/>
    </row>
    <row r="158" spans="2:6" ht="19.5" customHeight="1">
      <c r="B158" s="422"/>
      <c r="C158" s="422"/>
      <c r="D158" s="422"/>
      <c r="E158" s="422"/>
      <c r="F158" s="423"/>
    </row>
    <row r="159" spans="2:6" ht="19.5" customHeight="1">
      <c r="B159" s="422"/>
      <c r="C159" s="422"/>
      <c r="D159" s="422"/>
      <c r="E159" s="422"/>
      <c r="F159" s="423"/>
    </row>
    <row r="160" spans="2:6" ht="19.5" customHeight="1">
      <c r="B160" s="422"/>
      <c r="C160" s="422"/>
      <c r="D160" s="422"/>
      <c r="E160" s="422"/>
      <c r="F160" s="423"/>
    </row>
    <row r="161" spans="2:6" ht="19.5" customHeight="1">
      <c r="B161" s="422"/>
      <c r="C161" s="422"/>
      <c r="D161" s="422"/>
      <c r="E161" s="422"/>
      <c r="F161" s="423"/>
    </row>
    <row r="162" spans="2:6" ht="19.5" customHeight="1">
      <c r="B162" s="422"/>
      <c r="C162" s="422"/>
      <c r="D162" s="422"/>
      <c r="E162" s="422"/>
      <c r="F162" s="423"/>
    </row>
    <row r="163" spans="2:6" ht="19.5" customHeight="1">
      <c r="B163" s="422"/>
      <c r="C163" s="422"/>
      <c r="D163" s="422"/>
      <c r="E163" s="422"/>
      <c r="F163" s="423"/>
    </row>
    <row r="164" spans="2:6" ht="19.5" customHeight="1">
      <c r="B164" s="422"/>
      <c r="C164" s="422"/>
      <c r="D164" s="422"/>
      <c r="E164" s="422"/>
      <c r="F164" s="423"/>
    </row>
    <row r="165" spans="2:6" ht="19.5" customHeight="1">
      <c r="B165" s="422"/>
      <c r="C165" s="422"/>
      <c r="D165" s="422"/>
      <c r="E165" s="422"/>
      <c r="F165" s="423"/>
    </row>
    <row r="166" spans="2:6" ht="19.5" customHeight="1">
      <c r="B166" s="422"/>
      <c r="C166" s="422"/>
      <c r="D166" s="422"/>
      <c r="E166" s="422"/>
      <c r="F166" s="423"/>
    </row>
    <row r="167" spans="2:6" ht="19.5" customHeight="1">
      <c r="B167" s="422"/>
      <c r="C167" s="422"/>
      <c r="D167" s="422"/>
      <c r="E167" s="422"/>
      <c r="F167" s="423"/>
    </row>
    <row r="168" spans="2:6" ht="19.5" customHeight="1">
      <c r="B168" s="422"/>
      <c r="C168" s="422"/>
      <c r="D168" s="422"/>
      <c r="E168" s="422"/>
      <c r="F168" s="423"/>
    </row>
    <row r="169" spans="2:6" ht="19.5" customHeight="1">
      <c r="B169" s="422"/>
      <c r="C169" s="422"/>
      <c r="D169" s="422"/>
      <c r="E169" s="422"/>
      <c r="F169" s="423"/>
    </row>
    <row r="170" spans="2:6" ht="19.5" customHeight="1">
      <c r="B170" s="422"/>
      <c r="C170" s="422"/>
      <c r="D170" s="422"/>
      <c r="E170" s="422"/>
      <c r="F170" s="423"/>
    </row>
    <row r="171" spans="2:6" ht="19.5" customHeight="1">
      <c r="B171" s="422"/>
      <c r="C171" s="422"/>
      <c r="D171" s="422"/>
      <c r="E171" s="422"/>
      <c r="F171" s="423"/>
    </row>
    <row r="172" spans="2:6" ht="19.5" customHeight="1">
      <c r="B172" s="422"/>
      <c r="C172" s="422"/>
      <c r="D172" s="422"/>
      <c r="E172" s="422"/>
      <c r="F172" s="423"/>
    </row>
    <row r="173" spans="2:6" ht="19.5" customHeight="1">
      <c r="B173" s="422"/>
      <c r="C173" s="422"/>
      <c r="D173" s="422"/>
      <c r="E173" s="422"/>
      <c r="F173" s="423"/>
    </row>
    <row r="174" spans="2:6" ht="19.5" customHeight="1">
      <c r="B174" s="422"/>
      <c r="C174" s="422"/>
      <c r="D174" s="422"/>
      <c r="E174" s="422"/>
      <c r="F174" s="423"/>
    </row>
    <row r="175" spans="2:6" ht="19.5" customHeight="1">
      <c r="B175" s="422"/>
      <c r="C175" s="422"/>
      <c r="D175" s="422"/>
      <c r="E175" s="422"/>
      <c r="F175" s="423"/>
    </row>
    <row r="176" spans="2:6" ht="19.5" customHeight="1">
      <c r="B176" s="422"/>
      <c r="C176" s="422"/>
      <c r="D176" s="422"/>
      <c r="E176" s="422"/>
      <c r="F176" s="423"/>
    </row>
    <row r="177" spans="2:6" ht="19.5" customHeight="1">
      <c r="B177" s="422"/>
      <c r="C177" s="422"/>
      <c r="D177" s="422"/>
      <c r="E177" s="422"/>
      <c r="F177" s="423"/>
    </row>
    <row r="178" spans="2:6" ht="19.5" customHeight="1">
      <c r="B178" s="422"/>
      <c r="C178" s="422"/>
      <c r="D178" s="422"/>
      <c r="E178" s="422"/>
      <c r="F178" s="423"/>
    </row>
    <row r="179" spans="2:6" ht="19.5" customHeight="1">
      <c r="B179" s="422"/>
      <c r="C179" s="422"/>
      <c r="D179" s="422"/>
      <c r="E179" s="422"/>
      <c r="F179" s="423"/>
    </row>
    <row r="180" spans="2:6" ht="19.5" customHeight="1">
      <c r="B180" s="422"/>
      <c r="C180" s="422"/>
      <c r="D180" s="422"/>
      <c r="E180" s="422"/>
      <c r="F180" s="423"/>
    </row>
    <row r="181" spans="2:6" ht="19.5" customHeight="1">
      <c r="B181" s="422"/>
      <c r="C181" s="422"/>
      <c r="D181" s="422"/>
      <c r="E181" s="422"/>
      <c r="F181" s="423"/>
    </row>
    <row r="182" spans="2:6" ht="19.5" customHeight="1">
      <c r="B182" s="422"/>
      <c r="C182" s="422"/>
      <c r="D182" s="422"/>
      <c r="E182" s="422"/>
      <c r="F182" s="423"/>
    </row>
    <row r="183" spans="2:6" ht="19.5" customHeight="1">
      <c r="B183" s="422"/>
      <c r="C183" s="422"/>
      <c r="D183" s="422"/>
      <c r="E183" s="422"/>
      <c r="F183" s="423"/>
    </row>
    <row r="184" spans="2:6" ht="19.5" customHeight="1">
      <c r="B184" s="422"/>
      <c r="C184" s="422"/>
      <c r="D184" s="422"/>
      <c r="E184" s="422"/>
      <c r="F184" s="423"/>
    </row>
    <row r="185" spans="2:6" ht="19.5" customHeight="1">
      <c r="B185" s="422"/>
      <c r="C185" s="422"/>
      <c r="D185" s="422"/>
      <c r="E185" s="422"/>
      <c r="F185" s="423"/>
    </row>
    <row r="186" spans="2:6" ht="19.5" customHeight="1">
      <c r="B186" s="422"/>
      <c r="C186" s="422"/>
      <c r="D186" s="422"/>
      <c r="E186" s="422"/>
      <c r="F186" s="423"/>
    </row>
    <row r="187" spans="2:6" ht="19.5" customHeight="1">
      <c r="B187" s="422"/>
      <c r="C187" s="422"/>
      <c r="D187" s="422"/>
      <c r="E187" s="422"/>
      <c r="F187" s="423"/>
    </row>
    <row r="188" spans="2:6" ht="19.5" customHeight="1">
      <c r="B188" s="422"/>
      <c r="C188" s="422"/>
      <c r="D188" s="422"/>
      <c r="E188" s="422"/>
      <c r="F188" s="423"/>
    </row>
    <row r="189" spans="2:6" ht="19.5" customHeight="1">
      <c r="B189" s="422"/>
      <c r="C189" s="422"/>
      <c r="D189" s="422"/>
      <c r="E189" s="422"/>
      <c r="F189" s="423"/>
    </row>
    <row r="190" spans="2:6" ht="19.5" customHeight="1">
      <c r="B190" s="422"/>
      <c r="C190" s="422"/>
      <c r="D190" s="422"/>
      <c r="E190" s="422"/>
      <c r="F190" s="423"/>
    </row>
    <row r="191" spans="2:6" ht="19.5" customHeight="1">
      <c r="B191" s="422"/>
      <c r="C191" s="422"/>
      <c r="D191" s="422"/>
      <c r="E191" s="422"/>
      <c r="F191" s="423"/>
    </row>
    <row r="192" spans="2:6" ht="19.5" customHeight="1">
      <c r="B192" s="422"/>
      <c r="C192" s="422"/>
      <c r="D192" s="422"/>
      <c r="E192" s="422"/>
      <c r="F192" s="423"/>
    </row>
    <row r="193" spans="2:6" ht="19.5" customHeight="1">
      <c r="B193" s="422"/>
      <c r="C193" s="422"/>
      <c r="D193" s="422"/>
      <c r="E193" s="422"/>
      <c r="F193" s="423"/>
    </row>
    <row r="194" spans="2:6" ht="19.5" customHeight="1">
      <c r="B194" s="422"/>
      <c r="C194" s="422"/>
      <c r="D194" s="422"/>
      <c r="E194" s="422"/>
      <c r="F194" s="423"/>
    </row>
    <row r="195" spans="2:6" ht="19.5" customHeight="1">
      <c r="B195" s="422"/>
      <c r="C195" s="422"/>
      <c r="D195" s="422"/>
      <c r="E195" s="422"/>
      <c r="F195" s="423"/>
    </row>
    <row r="196" spans="2:6" ht="19.5" customHeight="1">
      <c r="B196" s="422"/>
      <c r="C196" s="422"/>
      <c r="D196" s="422"/>
      <c r="E196" s="422"/>
      <c r="F196" s="423"/>
    </row>
    <row r="197" spans="2:6" ht="19.5" customHeight="1">
      <c r="B197" s="422"/>
      <c r="C197" s="422"/>
      <c r="D197" s="422"/>
      <c r="E197" s="422"/>
      <c r="F197" s="423"/>
    </row>
    <row r="198" spans="2:6" ht="19.5" customHeight="1">
      <c r="B198" s="422"/>
      <c r="C198" s="422"/>
      <c r="D198" s="422"/>
      <c r="E198" s="422"/>
      <c r="F198" s="423"/>
    </row>
    <row r="199" spans="2:6" ht="19.5" customHeight="1">
      <c r="B199" s="422"/>
      <c r="C199" s="422"/>
      <c r="D199" s="422"/>
      <c r="E199" s="422"/>
      <c r="F199" s="423"/>
    </row>
    <row r="200" spans="2:6" ht="19.5" customHeight="1">
      <c r="B200" s="422"/>
      <c r="C200" s="422"/>
      <c r="D200" s="422"/>
      <c r="E200" s="422"/>
      <c r="F200" s="423"/>
    </row>
    <row r="201" spans="2:6" ht="19.5" customHeight="1">
      <c r="B201" s="422"/>
      <c r="C201" s="422"/>
      <c r="D201" s="422"/>
      <c r="E201" s="422"/>
      <c r="F201" s="423"/>
    </row>
    <row r="202" spans="2:6" ht="19.5" customHeight="1">
      <c r="B202" s="422"/>
      <c r="C202" s="422"/>
      <c r="D202" s="422"/>
      <c r="E202" s="422"/>
      <c r="F202" s="423"/>
    </row>
    <row r="203" spans="2:6" ht="19.5" customHeight="1">
      <c r="B203" s="422"/>
      <c r="C203" s="422"/>
      <c r="D203" s="422"/>
      <c r="E203" s="422"/>
      <c r="F203" s="423"/>
    </row>
    <row r="204" spans="2:6" ht="19.5" customHeight="1">
      <c r="B204" s="422"/>
      <c r="C204" s="422"/>
      <c r="D204" s="422"/>
      <c r="E204" s="422"/>
      <c r="F204" s="423"/>
    </row>
    <row r="205" spans="2:6" ht="19.5" customHeight="1">
      <c r="B205" s="422"/>
      <c r="C205" s="422"/>
      <c r="D205" s="422"/>
      <c r="E205" s="422"/>
      <c r="F205" s="423"/>
    </row>
    <row r="206" spans="2:6" ht="19.5" customHeight="1">
      <c r="B206" s="422"/>
      <c r="C206" s="422"/>
      <c r="D206" s="422"/>
      <c r="E206" s="422"/>
      <c r="F206" s="423"/>
    </row>
    <row r="207" spans="2:6" ht="19.5" customHeight="1">
      <c r="B207" s="422"/>
      <c r="C207" s="422"/>
      <c r="D207" s="422"/>
      <c r="E207" s="422"/>
      <c r="F207" s="423"/>
    </row>
    <row r="208" spans="2:6" ht="19.5" customHeight="1">
      <c r="B208" s="422"/>
      <c r="C208" s="422"/>
      <c r="D208" s="422"/>
      <c r="E208" s="422"/>
      <c r="F208" s="423"/>
    </row>
    <row r="209" spans="2:6" ht="19.5" customHeight="1">
      <c r="B209" s="422"/>
      <c r="C209" s="422"/>
      <c r="D209" s="422"/>
      <c r="E209" s="422"/>
      <c r="F209" s="423"/>
    </row>
    <row r="210" spans="2:6" ht="19.5" customHeight="1">
      <c r="B210" s="422"/>
      <c r="C210" s="422"/>
      <c r="D210" s="422"/>
      <c r="E210" s="422"/>
      <c r="F210" s="423"/>
    </row>
    <row r="211" spans="2:6" ht="19.5" customHeight="1">
      <c r="B211" s="422"/>
      <c r="C211" s="422"/>
      <c r="D211" s="422"/>
      <c r="E211" s="422"/>
      <c r="F211" s="423"/>
    </row>
    <row r="212" spans="2:6" ht="19.5" customHeight="1">
      <c r="B212" s="422"/>
      <c r="C212" s="422"/>
      <c r="D212" s="422"/>
      <c r="E212" s="422"/>
      <c r="F212" s="423"/>
    </row>
    <row r="213" spans="2:6" ht="19.5" customHeight="1">
      <c r="B213" s="422"/>
      <c r="C213" s="422"/>
      <c r="D213" s="422"/>
      <c r="E213" s="422"/>
      <c r="F213" s="423"/>
    </row>
    <row r="214" spans="2:6" ht="19.5" customHeight="1">
      <c r="B214" s="422"/>
      <c r="C214" s="422"/>
      <c r="D214" s="422"/>
      <c r="E214" s="422"/>
      <c r="F214" s="423"/>
    </row>
    <row r="215" spans="2:6" ht="19.5" customHeight="1">
      <c r="B215" s="422"/>
      <c r="C215" s="422"/>
      <c r="D215" s="422"/>
      <c r="E215" s="422"/>
      <c r="F215" s="423"/>
    </row>
    <row r="216" spans="2:6" ht="19.5" customHeight="1">
      <c r="B216" s="422"/>
      <c r="C216" s="422"/>
      <c r="D216" s="422"/>
      <c r="E216" s="422"/>
      <c r="F216" s="423"/>
    </row>
    <row r="217" spans="2:6" ht="19.5" customHeight="1">
      <c r="B217" s="422"/>
      <c r="C217" s="422"/>
      <c r="D217" s="422"/>
      <c r="E217" s="422"/>
      <c r="F217" s="423"/>
    </row>
    <row r="218" spans="2:6" ht="19.5" customHeight="1">
      <c r="B218" s="422"/>
      <c r="C218" s="422"/>
      <c r="D218" s="422"/>
      <c r="E218" s="422"/>
      <c r="F218" s="423"/>
    </row>
    <row r="219" spans="2:6" ht="19.5" customHeight="1">
      <c r="B219" s="422"/>
      <c r="C219" s="422"/>
      <c r="D219" s="422"/>
      <c r="E219" s="422"/>
      <c r="F219" s="423"/>
    </row>
    <row r="220" spans="2:6" ht="19.5" customHeight="1">
      <c r="B220" s="422"/>
      <c r="C220" s="422"/>
      <c r="D220" s="422"/>
      <c r="E220" s="422"/>
      <c r="F220" s="423"/>
    </row>
    <row r="221" spans="2:6" ht="19.5" customHeight="1">
      <c r="B221" s="422"/>
      <c r="C221" s="422"/>
      <c r="D221" s="422"/>
      <c r="E221" s="422"/>
      <c r="F221" s="423"/>
    </row>
    <row r="222" spans="2:6" ht="19.5" customHeight="1">
      <c r="B222" s="422"/>
      <c r="C222" s="422"/>
      <c r="D222" s="422"/>
      <c r="E222" s="422"/>
      <c r="F222" s="423"/>
    </row>
    <row r="223" spans="2:6" ht="19.5" customHeight="1">
      <c r="B223" s="422"/>
      <c r="C223" s="422"/>
      <c r="D223" s="422"/>
      <c r="E223" s="422"/>
      <c r="F223" s="423"/>
    </row>
    <row r="224" spans="2:6" ht="19.5" customHeight="1">
      <c r="B224" s="422"/>
      <c r="C224" s="422"/>
      <c r="D224" s="422"/>
      <c r="E224" s="422"/>
      <c r="F224" s="423"/>
    </row>
    <row r="225" spans="2:6" ht="19.5" customHeight="1">
      <c r="B225" s="422"/>
      <c r="C225" s="422"/>
      <c r="D225" s="422"/>
      <c r="E225" s="422"/>
      <c r="F225" s="423"/>
    </row>
    <row r="226" spans="2:6" ht="19.5" customHeight="1">
      <c r="B226" s="422"/>
      <c r="C226" s="422"/>
      <c r="D226" s="422"/>
      <c r="E226" s="422"/>
      <c r="F226" s="423"/>
    </row>
    <row r="227" spans="2:6" ht="19.5" customHeight="1">
      <c r="B227" s="422"/>
      <c r="C227" s="422"/>
      <c r="D227" s="422"/>
      <c r="E227" s="422"/>
      <c r="F227" s="423"/>
    </row>
    <row r="228" spans="2:6" ht="19.5" customHeight="1">
      <c r="B228" s="422"/>
      <c r="C228" s="422"/>
      <c r="D228" s="422"/>
      <c r="E228" s="422"/>
      <c r="F228" s="423"/>
    </row>
    <row r="229" spans="2:6" ht="19.5" customHeight="1">
      <c r="B229" s="422"/>
      <c r="C229" s="422"/>
      <c r="D229" s="422"/>
      <c r="E229" s="422"/>
      <c r="F229" s="423"/>
    </row>
    <row r="230" spans="2:6" ht="19.5" customHeight="1">
      <c r="B230" s="422"/>
      <c r="C230" s="422"/>
      <c r="D230" s="422"/>
      <c r="E230" s="422"/>
      <c r="F230" s="423"/>
    </row>
    <row r="231" spans="2:6" ht="19.5" customHeight="1">
      <c r="B231" s="422"/>
      <c r="C231" s="422"/>
      <c r="D231" s="422"/>
      <c r="E231" s="422"/>
      <c r="F231" s="423"/>
    </row>
    <row r="232" spans="2:6" ht="19.5" customHeight="1">
      <c r="B232" s="422"/>
      <c r="C232" s="422"/>
      <c r="D232" s="422"/>
      <c r="E232" s="422"/>
      <c r="F232" s="423"/>
    </row>
    <row r="233" spans="2:6" ht="19.5" customHeight="1">
      <c r="B233" s="422"/>
      <c r="C233" s="422"/>
      <c r="D233" s="422"/>
      <c r="E233" s="422"/>
      <c r="F233" s="423"/>
    </row>
    <row r="234" spans="2:6" ht="19.5" customHeight="1">
      <c r="B234" s="422"/>
      <c r="C234" s="422"/>
      <c r="D234" s="422"/>
      <c r="E234" s="422"/>
      <c r="F234" s="423"/>
    </row>
    <row r="235" spans="2:6" ht="19.5" customHeight="1">
      <c r="B235" s="422"/>
      <c r="C235" s="422"/>
      <c r="D235" s="422"/>
      <c r="E235" s="422"/>
      <c r="F235" s="423"/>
    </row>
    <row r="236" spans="2:6" ht="19.5" customHeight="1">
      <c r="B236" s="422"/>
      <c r="C236" s="422"/>
      <c r="D236" s="422"/>
      <c r="E236" s="422"/>
      <c r="F236" s="423"/>
    </row>
    <row r="237" spans="2:6" ht="19.5" customHeight="1">
      <c r="B237" s="422"/>
      <c r="C237" s="422"/>
      <c r="D237" s="422"/>
      <c r="E237" s="422"/>
      <c r="F237" s="423"/>
    </row>
    <row r="238" spans="2:6" ht="19.5" customHeight="1">
      <c r="B238" s="422"/>
      <c r="C238" s="422"/>
      <c r="D238" s="422"/>
      <c r="E238" s="422"/>
      <c r="F238" s="423"/>
    </row>
    <row r="239" spans="2:6" ht="19.5" customHeight="1">
      <c r="B239" s="422"/>
      <c r="C239" s="422"/>
      <c r="D239" s="422"/>
      <c r="E239" s="422"/>
      <c r="F239" s="423"/>
    </row>
    <row r="240" spans="2:6" ht="19.5" customHeight="1">
      <c r="B240" s="422"/>
      <c r="C240" s="422"/>
      <c r="D240" s="422"/>
      <c r="E240" s="422"/>
      <c r="F240" s="423"/>
    </row>
    <row r="241" spans="2:6" ht="19.5" customHeight="1">
      <c r="B241" s="422"/>
      <c r="C241" s="422"/>
      <c r="D241" s="422"/>
      <c r="E241" s="422"/>
      <c r="F241" s="423"/>
    </row>
    <row r="242" spans="2:6" ht="19.5" customHeight="1">
      <c r="B242" s="422"/>
      <c r="C242" s="422"/>
      <c r="D242" s="422"/>
      <c r="E242" s="422"/>
      <c r="F242" s="423"/>
    </row>
    <row r="243" spans="2:6" ht="19.5" customHeight="1">
      <c r="B243" s="422"/>
      <c r="C243" s="422"/>
      <c r="D243" s="422"/>
      <c r="E243" s="422"/>
      <c r="F243" s="423"/>
    </row>
    <row r="244" spans="2:6" ht="19.5" customHeight="1">
      <c r="B244" s="422"/>
      <c r="C244" s="422"/>
      <c r="D244" s="422"/>
      <c r="E244" s="422"/>
      <c r="F244" s="423"/>
    </row>
    <row r="245" spans="2:6" ht="19.5" customHeight="1">
      <c r="B245" s="422"/>
      <c r="C245" s="422"/>
      <c r="D245" s="422"/>
      <c r="E245" s="422"/>
      <c r="F245" s="423"/>
    </row>
    <row r="246" spans="2:6" ht="19.5" customHeight="1">
      <c r="B246" s="422"/>
      <c r="C246" s="422"/>
      <c r="D246" s="422"/>
      <c r="E246" s="422"/>
      <c r="F246" s="423"/>
    </row>
    <row r="247" spans="2:6" ht="19.5" customHeight="1">
      <c r="B247" s="422"/>
      <c r="C247" s="422"/>
      <c r="D247" s="422"/>
      <c r="E247" s="422"/>
      <c r="F247" s="423"/>
    </row>
    <row r="248" spans="2:6" ht="19.5" customHeight="1">
      <c r="B248" s="422"/>
      <c r="C248" s="422"/>
      <c r="D248" s="422"/>
      <c r="E248" s="422"/>
      <c r="F248" s="423"/>
    </row>
    <row r="249" spans="2:6" ht="19.5" customHeight="1">
      <c r="B249" s="422"/>
      <c r="C249" s="422"/>
      <c r="D249" s="422"/>
      <c r="E249" s="422"/>
      <c r="F249" s="423"/>
    </row>
    <row r="250" spans="2:6" ht="19.5" customHeight="1">
      <c r="B250" s="422"/>
      <c r="C250" s="422"/>
      <c r="D250" s="422"/>
      <c r="E250" s="422"/>
      <c r="F250" s="423"/>
    </row>
    <row r="251" spans="2:6" ht="19.5" customHeight="1">
      <c r="B251" s="422"/>
      <c r="C251" s="422"/>
      <c r="D251" s="422"/>
      <c r="E251" s="422"/>
      <c r="F251" s="423"/>
    </row>
    <row r="252" spans="2:6" ht="19.5" customHeight="1">
      <c r="B252" s="422"/>
      <c r="C252" s="422"/>
      <c r="D252" s="422"/>
      <c r="E252" s="422"/>
      <c r="F252" s="423"/>
    </row>
    <row r="253" spans="2:6" ht="19.5" customHeight="1">
      <c r="B253" s="422"/>
      <c r="C253" s="422"/>
      <c r="D253" s="422"/>
      <c r="E253" s="422"/>
      <c r="F253" s="423"/>
    </row>
    <row r="254" spans="2:6" ht="19.5" customHeight="1">
      <c r="B254" s="422"/>
      <c r="C254" s="422"/>
      <c r="D254" s="422"/>
      <c r="E254" s="422"/>
      <c r="F254" s="423"/>
    </row>
    <row r="255" spans="2:6" ht="19.5" customHeight="1">
      <c r="B255" s="422"/>
      <c r="C255" s="422"/>
      <c r="D255" s="422"/>
      <c r="E255" s="422"/>
      <c r="F255" s="423"/>
    </row>
    <row r="256" spans="2:6" ht="19.5" customHeight="1">
      <c r="B256" s="422"/>
      <c r="C256" s="422"/>
      <c r="D256" s="422"/>
      <c r="E256" s="422"/>
      <c r="F256" s="423"/>
    </row>
    <row r="257" spans="2:6" ht="19.5" customHeight="1">
      <c r="B257" s="422"/>
      <c r="C257" s="422"/>
      <c r="D257" s="422"/>
      <c r="E257" s="422"/>
      <c r="F257" s="423"/>
    </row>
    <row r="258" spans="2:6" ht="19.5" customHeight="1">
      <c r="B258" s="422"/>
      <c r="C258" s="422"/>
      <c r="D258" s="422"/>
      <c r="E258" s="422"/>
      <c r="F258" s="423"/>
    </row>
    <row r="259" spans="2:6" ht="19.5" customHeight="1">
      <c r="B259" s="422"/>
      <c r="C259" s="422"/>
      <c r="D259" s="422"/>
      <c r="E259" s="422"/>
      <c r="F259" s="423"/>
    </row>
    <row r="260" spans="2:6" ht="19.5" customHeight="1">
      <c r="B260" s="422"/>
      <c r="C260" s="422"/>
      <c r="D260" s="422"/>
      <c r="E260" s="422"/>
      <c r="F260" s="423"/>
    </row>
    <row r="261" spans="2:6" ht="19.5" customHeight="1">
      <c r="B261" s="422"/>
      <c r="C261" s="422"/>
      <c r="D261" s="422"/>
      <c r="E261" s="422"/>
      <c r="F261" s="423"/>
    </row>
    <row r="262" spans="2:6" ht="19.5" customHeight="1">
      <c r="B262" s="422"/>
      <c r="C262" s="422"/>
      <c r="D262" s="422"/>
      <c r="E262" s="422"/>
      <c r="F262" s="423"/>
    </row>
    <row r="263" spans="2:6" ht="19.5" customHeight="1">
      <c r="B263" s="422"/>
      <c r="C263" s="422"/>
      <c r="D263" s="422"/>
      <c r="E263" s="422"/>
      <c r="F263" s="423"/>
    </row>
    <row r="264" spans="2:6" ht="19.5" customHeight="1">
      <c r="B264" s="422"/>
      <c r="C264" s="422"/>
      <c r="D264" s="422"/>
      <c r="E264" s="422"/>
      <c r="F264" s="423"/>
    </row>
    <row r="265" spans="2:6" ht="19.5" customHeight="1">
      <c r="B265" s="422"/>
      <c r="C265" s="422"/>
      <c r="D265" s="422"/>
      <c r="E265" s="422"/>
      <c r="F265" s="423"/>
    </row>
    <row r="266" spans="2:6" ht="19.5" customHeight="1">
      <c r="B266" s="422"/>
      <c r="C266" s="422"/>
      <c r="D266" s="422"/>
      <c r="E266" s="422"/>
      <c r="F266" s="423"/>
    </row>
    <row r="267" spans="2:6" ht="19.5" customHeight="1">
      <c r="B267" s="422"/>
      <c r="C267" s="422"/>
      <c r="D267" s="422"/>
      <c r="E267" s="422"/>
      <c r="F267" s="423"/>
    </row>
    <row r="268" spans="2:6" ht="19.5" customHeight="1">
      <c r="B268" s="422"/>
      <c r="C268" s="422"/>
      <c r="D268" s="422"/>
      <c r="E268" s="422"/>
      <c r="F268" s="423"/>
    </row>
    <row r="269" spans="2:6" ht="19.5" customHeight="1">
      <c r="B269" s="422"/>
      <c r="C269" s="422"/>
      <c r="D269" s="422"/>
      <c r="E269" s="422"/>
      <c r="F269" s="423"/>
    </row>
    <row r="270" spans="2:6" ht="19.5" customHeight="1">
      <c r="B270" s="422"/>
      <c r="C270" s="422"/>
      <c r="D270" s="422"/>
      <c r="E270" s="422"/>
      <c r="F270" s="423"/>
    </row>
    <row r="271" spans="2:6" ht="19.5" customHeight="1">
      <c r="B271" s="422"/>
      <c r="C271" s="422"/>
      <c r="D271" s="422"/>
      <c r="E271" s="422"/>
      <c r="F271" s="423"/>
    </row>
    <row r="272" spans="2:6" ht="19.5" customHeight="1">
      <c r="B272" s="422"/>
      <c r="C272" s="422"/>
      <c r="D272" s="422"/>
      <c r="E272" s="422"/>
      <c r="F272" s="423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P552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68" bestFit="1" customWidth="1"/>
    <col min="2" max="2" width="17.421875" style="468" customWidth="1"/>
    <col min="3" max="3" width="19.8515625" style="468" customWidth="1"/>
    <col min="4" max="4" width="17.8515625" style="469" customWidth="1"/>
    <col min="5" max="5" width="1.7109375" style="470" customWidth="1"/>
    <col min="6" max="12" width="0" style="468" hidden="1" customWidth="1"/>
    <col min="13" max="13" width="13.57421875" style="795" hidden="1" customWidth="1"/>
    <col min="14" max="16" width="0" style="796" hidden="1" customWidth="1"/>
    <col min="17" max="16384" width="10.7109375" style="468" customWidth="1"/>
  </cols>
  <sheetData>
    <row r="1" spans="1:3" ht="12.75">
      <c r="A1" s="381"/>
      <c r="B1" s="769" t="s">
        <v>669</v>
      </c>
      <c r="C1" s="381"/>
    </row>
    <row r="2" spans="1:3" ht="12.75">
      <c r="A2" s="381"/>
      <c r="B2" s="770" t="s">
        <v>670</v>
      </c>
      <c r="C2" s="381"/>
    </row>
    <row r="3" spans="1:3" ht="12.75">
      <c r="A3" s="381"/>
      <c r="B3" s="381"/>
      <c r="C3" s="381"/>
    </row>
    <row r="4" spans="1:3" ht="12.75">
      <c r="A4" s="766" t="s">
        <v>521</v>
      </c>
      <c r="B4" s="771">
        <v>42339</v>
      </c>
      <c r="C4" s="381"/>
    </row>
    <row r="5" spans="1:3" ht="12.75">
      <c r="A5" s="766" t="s">
        <v>668</v>
      </c>
      <c r="B5" s="772" t="s">
        <v>671</v>
      </c>
      <c r="C5" s="381"/>
    </row>
    <row r="7" spans="1:16" s="440" customFormat="1" ht="49.5" customHeight="1">
      <c r="A7" s="879" t="s">
        <v>370</v>
      </c>
      <c r="B7" s="879"/>
      <c r="C7" s="879"/>
      <c r="D7" s="377">
        <f>CPYG!D7</f>
        <v>2016</v>
      </c>
      <c r="E7" s="378"/>
      <c r="M7" s="797"/>
      <c r="N7" s="798"/>
      <c r="O7" s="798"/>
      <c r="P7" s="798"/>
    </row>
    <row r="8" spans="1:16" s="440" customFormat="1" ht="37.5" customHeight="1">
      <c r="A8" s="880" t="str">
        <f>CPYG!A8</f>
        <v>EMPRESA PÚBLICA: INSTITUTO MÉDICO TINERFEÑO S.A.</v>
      </c>
      <c r="B8" s="881"/>
      <c r="C8" s="882"/>
      <c r="D8" s="382" t="s">
        <v>371</v>
      </c>
      <c r="E8" s="383"/>
      <c r="M8" s="797"/>
      <c r="N8" s="798"/>
      <c r="O8" s="798"/>
      <c r="P8" s="798"/>
    </row>
    <row r="9" spans="1:16" s="440" customFormat="1" ht="24.75" customHeight="1">
      <c r="A9" s="883" t="s">
        <v>672</v>
      </c>
      <c r="B9" s="883"/>
      <c r="C9" s="883"/>
      <c r="D9" s="883"/>
      <c r="E9" s="441"/>
      <c r="M9" s="797"/>
      <c r="N9" s="798"/>
      <c r="O9" s="798"/>
      <c r="P9" s="798"/>
    </row>
    <row r="10" spans="1:16" s="440" customFormat="1" ht="40.5" customHeight="1">
      <c r="A10" s="442" t="s">
        <v>371</v>
      </c>
      <c r="B10" s="443" t="s">
        <v>40</v>
      </c>
      <c r="C10" s="444" t="s">
        <v>42</v>
      </c>
      <c r="D10" s="444" t="s">
        <v>43</v>
      </c>
      <c r="E10" s="445"/>
      <c r="M10" s="799" t="s">
        <v>188</v>
      </c>
      <c r="N10" s="798"/>
      <c r="O10" s="798"/>
      <c r="P10" s="798"/>
    </row>
    <row r="11" spans="1:16" s="440" customFormat="1" ht="19.5" customHeight="1">
      <c r="A11" s="446" t="s">
        <v>482</v>
      </c>
      <c r="B11" s="519">
        <f>B12+B17+B21+B24+B25+B26+B27</f>
        <v>7517466.850000001</v>
      </c>
      <c r="C11" s="519">
        <f>C12+C17+C21+C24+C25+C26+C27</f>
        <v>7265425.63</v>
      </c>
      <c r="D11" s="519">
        <f>D12+D17+D21+D24+D25+D26+D27</f>
        <v>7006489.51</v>
      </c>
      <c r="E11" s="447"/>
      <c r="M11" s="800">
        <f>+D11-C11</f>
        <v>-258936.1200000001</v>
      </c>
      <c r="N11" s="798"/>
      <c r="O11" s="798"/>
      <c r="P11" s="798"/>
    </row>
    <row r="12" spans="1:16" s="440" customFormat="1" ht="19.5" customHeight="1">
      <c r="A12" s="446" t="s">
        <v>401</v>
      </c>
      <c r="B12" s="519">
        <f>SUM(B13:B16)</f>
        <v>0</v>
      </c>
      <c r="C12" s="519">
        <f>SUM(C13:C16)</f>
        <v>3862.16</v>
      </c>
      <c r="D12" s="519">
        <f>SUM(D13:D16)</f>
        <v>2304.9399999999996</v>
      </c>
      <c r="E12" s="448"/>
      <c r="M12" s="801">
        <f>+D12-C12</f>
        <v>-1557.2200000000003</v>
      </c>
      <c r="N12" s="798"/>
      <c r="O12" s="798"/>
      <c r="P12" s="798"/>
    </row>
    <row r="13" spans="1:16" s="440" customFormat="1" ht="19.5" customHeight="1">
      <c r="A13" s="449" t="s">
        <v>485</v>
      </c>
      <c r="B13" s="562"/>
      <c r="C13" s="562"/>
      <c r="D13" s="562"/>
      <c r="E13" s="448"/>
      <c r="M13" s="797"/>
      <c r="N13" s="798"/>
      <c r="O13" s="798"/>
      <c r="P13" s="798"/>
    </row>
    <row r="14" spans="1:16" s="440" customFormat="1" ht="19.5" customHeight="1">
      <c r="A14" s="449" t="s">
        <v>484</v>
      </c>
      <c r="B14" s="562">
        <v>0</v>
      </c>
      <c r="C14" s="562">
        <v>3862.16</v>
      </c>
      <c r="D14" s="562">
        <f>+C14-1557.22</f>
        <v>2304.9399999999996</v>
      </c>
      <c r="E14" s="448"/>
      <c r="M14" s="797"/>
      <c r="N14" s="798"/>
      <c r="O14" s="798"/>
      <c r="P14" s="798"/>
    </row>
    <row r="15" spans="1:16" s="440" customFormat="1" ht="19.5" customHeight="1">
      <c r="A15" s="449" t="s">
        <v>483</v>
      </c>
      <c r="B15" s="562"/>
      <c r="C15" s="562"/>
      <c r="D15" s="562"/>
      <c r="E15" s="448"/>
      <c r="M15" s="797"/>
      <c r="N15" s="798"/>
      <c r="O15" s="798"/>
      <c r="P15" s="798"/>
    </row>
    <row r="16" spans="1:16" s="440" customFormat="1" ht="19.5" customHeight="1">
      <c r="A16" s="449" t="s">
        <v>677</v>
      </c>
      <c r="B16" s="562"/>
      <c r="C16" s="562"/>
      <c r="D16" s="562"/>
      <c r="E16" s="448"/>
      <c r="M16" s="797"/>
      <c r="N16" s="798"/>
      <c r="O16" s="798"/>
      <c r="P16" s="798"/>
    </row>
    <row r="17" spans="1:16" s="440" customFormat="1" ht="19.5" customHeight="1">
      <c r="A17" s="446" t="s">
        <v>402</v>
      </c>
      <c r="B17" s="519">
        <f>SUM(B18:B20)</f>
        <v>7476432.74</v>
      </c>
      <c r="C17" s="519">
        <f>SUM(C18:C20)</f>
        <v>7224510.47</v>
      </c>
      <c r="D17" s="519">
        <f>SUM(D18:D20)</f>
        <v>6972318.569999999</v>
      </c>
      <c r="E17" s="448"/>
      <c r="M17" s="801">
        <f>+D17-C17</f>
        <v>-252191.90000000037</v>
      </c>
      <c r="N17" s="798"/>
      <c r="O17" s="798"/>
      <c r="P17" s="798"/>
    </row>
    <row r="18" spans="1:16" s="440" customFormat="1" ht="19.5" customHeight="1">
      <c r="A18" s="449" t="s">
        <v>591</v>
      </c>
      <c r="B18" s="562"/>
      <c r="C18" s="562"/>
      <c r="D18" s="562"/>
      <c r="E18" s="448"/>
      <c r="M18" s="797"/>
      <c r="N18" s="798"/>
      <c r="O18" s="798"/>
      <c r="P18" s="798"/>
    </row>
    <row r="19" spans="1:16" s="440" customFormat="1" ht="19.5" customHeight="1">
      <c r="A19" s="449" t="s">
        <v>590</v>
      </c>
      <c r="B19" s="562"/>
      <c r="C19" s="562"/>
      <c r="D19" s="562"/>
      <c r="E19" s="448"/>
      <c r="M19" s="797"/>
      <c r="N19" s="798"/>
      <c r="O19" s="798"/>
      <c r="P19" s="798"/>
    </row>
    <row r="20" spans="1:16" s="440" customFormat="1" ht="19.5" customHeight="1">
      <c r="A20" s="449" t="s">
        <v>589</v>
      </c>
      <c r="B20" s="562">
        <v>7476432.74</v>
      </c>
      <c r="C20" s="562">
        <v>7224510.47</v>
      </c>
      <c r="D20" s="562">
        <f>+C20-248765.46-3426.44</f>
        <v>6972318.569999999</v>
      </c>
      <c r="E20" s="448"/>
      <c r="M20" s="797"/>
      <c r="N20" s="798"/>
      <c r="O20" s="798"/>
      <c r="P20" s="798"/>
    </row>
    <row r="21" spans="1:16" s="440" customFormat="1" ht="19.5" customHeight="1">
      <c r="A21" s="446" t="s">
        <v>403</v>
      </c>
      <c r="B21" s="519">
        <f>SUM(B22:B23)</f>
        <v>0</v>
      </c>
      <c r="C21" s="519">
        <f>SUM(C22:C23)</f>
        <v>0</v>
      </c>
      <c r="D21" s="519">
        <f>SUM(D22:D23)</f>
        <v>0</v>
      </c>
      <c r="E21" s="448"/>
      <c r="M21" s="797"/>
      <c r="N21" s="798"/>
      <c r="O21" s="798"/>
      <c r="P21" s="798"/>
    </row>
    <row r="22" spans="1:16" s="440" customFormat="1" ht="19.5" customHeight="1">
      <c r="A22" s="449" t="s">
        <v>404</v>
      </c>
      <c r="B22" s="562"/>
      <c r="C22" s="562"/>
      <c r="D22" s="562"/>
      <c r="E22" s="448"/>
      <c r="M22" s="797"/>
      <c r="N22" s="798"/>
      <c r="O22" s="798"/>
      <c r="P22" s="798"/>
    </row>
    <row r="23" spans="1:16" s="440" customFormat="1" ht="19.5" customHeight="1">
      <c r="A23" s="449" t="s">
        <v>311</v>
      </c>
      <c r="B23" s="562"/>
      <c r="C23" s="562"/>
      <c r="D23" s="562"/>
      <c r="E23" s="448"/>
      <c r="M23" s="797"/>
      <c r="N23" s="798"/>
      <c r="O23" s="798"/>
      <c r="P23" s="798"/>
    </row>
    <row r="24" spans="1:16" s="440" customFormat="1" ht="19.5" customHeight="1">
      <c r="A24" s="446" t="s">
        <v>405</v>
      </c>
      <c r="B24" s="561"/>
      <c r="C24" s="561"/>
      <c r="D24" s="561"/>
      <c r="E24" s="448"/>
      <c r="M24" s="797"/>
      <c r="N24" s="798"/>
      <c r="O24" s="798"/>
      <c r="P24" s="798"/>
    </row>
    <row r="25" spans="1:16" s="440" customFormat="1" ht="19.5" customHeight="1">
      <c r="A25" s="446" t="s">
        <v>406</v>
      </c>
      <c r="B25" s="561"/>
      <c r="C25" s="561"/>
      <c r="D25" s="561"/>
      <c r="E25" s="448"/>
      <c r="M25" s="797"/>
      <c r="N25" s="798"/>
      <c r="O25" s="798"/>
      <c r="P25" s="798"/>
    </row>
    <row r="26" spans="1:16" s="440" customFormat="1" ht="19.5" customHeight="1">
      <c r="A26" s="446" t="s">
        <v>312</v>
      </c>
      <c r="B26" s="561">
        <v>41034.11</v>
      </c>
      <c r="C26" s="561">
        <v>37053</v>
      </c>
      <c r="D26" s="561">
        <v>31866</v>
      </c>
      <c r="F26" s="703" t="s">
        <v>480</v>
      </c>
      <c r="G26" s="704"/>
      <c r="H26" s="704"/>
      <c r="I26" s="704"/>
      <c r="J26" s="704"/>
      <c r="K26" s="704"/>
      <c r="L26" s="704"/>
      <c r="M26" s="801">
        <f>+D26-C26</f>
        <v>-5187</v>
      </c>
      <c r="N26" s="798"/>
      <c r="O26" s="798"/>
      <c r="P26" s="798"/>
    </row>
    <row r="27" spans="1:16" s="440" customFormat="1" ht="19.5" customHeight="1">
      <c r="A27" s="446" t="s">
        <v>592</v>
      </c>
      <c r="B27" s="561"/>
      <c r="C27" s="561"/>
      <c r="D27" s="561"/>
      <c r="F27" s="703" t="s">
        <v>481</v>
      </c>
      <c r="G27" s="704"/>
      <c r="H27" s="704"/>
      <c r="I27" s="704"/>
      <c r="J27" s="704"/>
      <c r="K27" s="704"/>
      <c r="L27" s="704"/>
      <c r="M27" s="797"/>
      <c r="N27" s="798"/>
      <c r="O27" s="798"/>
      <c r="P27" s="798"/>
    </row>
    <row r="28" spans="1:16" s="440" customFormat="1" ht="19.5" customHeight="1">
      <c r="A28" s="446" t="s">
        <v>486</v>
      </c>
      <c r="B28" s="519">
        <f>B29+B35+B38+B42+B43+B44+B45</f>
        <v>3930358.6399999997</v>
      </c>
      <c r="C28" s="519">
        <f>C29+C35+C38+C42+C43+C44+C45</f>
        <v>4008608.87</v>
      </c>
      <c r="D28" s="519">
        <f>D29+D35+D38+D42+D43+D44+D45</f>
        <v>4188882.87</v>
      </c>
      <c r="E28" s="447"/>
      <c r="M28" s="800">
        <f>+D28-C28</f>
        <v>180274</v>
      </c>
      <c r="N28" s="798"/>
      <c r="O28" s="798"/>
      <c r="P28" s="798"/>
    </row>
    <row r="29" spans="1:16" s="440" customFormat="1" ht="23.25" customHeight="1">
      <c r="A29" s="446" t="s">
        <v>407</v>
      </c>
      <c r="B29" s="519">
        <f>B30+B33+B34</f>
        <v>0</v>
      </c>
      <c r="C29" s="519">
        <f>C30+C33+C34</f>
        <v>0</v>
      </c>
      <c r="D29" s="519">
        <f>D30+D33+D34</f>
        <v>0</v>
      </c>
      <c r="E29" s="448"/>
      <c r="M29" s="797"/>
      <c r="N29" s="798"/>
      <c r="O29" s="798"/>
      <c r="P29" s="798"/>
    </row>
    <row r="30" spans="1:16" s="440" customFormat="1" ht="23.25" customHeight="1">
      <c r="A30" s="449" t="s">
        <v>595</v>
      </c>
      <c r="B30" s="563">
        <f>SUM(B31:B32)</f>
        <v>0</v>
      </c>
      <c r="C30" s="563">
        <f>SUM(C31:C32)</f>
        <v>0</v>
      </c>
      <c r="D30" s="563">
        <f>SUM(D31:D32)</f>
        <v>0</v>
      </c>
      <c r="E30" s="448"/>
      <c r="M30" s="797"/>
      <c r="N30" s="798"/>
      <c r="O30" s="798"/>
      <c r="P30" s="798"/>
    </row>
    <row r="31" spans="1:16" s="440" customFormat="1" ht="23.25" customHeight="1">
      <c r="A31" s="449" t="s">
        <v>596</v>
      </c>
      <c r="B31" s="562"/>
      <c r="C31" s="562"/>
      <c r="D31" s="562"/>
      <c r="E31" s="448"/>
      <c r="M31" s="797"/>
      <c r="N31" s="798"/>
      <c r="O31" s="798"/>
      <c r="P31" s="798"/>
    </row>
    <row r="32" spans="1:16" s="440" customFormat="1" ht="23.25" customHeight="1">
      <c r="A32" s="449" t="s">
        <v>597</v>
      </c>
      <c r="B32" s="562"/>
      <c r="C32" s="562"/>
      <c r="D32" s="562"/>
      <c r="E32" s="448"/>
      <c r="M32" s="797"/>
      <c r="N32" s="798"/>
      <c r="O32" s="798"/>
      <c r="P32" s="798"/>
    </row>
    <row r="33" spans="1:16" s="440" customFormat="1" ht="23.25" customHeight="1">
      <c r="A33" s="449" t="s">
        <v>599</v>
      </c>
      <c r="B33" s="562"/>
      <c r="C33" s="562"/>
      <c r="D33" s="562"/>
      <c r="E33" s="448"/>
      <c r="M33" s="797"/>
      <c r="N33" s="798"/>
      <c r="O33" s="798"/>
      <c r="P33" s="798"/>
    </row>
    <row r="34" spans="1:16" s="440" customFormat="1" ht="23.25" customHeight="1">
      <c r="A34" s="449" t="s">
        <v>598</v>
      </c>
      <c r="B34" s="562"/>
      <c r="C34" s="562"/>
      <c r="D34" s="562"/>
      <c r="E34" s="448"/>
      <c r="M34" s="797"/>
      <c r="N34" s="798"/>
      <c r="O34" s="798"/>
      <c r="P34" s="798"/>
    </row>
    <row r="35" spans="1:16" s="440" customFormat="1" ht="19.5" customHeight="1">
      <c r="A35" s="446" t="s">
        <v>375</v>
      </c>
      <c r="B35" s="519">
        <f>SUM(B36:B37)</f>
        <v>1249.62</v>
      </c>
      <c r="C35" s="519">
        <f>SUM(C36:C37)</f>
        <v>0</v>
      </c>
      <c r="D35" s="519">
        <f>SUM(D36:D37)</f>
        <v>0</v>
      </c>
      <c r="E35" s="448"/>
      <c r="M35" s="797"/>
      <c r="N35" s="798"/>
      <c r="O35" s="798"/>
      <c r="P35" s="798"/>
    </row>
    <row r="36" spans="1:16" s="440" customFormat="1" ht="19.5" customHeight="1">
      <c r="A36" s="449" t="s">
        <v>593</v>
      </c>
      <c r="B36" s="562"/>
      <c r="C36" s="562"/>
      <c r="D36" s="562"/>
      <c r="E36" s="448"/>
      <c r="M36" s="797"/>
      <c r="N36" s="798"/>
      <c r="O36" s="798"/>
      <c r="P36" s="798"/>
    </row>
    <row r="37" spans="1:16" s="440" customFormat="1" ht="19.5" customHeight="1">
      <c r="A37" s="449" t="s">
        <v>594</v>
      </c>
      <c r="B37" s="562">
        <v>1249.62</v>
      </c>
      <c r="C37" s="562">
        <v>0</v>
      </c>
      <c r="D37" s="562">
        <v>0</v>
      </c>
      <c r="E37" s="448"/>
      <c r="M37" s="797"/>
      <c r="N37" s="798"/>
      <c r="O37" s="798"/>
      <c r="P37" s="798"/>
    </row>
    <row r="38" spans="1:16" s="440" customFormat="1" ht="19.5" customHeight="1">
      <c r="A38" s="446" t="s">
        <v>408</v>
      </c>
      <c r="B38" s="519">
        <f>SUM(B39:B41)</f>
        <v>847526.64</v>
      </c>
      <c r="C38" s="519">
        <f>SUM(C39:C41)</f>
        <v>625000</v>
      </c>
      <c r="D38" s="519">
        <f>SUM(D39:D41)</f>
        <v>600000</v>
      </c>
      <c r="E38" s="448"/>
      <c r="M38" s="801">
        <f>+D38-C38</f>
        <v>-25000</v>
      </c>
      <c r="N38" s="798"/>
      <c r="O38" s="798"/>
      <c r="P38" s="798"/>
    </row>
    <row r="39" spans="1:16" s="440" customFormat="1" ht="19.5" customHeight="1">
      <c r="A39" s="449" t="s">
        <v>313</v>
      </c>
      <c r="B39" s="562">
        <v>847126.64</v>
      </c>
      <c r="C39" s="562">
        <v>625000</v>
      </c>
      <c r="D39" s="562">
        <v>600000</v>
      </c>
      <c r="E39" s="448"/>
      <c r="M39" s="797"/>
      <c r="N39" s="798"/>
      <c r="O39" s="798"/>
      <c r="P39" s="798"/>
    </row>
    <row r="40" spans="1:16" s="440" customFormat="1" ht="19.5" customHeight="1">
      <c r="A40" s="449" t="s">
        <v>487</v>
      </c>
      <c r="B40" s="562"/>
      <c r="C40" s="562"/>
      <c r="D40" s="562"/>
      <c r="E40" s="448"/>
      <c r="M40" s="797"/>
      <c r="N40" s="798"/>
      <c r="O40" s="798"/>
      <c r="P40" s="798"/>
    </row>
    <row r="41" spans="1:16" s="440" customFormat="1" ht="19.5" customHeight="1">
      <c r="A41" s="449" t="s">
        <v>488</v>
      </c>
      <c r="B41" s="562">
        <v>400</v>
      </c>
      <c r="C41" s="562"/>
      <c r="D41" s="562"/>
      <c r="E41" s="448"/>
      <c r="M41" s="797"/>
      <c r="N41" s="798"/>
      <c r="O41" s="798"/>
      <c r="P41" s="798"/>
    </row>
    <row r="42" spans="1:16" s="440" customFormat="1" ht="19.5" customHeight="1">
      <c r="A42" s="446" t="s">
        <v>409</v>
      </c>
      <c r="B42" s="561"/>
      <c r="C42" s="561"/>
      <c r="D42" s="561"/>
      <c r="E42" s="448"/>
      <c r="M42" s="797"/>
      <c r="N42" s="798"/>
      <c r="O42" s="798"/>
      <c r="P42" s="798"/>
    </row>
    <row r="43" spans="1:16" s="440" customFormat="1" ht="19.5" customHeight="1">
      <c r="A43" s="446" t="s">
        <v>410</v>
      </c>
      <c r="B43" s="561">
        <v>180</v>
      </c>
      <c r="C43" s="561">
        <v>0</v>
      </c>
      <c r="D43" s="561">
        <v>0</v>
      </c>
      <c r="E43" s="448"/>
      <c r="M43" s="801">
        <f>+D43-C43</f>
        <v>0</v>
      </c>
      <c r="N43" s="798"/>
      <c r="O43" s="798"/>
      <c r="P43" s="798"/>
    </row>
    <row r="44" spans="1:16" s="440" customFormat="1" ht="19.5" customHeight="1">
      <c r="A44" s="446" t="s">
        <v>314</v>
      </c>
      <c r="B44" s="561">
        <v>7388.27</v>
      </c>
      <c r="C44" s="561">
        <v>5414.31</v>
      </c>
      <c r="D44" s="561">
        <v>5420</v>
      </c>
      <c r="E44" s="448"/>
      <c r="M44" s="801">
        <f>+D44-C44</f>
        <v>5.6899999999996</v>
      </c>
      <c r="N44" s="798"/>
      <c r="O44" s="798"/>
      <c r="P44" s="798"/>
    </row>
    <row r="45" spans="1:16" s="440" customFormat="1" ht="19.5" customHeight="1">
      <c r="A45" s="446" t="s">
        <v>315</v>
      </c>
      <c r="B45" s="519">
        <f>SUM(B46:B47)</f>
        <v>3074014.11</v>
      </c>
      <c r="C45" s="519">
        <f>SUM(C46:C47)</f>
        <v>3378194.56</v>
      </c>
      <c r="D45" s="519">
        <f>SUM(D46:D47)</f>
        <v>3583462.87</v>
      </c>
      <c r="E45" s="448"/>
      <c r="M45" s="801">
        <f>+D45-C45</f>
        <v>205268.31000000006</v>
      </c>
      <c r="N45" s="798"/>
      <c r="O45" s="798"/>
      <c r="P45" s="798"/>
    </row>
    <row r="46" spans="1:16" s="440" customFormat="1" ht="19.5" customHeight="1">
      <c r="A46" s="449" t="s">
        <v>316</v>
      </c>
      <c r="B46" s="562">
        <v>3074014.11</v>
      </c>
      <c r="C46" s="562">
        <v>3378194.56</v>
      </c>
      <c r="D46" s="562">
        <v>3583462.87</v>
      </c>
      <c r="E46" s="448"/>
      <c r="M46" s="797"/>
      <c r="N46" s="798"/>
      <c r="O46" s="798"/>
      <c r="P46" s="798"/>
    </row>
    <row r="47" spans="1:16" s="440" customFormat="1" ht="19.5" customHeight="1">
      <c r="A47" s="449" t="s">
        <v>334</v>
      </c>
      <c r="B47" s="562"/>
      <c r="C47" s="562"/>
      <c r="D47" s="562"/>
      <c r="E47" s="448"/>
      <c r="M47" s="797"/>
      <c r="N47" s="798"/>
      <c r="O47" s="798"/>
      <c r="P47" s="798"/>
    </row>
    <row r="48" spans="1:16" s="440" customFormat="1" ht="21.75" customHeight="1">
      <c r="A48" s="452" t="s">
        <v>367</v>
      </c>
      <c r="B48" s="519">
        <f>B28+B11</f>
        <v>11447825.49</v>
      </c>
      <c r="C48" s="519">
        <f>C28+C11</f>
        <v>11274034.5</v>
      </c>
      <c r="D48" s="519">
        <f>D28+D11</f>
        <v>11195372.379999999</v>
      </c>
      <c r="E48" s="447"/>
      <c r="M48" s="801">
        <f>+D48-C48</f>
        <v>-78662.12000000104</v>
      </c>
      <c r="N48" s="798"/>
      <c r="O48" s="798"/>
      <c r="P48" s="798"/>
    </row>
    <row r="49" spans="1:16" s="440" customFormat="1" ht="40.5" customHeight="1">
      <c r="A49" s="453"/>
      <c r="B49" s="454"/>
      <c r="C49" s="454"/>
      <c r="D49" s="454"/>
      <c r="E49" s="447"/>
      <c r="M49" s="797"/>
      <c r="N49" s="798"/>
      <c r="O49" s="798"/>
      <c r="P49" s="798"/>
    </row>
    <row r="50" spans="1:16" s="440" customFormat="1" ht="12.75" hidden="1">
      <c r="A50" s="455" t="s">
        <v>335</v>
      </c>
      <c r="C50" s="450"/>
      <c r="D50" s="456"/>
      <c r="E50" s="457"/>
      <c r="M50" s="797"/>
      <c r="N50" s="798"/>
      <c r="O50" s="798"/>
      <c r="P50" s="798"/>
    </row>
    <row r="51" spans="1:13" s="798" customFormat="1" ht="12.75">
      <c r="A51" s="802" t="s">
        <v>136</v>
      </c>
      <c r="B51" s="803">
        <f>B48-PASIVO!B65</f>
        <v>0</v>
      </c>
      <c r="C51" s="803">
        <f>C48-PASIVO!C65</f>
        <v>0</v>
      </c>
      <c r="D51" s="803">
        <f>D48-PASIVO!D65</f>
        <v>0</v>
      </c>
      <c r="E51" s="803"/>
      <c r="M51" s="797"/>
    </row>
    <row r="52" spans="1:16" s="440" customFormat="1" ht="12.75" hidden="1">
      <c r="A52" s="451"/>
      <c r="B52" s="459"/>
      <c r="C52" s="459"/>
      <c r="D52" s="459"/>
      <c r="E52" s="459"/>
      <c r="M52" s="797"/>
      <c r="N52" s="798"/>
      <c r="O52" s="798"/>
      <c r="P52" s="798"/>
    </row>
    <row r="53" spans="1:16" s="440" customFormat="1" ht="12.75" hidden="1">
      <c r="A53" s="451"/>
      <c r="B53" s="460"/>
      <c r="C53" s="460"/>
      <c r="D53" s="459"/>
      <c r="E53" s="459"/>
      <c r="M53" s="797"/>
      <c r="N53" s="798"/>
      <c r="O53" s="798"/>
      <c r="P53" s="798"/>
    </row>
    <row r="54" spans="1:16" s="440" customFormat="1" ht="12.75" hidden="1">
      <c r="A54" s="451" t="s">
        <v>329</v>
      </c>
      <c r="B54" s="461">
        <f>+B48-PASIVO!B65</f>
        <v>0</v>
      </c>
      <c r="C54" s="461">
        <f>+C48-PASIVO!C65</f>
        <v>0</v>
      </c>
      <c r="D54" s="461">
        <f>+D48-PASIVO!D65</f>
        <v>0</v>
      </c>
      <c r="E54" s="459"/>
      <c r="M54" s="797"/>
      <c r="N54" s="798"/>
      <c r="O54" s="798"/>
      <c r="P54" s="798"/>
    </row>
    <row r="55" spans="1:16" s="440" customFormat="1" ht="12.75" hidden="1">
      <c r="A55" s="451"/>
      <c r="B55" s="460"/>
      <c r="C55" s="460"/>
      <c r="D55" s="459"/>
      <c r="E55" s="459"/>
      <c r="M55" s="797"/>
      <c r="N55" s="798"/>
      <c r="O55" s="798"/>
      <c r="P55" s="798"/>
    </row>
    <row r="56" spans="1:16" s="440" customFormat="1" ht="12.75" hidden="1">
      <c r="A56" s="462" t="s">
        <v>328</v>
      </c>
      <c r="B56" s="458">
        <f>+B28-PASIVO!B48</f>
        <v>3753009.5799999996</v>
      </c>
      <c r="C56" s="458">
        <f>+C28-PASIVO!C48</f>
        <v>3579108.87</v>
      </c>
      <c r="D56" s="458">
        <f>+D28-PASIVO!D48</f>
        <v>3954382.87</v>
      </c>
      <c r="E56" s="459"/>
      <c r="M56" s="797"/>
      <c r="N56" s="798"/>
      <c r="O56" s="798"/>
      <c r="P56" s="798"/>
    </row>
    <row r="57" spans="1:16" s="440" customFormat="1" ht="12.75" hidden="1">
      <c r="A57" s="463" t="s">
        <v>725</v>
      </c>
      <c r="B57" s="449"/>
      <c r="C57" s="458">
        <f>+C56-B56</f>
        <v>-173900.7099999995</v>
      </c>
      <c r="D57" s="464">
        <f>+D56-C56</f>
        <v>375274</v>
      </c>
      <c r="E57" s="459"/>
      <c r="M57" s="797"/>
      <c r="N57" s="798"/>
      <c r="O57" s="798"/>
      <c r="P57" s="798"/>
    </row>
    <row r="58" spans="2:16" s="440" customFormat="1" ht="12.75" hidden="1">
      <c r="B58" s="465"/>
      <c r="C58" s="465"/>
      <c r="D58" s="466"/>
      <c r="E58" s="466"/>
      <c r="M58" s="797"/>
      <c r="N58" s="798"/>
      <c r="O58" s="798"/>
      <c r="P58" s="798"/>
    </row>
    <row r="59" spans="2:16" s="440" customFormat="1" ht="12.75" hidden="1">
      <c r="B59" s="460"/>
      <c r="C59" s="460"/>
      <c r="D59" s="467"/>
      <c r="E59" s="467"/>
      <c r="M59" s="797"/>
      <c r="N59" s="798"/>
      <c r="O59" s="798"/>
      <c r="P59" s="798"/>
    </row>
    <row r="60" spans="2:16" s="440" customFormat="1" ht="12.75" hidden="1">
      <c r="B60" s="460"/>
      <c r="C60" s="460"/>
      <c r="D60" s="459"/>
      <c r="E60" s="459"/>
      <c r="M60" s="797"/>
      <c r="N60" s="798"/>
      <c r="O60" s="798"/>
      <c r="P60" s="798"/>
    </row>
    <row r="61" spans="2:16" s="440" customFormat="1" ht="12.75">
      <c r="B61" s="459"/>
      <c r="C61" s="459"/>
      <c r="D61" s="459"/>
      <c r="E61" s="459"/>
      <c r="M61" s="797"/>
      <c r="N61" s="798"/>
      <c r="O61" s="798"/>
      <c r="P61" s="798"/>
    </row>
    <row r="62" spans="2:16" s="440" customFormat="1" ht="12.75">
      <c r="B62" s="459"/>
      <c r="C62" s="459"/>
      <c r="D62" s="459"/>
      <c r="E62" s="459">
        <f>+E48-E61</f>
        <v>0</v>
      </c>
      <c r="M62" s="797"/>
      <c r="N62" s="798"/>
      <c r="O62" s="798"/>
      <c r="P62" s="798"/>
    </row>
    <row r="63" spans="2:16" s="440" customFormat="1" ht="12.75">
      <c r="B63" s="460"/>
      <c r="C63" s="460"/>
      <c r="D63" s="459"/>
      <c r="E63" s="459"/>
      <c r="M63" s="797"/>
      <c r="N63" s="798"/>
      <c r="O63" s="798"/>
      <c r="P63" s="798"/>
    </row>
    <row r="64" spans="2:16" s="440" customFormat="1" ht="12.75">
      <c r="B64" s="460"/>
      <c r="C64" s="460"/>
      <c r="D64" s="459"/>
      <c r="E64" s="459"/>
      <c r="M64" s="797"/>
      <c r="N64" s="798"/>
      <c r="O64" s="798"/>
      <c r="P64" s="798"/>
    </row>
    <row r="65" spans="2:16" s="440" customFormat="1" ht="12.75">
      <c r="B65" s="460"/>
      <c r="C65" s="460"/>
      <c r="D65" s="459"/>
      <c r="E65" s="459"/>
      <c r="M65" s="797"/>
      <c r="N65" s="798"/>
      <c r="O65" s="798"/>
      <c r="P65" s="798"/>
    </row>
    <row r="66" spans="2:16" s="440" customFormat="1" ht="12.75">
      <c r="B66" s="465"/>
      <c r="C66" s="465"/>
      <c r="D66" s="466"/>
      <c r="E66" s="466"/>
      <c r="M66" s="797"/>
      <c r="N66" s="798"/>
      <c r="O66" s="798"/>
      <c r="P66" s="798"/>
    </row>
    <row r="67" spans="2:16" s="440" customFormat="1" ht="12.75">
      <c r="B67" s="460"/>
      <c r="C67" s="460"/>
      <c r="D67" s="467"/>
      <c r="E67" s="467"/>
      <c r="M67" s="797"/>
      <c r="N67" s="798"/>
      <c r="O67" s="798"/>
      <c r="P67" s="798"/>
    </row>
    <row r="68" spans="2:16" s="440" customFormat="1" ht="12.75">
      <c r="B68" s="460"/>
      <c r="C68" s="460"/>
      <c r="D68" s="467"/>
      <c r="E68" s="467"/>
      <c r="M68" s="797"/>
      <c r="N68" s="798"/>
      <c r="O68" s="798"/>
      <c r="P68" s="798"/>
    </row>
    <row r="69" spans="2:16" s="440" customFormat="1" ht="12.75">
      <c r="B69" s="460"/>
      <c r="C69" s="460"/>
      <c r="D69" s="467"/>
      <c r="E69" s="467"/>
      <c r="M69" s="797"/>
      <c r="N69" s="798"/>
      <c r="O69" s="798"/>
      <c r="P69" s="798"/>
    </row>
    <row r="70" spans="4:16" s="440" customFormat="1" ht="12.75">
      <c r="D70" s="456"/>
      <c r="E70" s="457"/>
      <c r="M70" s="797"/>
      <c r="N70" s="798"/>
      <c r="O70" s="798"/>
      <c r="P70" s="798"/>
    </row>
    <row r="71" spans="4:16" s="440" customFormat="1" ht="12.75">
      <c r="D71" s="456"/>
      <c r="E71" s="457"/>
      <c r="M71" s="797"/>
      <c r="N71" s="798"/>
      <c r="O71" s="798"/>
      <c r="P71" s="798"/>
    </row>
    <row r="72" spans="4:16" s="440" customFormat="1" ht="12.75">
      <c r="D72" s="456"/>
      <c r="E72" s="457"/>
      <c r="M72" s="797"/>
      <c r="N72" s="798"/>
      <c r="O72" s="798"/>
      <c r="P72" s="798"/>
    </row>
    <row r="73" spans="4:16" s="440" customFormat="1" ht="12.75">
      <c r="D73" s="456"/>
      <c r="E73" s="457"/>
      <c r="M73" s="797"/>
      <c r="N73" s="798"/>
      <c r="O73" s="798"/>
      <c r="P73" s="798"/>
    </row>
    <row r="74" spans="4:16" s="440" customFormat="1" ht="12.75">
      <c r="D74" s="456"/>
      <c r="E74" s="457"/>
      <c r="M74" s="797"/>
      <c r="N74" s="798"/>
      <c r="O74" s="798"/>
      <c r="P74" s="798"/>
    </row>
    <row r="75" spans="4:16" s="440" customFormat="1" ht="12.75">
      <c r="D75" s="456"/>
      <c r="E75" s="457"/>
      <c r="M75" s="797"/>
      <c r="N75" s="798"/>
      <c r="O75" s="798"/>
      <c r="P75" s="798"/>
    </row>
    <row r="76" spans="4:16" s="440" customFormat="1" ht="12.75">
      <c r="D76" s="456"/>
      <c r="E76" s="457"/>
      <c r="M76" s="797"/>
      <c r="N76" s="798"/>
      <c r="O76" s="798"/>
      <c r="P76" s="798"/>
    </row>
    <row r="77" spans="4:16" s="440" customFormat="1" ht="12.75">
      <c r="D77" s="456"/>
      <c r="E77" s="457"/>
      <c r="M77" s="797"/>
      <c r="N77" s="798"/>
      <c r="O77" s="798"/>
      <c r="P77" s="798"/>
    </row>
    <row r="78" spans="4:16" s="440" customFormat="1" ht="12.75">
      <c r="D78" s="456"/>
      <c r="E78" s="457"/>
      <c r="M78" s="797"/>
      <c r="N78" s="798"/>
      <c r="O78" s="798"/>
      <c r="P78" s="798"/>
    </row>
    <row r="79" spans="4:16" s="440" customFormat="1" ht="12.75">
      <c r="D79" s="456"/>
      <c r="E79" s="457"/>
      <c r="M79" s="797"/>
      <c r="N79" s="798"/>
      <c r="O79" s="798"/>
      <c r="P79" s="798"/>
    </row>
    <row r="80" spans="4:16" s="440" customFormat="1" ht="12.75">
      <c r="D80" s="456"/>
      <c r="E80" s="457"/>
      <c r="M80" s="797"/>
      <c r="N80" s="798"/>
      <c r="O80" s="798"/>
      <c r="P80" s="798"/>
    </row>
    <row r="81" spans="4:16" s="440" customFormat="1" ht="12.75">
      <c r="D81" s="456"/>
      <c r="E81" s="457"/>
      <c r="M81" s="797"/>
      <c r="N81" s="798"/>
      <c r="O81" s="798"/>
      <c r="P81" s="798"/>
    </row>
    <row r="82" spans="4:16" s="440" customFormat="1" ht="12.75">
      <c r="D82" s="456"/>
      <c r="E82" s="457"/>
      <c r="M82" s="797"/>
      <c r="N82" s="798"/>
      <c r="O82" s="798"/>
      <c r="P82" s="798"/>
    </row>
    <row r="83" spans="4:16" s="440" customFormat="1" ht="12.75">
      <c r="D83" s="456"/>
      <c r="E83" s="457"/>
      <c r="M83" s="797"/>
      <c r="N83" s="798"/>
      <c r="O83" s="798"/>
      <c r="P83" s="798"/>
    </row>
    <row r="84" spans="4:16" s="440" customFormat="1" ht="12.75">
      <c r="D84" s="456"/>
      <c r="E84" s="457"/>
      <c r="M84" s="797"/>
      <c r="N84" s="798"/>
      <c r="O84" s="798"/>
      <c r="P84" s="798"/>
    </row>
    <row r="85" spans="4:16" s="440" customFormat="1" ht="12.75">
      <c r="D85" s="456"/>
      <c r="E85" s="457"/>
      <c r="M85" s="797"/>
      <c r="N85" s="798"/>
      <c r="O85" s="798"/>
      <c r="P85" s="798"/>
    </row>
    <row r="86" spans="4:16" s="440" customFormat="1" ht="12.75">
      <c r="D86" s="456"/>
      <c r="E86" s="457"/>
      <c r="M86" s="797"/>
      <c r="N86" s="798"/>
      <c r="O86" s="798"/>
      <c r="P86" s="798"/>
    </row>
    <row r="87" spans="4:16" s="440" customFormat="1" ht="12.75">
      <c r="D87" s="456"/>
      <c r="E87" s="457"/>
      <c r="M87" s="797"/>
      <c r="N87" s="798"/>
      <c r="O87" s="798"/>
      <c r="P87" s="798"/>
    </row>
    <row r="88" spans="4:16" s="440" customFormat="1" ht="12.75">
      <c r="D88" s="456"/>
      <c r="E88" s="457"/>
      <c r="M88" s="797"/>
      <c r="N88" s="798"/>
      <c r="O88" s="798"/>
      <c r="P88" s="798"/>
    </row>
    <row r="89" spans="4:16" s="440" customFormat="1" ht="12.75">
      <c r="D89" s="456"/>
      <c r="E89" s="457"/>
      <c r="M89" s="797"/>
      <c r="N89" s="798"/>
      <c r="O89" s="798"/>
      <c r="P89" s="798"/>
    </row>
    <row r="90" spans="4:16" s="440" customFormat="1" ht="12.75">
      <c r="D90" s="456"/>
      <c r="E90" s="457"/>
      <c r="M90" s="797"/>
      <c r="N90" s="798"/>
      <c r="O90" s="798"/>
      <c r="P90" s="798"/>
    </row>
    <row r="91" spans="4:16" s="440" customFormat="1" ht="12.75">
      <c r="D91" s="456"/>
      <c r="E91" s="457"/>
      <c r="M91" s="797"/>
      <c r="N91" s="798"/>
      <c r="O91" s="798"/>
      <c r="P91" s="798"/>
    </row>
    <row r="92" spans="4:16" s="440" customFormat="1" ht="12.75">
      <c r="D92" s="456"/>
      <c r="E92" s="457"/>
      <c r="M92" s="797"/>
      <c r="N92" s="798"/>
      <c r="O92" s="798"/>
      <c r="P92" s="798"/>
    </row>
    <row r="93" spans="4:16" s="440" customFormat="1" ht="12.75">
      <c r="D93" s="456"/>
      <c r="E93" s="457"/>
      <c r="M93" s="797"/>
      <c r="N93" s="798"/>
      <c r="O93" s="798"/>
      <c r="P93" s="798"/>
    </row>
    <row r="94" spans="4:16" s="440" customFormat="1" ht="12.75">
      <c r="D94" s="456"/>
      <c r="E94" s="457"/>
      <c r="M94" s="797"/>
      <c r="N94" s="798"/>
      <c r="O94" s="798"/>
      <c r="P94" s="798"/>
    </row>
    <row r="95" spans="4:16" s="440" customFormat="1" ht="12.75">
      <c r="D95" s="456"/>
      <c r="E95" s="457"/>
      <c r="M95" s="797"/>
      <c r="N95" s="798"/>
      <c r="O95" s="798"/>
      <c r="P95" s="798"/>
    </row>
    <row r="96" spans="4:16" s="440" customFormat="1" ht="12.75">
      <c r="D96" s="456"/>
      <c r="E96" s="457"/>
      <c r="M96" s="797"/>
      <c r="N96" s="798"/>
      <c r="O96" s="798"/>
      <c r="P96" s="798"/>
    </row>
    <row r="97" spans="4:16" s="440" customFormat="1" ht="12.75">
      <c r="D97" s="456"/>
      <c r="E97" s="457"/>
      <c r="M97" s="797"/>
      <c r="N97" s="798"/>
      <c r="O97" s="798"/>
      <c r="P97" s="798"/>
    </row>
    <row r="98" spans="4:16" s="440" customFormat="1" ht="12.75">
      <c r="D98" s="456"/>
      <c r="E98" s="457"/>
      <c r="M98" s="797"/>
      <c r="N98" s="798"/>
      <c r="O98" s="798"/>
      <c r="P98" s="798"/>
    </row>
    <row r="99" spans="4:16" s="440" customFormat="1" ht="12.75">
      <c r="D99" s="456"/>
      <c r="E99" s="457"/>
      <c r="M99" s="797"/>
      <c r="N99" s="798"/>
      <c r="O99" s="798"/>
      <c r="P99" s="798"/>
    </row>
    <row r="100" spans="4:16" s="440" customFormat="1" ht="12.75">
      <c r="D100" s="456"/>
      <c r="E100" s="457"/>
      <c r="M100" s="797"/>
      <c r="N100" s="798"/>
      <c r="O100" s="798"/>
      <c r="P100" s="798"/>
    </row>
    <row r="101" spans="4:16" s="440" customFormat="1" ht="12.75">
      <c r="D101" s="456"/>
      <c r="E101" s="457"/>
      <c r="M101" s="797"/>
      <c r="N101" s="798"/>
      <c r="O101" s="798"/>
      <c r="P101" s="798"/>
    </row>
    <row r="102" spans="4:16" s="440" customFormat="1" ht="12.75">
      <c r="D102" s="456"/>
      <c r="E102" s="457"/>
      <c r="M102" s="797"/>
      <c r="N102" s="798"/>
      <c r="O102" s="798"/>
      <c r="P102" s="798"/>
    </row>
    <row r="103" spans="4:16" s="440" customFormat="1" ht="12.75">
      <c r="D103" s="456"/>
      <c r="E103" s="457"/>
      <c r="M103" s="797"/>
      <c r="N103" s="798"/>
      <c r="O103" s="798"/>
      <c r="P103" s="798"/>
    </row>
    <row r="104" spans="4:16" s="440" customFormat="1" ht="12.75">
      <c r="D104" s="456"/>
      <c r="E104" s="457"/>
      <c r="M104" s="797"/>
      <c r="N104" s="798"/>
      <c r="O104" s="798"/>
      <c r="P104" s="798"/>
    </row>
    <row r="105" spans="4:16" s="440" customFormat="1" ht="12.75">
      <c r="D105" s="456"/>
      <c r="E105" s="457"/>
      <c r="M105" s="797"/>
      <c r="N105" s="798"/>
      <c r="O105" s="798"/>
      <c r="P105" s="798"/>
    </row>
    <row r="106" spans="4:16" s="440" customFormat="1" ht="12.75">
      <c r="D106" s="456"/>
      <c r="E106" s="457"/>
      <c r="M106" s="797"/>
      <c r="N106" s="798"/>
      <c r="O106" s="798"/>
      <c r="P106" s="798"/>
    </row>
    <row r="107" spans="4:16" s="440" customFormat="1" ht="12.75">
      <c r="D107" s="456"/>
      <c r="E107" s="457"/>
      <c r="M107" s="797"/>
      <c r="N107" s="798"/>
      <c r="O107" s="798"/>
      <c r="P107" s="798"/>
    </row>
    <row r="108" spans="4:16" s="440" customFormat="1" ht="12.75">
      <c r="D108" s="456"/>
      <c r="E108" s="457"/>
      <c r="M108" s="797"/>
      <c r="N108" s="798"/>
      <c r="O108" s="798"/>
      <c r="P108" s="798"/>
    </row>
    <row r="109" spans="4:16" s="440" customFormat="1" ht="12.75">
      <c r="D109" s="456"/>
      <c r="E109" s="457"/>
      <c r="M109" s="797"/>
      <c r="N109" s="798"/>
      <c r="O109" s="798"/>
      <c r="P109" s="798"/>
    </row>
    <row r="110" spans="4:16" s="440" customFormat="1" ht="12.75">
      <c r="D110" s="456"/>
      <c r="E110" s="457"/>
      <c r="M110" s="797"/>
      <c r="N110" s="798"/>
      <c r="O110" s="798"/>
      <c r="P110" s="798"/>
    </row>
    <row r="111" spans="4:16" s="440" customFormat="1" ht="12.75">
      <c r="D111" s="456"/>
      <c r="E111" s="457"/>
      <c r="M111" s="797"/>
      <c r="N111" s="798"/>
      <c r="O111" s="798"/>
      <c r="P111" s="798"/>
    </row>
    <row r="112" spans="4:16" s="440" customFormat="1" ht="12.75">
      <c r="D112" s="456"/>
      <c r="E112" s="457"/>
      <c r="M112" s="797"/>
      <c r="N112" s="798"/>
      <c r="O112" s="798"/>
      <c r="P112" s="798"/>
    </row>
    <row r="113" spans="4:16" s="440" customFormat="1" ht="12.75">
      <c r="D113" s="456"/>
      <c r="E113" s="457"/>
      <c r="M113" s="797"/>
      <c r="N113" s="798"/>
      <c r="O113" s="798"/>
      <c r="P113" s="798"/>
    </row>
    <row r="114" spans="4:16" s="440" customFormat="1" ht="12.75">
      <c r="D114" s="456"/>
      <c r="E114" s="457"/>
      <c r="M114" s="797"/>
      <c r="N114" s="798"/>
      <c r="O114" s="798"/>
      <c r="P114" s="798"/>
    </row>
    <row r="115" spans="4:16" s="440" customFormat="1" ht="12.75">
      <c r="D115" s="456"/>
      <c r="E115" s="457"/>
      <c r="M115" s="797"/>
      <c r="N115" s="798"/>
      <c r="O115" s="798"/>
      <c r="P115" s="798"/>
    </row>
    <row r="116" spans="4:16" s="440" customFormat="1" ht="12.75">
      <c r="D116" s="456"/>
      <c r="E116" s="457"/>
      <c r="M116" s="797"/>
      <c r="N116" s="798"/>
      <c r="O116" s="798"/>
      <c r="P116" s="798"/>
    </row>
    <row r="117" spans="4:16" s="440" customFormat="1" ht="12.75">
      <c r="D117" s="456"/>
      <c r="E117" s="457"/>
      <c r="M117" s="797"/>
      <c r="N117" s="798"/>
      <c r="O117" s="798"/>
      <c r="P117" s="798"/>
    </row>
    <row r="118" spans="4:16" s="440" customFormat="1" ht="12.75">
      <c r="D118" s="456"/>
      <c r="E118" s="457"/>
      <c r="M118" s="797"/>
      <c r="N118" s="798"/>
      <c r="O118" s="798"/>
      <c r="P118" s="798"/>
    </row>
    <row r="119" spans="4:16" s="440" customFormat="1" ht="12.75">
      <c r="D119" s="456"/>
      <c r="E119" s="457"/>
      <c r="M119" s="797"/>
      <c r="N119" s="798"/>
      <c r="O119" s="798"/>
      <c r="P119" s="798"/>
    </row>
    <row r="120" spans="4:16" s="440" customFormat="1" ht="12.75">
      <c r="D120" s="456"/>
      <c r="E120" s="457"/>
      <c r="M120" s="797"/>
      <c r="N120" s="798"/>
      <c r="O120" s="798"/>
      <c r="P120" s="798"/>
    </row>
    <row r="121" spans="4:16" s="440" customFormat="1" ht="12.75">
      <c r="D121" s="456"/>
      <c r="E121" s="457"/>
      <c r="M121" s="797"/>
      <c r="N121" s="798"/>
      <c r="O121" s="798"/>
      <c r="P121" s="798"/>
    </row>
    <row r="122" spans="4:16" s="440" customFormat="1" ht="12.75">
      <c r="D122" s="456"/>
      <c r="E122" s="457"/>
      <c r="M122" s="797"/>
      <c r="N122" s="798"/>
      <c r="O122" s="798"/>
      <c r="P122" s="798"/>
    </row>
    <row r="123" spans="4:16" s="440" customFormat="1" ht="12.75">
      <c r="D123" s="456"/>
      <c r="E123" s="457"/>
      <c r="M123" s="797"/>
      <c r="N123" s="798"/>
      <c r="O123" s="798"/>
      <c r="P123" s="798"/>
    </row>
    <row r="124" spans="4:16" s="440" customFormat="1" ht="12.75">
      <c r="D124" s="456"/>
      <c r="E124" s="457"/>
      <c r="M124" s="797"/>
      <c r="N124" s="798"/>
      <c r="O124" s="798"/>
      <c r="P124" s="798"/>
    </row>
    <row r="125" spans="4:16" s="440" customFormat="1" ht="12.75">
      <c r="D125" s="456"/>
      <c r="E125" s="457"/>
      <c r="M125" s="797"/>
      <c r="N125" s="798"/>
      <c r="O125" s="798"/>
      <c r="P125" s="798"/>
    </row>
    <row r="126" spans="4:16" s="440" customFormat="1" ht="12.75">
      <c r="D126" s="456"/>
      <c r="E126" s="457"/>
      <c r="M126" s="797"/>
      <c r="N126" s="798"/>
      <c r="O126" s="798"/>
      <c r="P126" s="798"/>
    </row>
    <row r="127" spans="4:16" s="440" customFormat="1" ht="12.75">
      <c r="D127" s="456"/>
      <c r="E127" s="457"/>
      <c r="M127" s="797"/>
      <c r="N127" s="798"/>
      <c r="O127" s="798"/>
      <c r="P127" s="798"/>
    </row>
    <row r="128" spans="4:16" s="440" customFormat="1" ht="12.75">
      <c r="D128" s="456"/>
      <c r="E128" s="457"/>
      <c r="M128" s="797"/>
      <c r="N128" s="798"/>
      <c r="O128" s="798"/>
      <c r="P128" s="798"/>
    </row>
    <row r="129" spans="4:16" s="440" customFormat="1" ht="12.75">
      <c r="D129" s="456"/>
      <c r="E129" s="457"/>
      <c r="M129" s="797"/>
      <c r="N129" s="798"/>
      <c r="O129" s="798"/>
      <c r="P129" s="798"/>
    </row>
    <row r="130" spans="4:16" s="440" customFormat="1" ht="12.75">
      <c r="D130" s="456"/>
      <c r="E130" s="457"/>
      <c r="M130" s="797"/>
      <c r="N130" s="798"/>
      <c r="O130" s="798"/>
      <c r="P130" s="798"/>
    </row>
    <row r="131" spans="4:16" s="440" customFormat="1" ht="12.75">
      <c r="D131" s="456"/>
      <c r="E131" s="457"/>
      <c r="M131" s="797"/>
      <c r="N131" s="798"/>
      <c r="O131" s="798"/>
      <c r="P131" s="798"/>
    </row>
    <row r="132" spans="4:16" s="440" customFormat="1" ht="12.75">
      <c r="D132" s="456"/>
      <c r="E132" s="457"/>
      <c r="M132" s="797"/>
      <c r="N132" s="798"/>
      <c r="O132" s="798"/>
      <c r="P132" s="798"/>
    </row>
    <row r="133" spans="4:16" s="440" customFormat="1" ht="12.75">
      <c r="D133" s="456"/>
      <c r="E133" s="457"/>
      <c r="M133" s="797"/>
      <c r="N133" s="798"/>
      <c r="O133" s="798"/>
      <c r="P133" s="798"/>
    </row>
    <row r="134" spans="4:16" s="440" customFormat="1" ht="12.75">
      <c r="D134" s="456"/>
      <c r="E134" s="457"/>
      <c r="M134" s="797"/>
      <c r="N134" s="798"/>
      <c r="O134" s="798"/>
      <c r="P134" s="798"/>
    </row>
    <row r="135" spans="4:16" s="440" customFormat="1" ht="12.75">
      <c r="D135" s="456"/>
      <c r="E135" s="457"/>
      <c r="M135" s="797"/>
      <c r="N135" s="798"/>
      <c r="O135" s="798"/>
      <c r="P135" s="798"/>
    </row>
    <row r="136" spans="4:16" s="440" customFormat="1" ht="12.75">
      <c r="D136" s="456"/>
      <c r="E136" s="457"/>
      <c r="M136" s="797"/>
      <c r="N136" s="798"/>
      <c r="O136" s="798"/>
      <c r="P136" s="798"/>
    </row>
    <row r="137" spans="4:16" s="440" customFormat="1" ht="12.75">
      <c r="D137" s="456"/>
      <c r="E137" s="457"/>
      <c r="M137" s="797"/>
      <c r="N137" s="798"/>
      <c r="O137" s="798"/>
      <c r="P137" s="798"/>
    </row>
    <row r="138" spans="4:16" s="440" customFormat="1" ht="12.75">
      <c r="D138" s="456"/>
      <c r="E138" s="457"/>
      <c r="M138" s="797"/>
      <c r="N138" s="798"/>
      <c r="O138" s="798"/>
      <c r="P138" s="798"/>
    </row>
    <row r="139" spans="4:16" s="440" customFormat="1" ht="12.75">
      <c r="D139" s="456"/>
      <c r="E139" s="457"/>
      <c r="M139" s="797"/>
      <c r="N139" s="798"/>
      <c r="O139" s="798"/>
      <c r="P139" s="798"/>
    </row>
    <row r="140" spans="4:16" s="440" customFormat="1" ht="12.75">
      <c r="D140" s="456"/>
      <c r="E140" s="457"/>
      <c r="M140" s="797"/>
      <c r="N140" s="798"/>
      <c r="O140" s="798"/>
      <c r="P140" s="798"/>
    </row>
    <row r="141" spans="4:16" s="440" customFormat="1" ht="12.75">
      <c r="D141" s="456"/>
      <c r="E141" s="457"/>
      <c r="M141" s="797"/>
      <c r="N141" s="798"/>
      <c r="O141" s="798"/>
      <c r="P141" s="798"/>
    </row>
    <row r="142" spans="4:16" s="440" customFormat="1" ht="12.75">
      <c r="D142" s="456"/>
      <c r="E142" s="457"/>
      <c r="M142" s="797"/>
      <c r="N142" s="798"/>
      <c r="O142" s="798"/>
      <c r="P142" s="798"/>
    </row>
    <row r="143" spans="4:16" s="440" customFormat="1" ht="12.75">
      <c r="D143" s="456"/>
      <c r="E143" s="457"/>
      <c r="M143" s="797"/>
      <c r="N143" s="798"/>
      <c r="O143" s="798"/>
      <c r="P143" s="798"/>
    </row>
    <row r="144" spans="4:16" s="440" customFormat="1" ht="12.75">
      <c r="D144" s="456"/>
      <c r="E144" s="457"/>
      <c r="M144" s="797"/>
      <c r="N144" s="798"/>
      <c r="O144" s="798"/>
      <c r="P144" s="798"/>
    </row>
    <row r="145" spans="4:16" s="440" customFormat="1" ht="12.75">
      <c r="D145" s="456"/>
      <c r="E145" s="457"/>
      <c r="M145" s="797"/>
      <c r="N145" s="798"/>
      <c r="O145" s="798"/>
      <c r="P145" s="798"/>
    </row>
    <row r="146" spans="4:16" s="440" customFormat="1" ht="12.75">
      <c r="D146" s="456"/>
      <c r="E146" s="457"/>
      <c r="M146" s="797"/>
      <c r="N146" s="798"/>
      <c r="O146" s="798"/>
      <c r="P146" s="798"/>
    </row>
    <row r="147" spans="4:16" s="440" customFormat="1" ht="12.75">
      <c r="D147" s="456"/>
      <c r="E147" s="457"/>
      <c r="M147" s="797"/>
      <c r="N147" s="798"/>
      <c r="O147" s="798"/>
      <c r="P147" s="798"/>
    </row>
    <row r="148" spans="4:16" s="440" customFormat="1" ht="12.75">
      <c r="D148" s="456"/>
      <c r="E148" s="457"/>
      <c r="M148" s="797"/>
      <c r="N148" s="798"/>
      <c r="O148" s="798"/>
      <c r="P148" s="798"/>
    </row>
    <row r="149" spans="4:16" s="440" customFormat="1" ht="12.75">
      <c r="D149" s="456"/>
      <c r="E149" s="457"/>
      <c r="M149" s="797"/>
      <c r="N149" s="798"/>
      <c r="O149" s="798"/>
      <c r="P149" s="798"/>
    </row>
    <row r="150" spans="4:16" s="440" customFormat="1" ht="12.75">
      <c r="D150" s="456"/>
      <c r="E150" s="457"/>
      <c r="M150" s="797"/>
      <c r="N150" s="798"/>
      <c r="O150" s="798"/>
      <c r="P150" s="798"/>
    </row>
    <row r="151" spans="4:16" s="440" customFormat="1" ht="12.75">
      <c r="D151" s="456"/>
      <c r="E151" s="457"/>
      <c r="M151" s="797"/>
      <c r="N151" s="798"/>
      <c r="O151" s="798"/>
      <c r="P151" s="798"/>
    </row>
    <row r="152" spans="4:16" s="440" customFormat="1" ht="12.75">
      <c r="D152" s="456"/>
      <c r="E152" s="457"/>
      <c r="M152" s="797"/>
      <c r="N152" s="798"/>
      <c r="O152" s="798"/>
      <c r="P152" s="798"/>
    </row>
    <row r="153" spans="4:16" s="440" customFormat="1" ht="12.75">
      <c r="D153" s="456"/>
      <c r="E153" s="457"/>
      <c r="M153" s="797"/>
      <c r="N153" s="798"/>
      <c r="O153" s="798"/>
      <c r="P153" s="798"/>
    </row>
    <row r="154" spans="4:16" s="440" customFormat="1" ht="12.75">
      <c r="D154" s="456"/>
      <c r="E154" s="457"/>
      <c r="M154" s="797"/>
      <c r="N154" s="798"/>
      <c r="O154" s="798"/>
      <c r="P154" s="798"/>
    </row>
    <row r="155" spans="4:16" s="440" customFormat="1" ht="12.75">
      <c r="D155" s="456"/>
      <c r="E155" s="457"/>
      <c r="M155" s="797"/>
      <c r="N155" s="798"/>
      <c r="O155" s="798"/>
      <c r="P155" s="798"/>
    </row>
    <row r="156" spans="4:16" s="440" customFormat="1" ht="12.75">
      <c r="D156" s="456"/>
      <c r="E156" s="457"/>
      <c r="M156" s="797"/>
      <c r="N156" s="798"/>
      <c r="O156" s="798"/>
      <c r="P156" s="798"/>
    </row>
    <row r="157" spans="4:16" s="440" customFormat="1" ht="12.75">
      <c r="D157" s="456"/>
      <c r="E157" s="457"/>
      <c r="M157" s="797"/>
      <c r="N157" s="798"/>
      <c r="O157" s="798"/>
      <c r="P157" s="798"/>
    </row>
    <row r="158" spans="4:16" s="440" customFormat="1" ht="12.75">
      <c r="D158" s="456"/>
      <c r="E158" s="457"/>
      <c r="M158" s="797"/>
      <c r="N158" s="798"/>
      <c r="O158" s="798"/>
      <c r="P158" s="798"/>
    </row>
    <row r="159" spans="4:16" s="440" customFormat="1" ht="12.75">
      <c r="D159" s="456"/>
      <c r="E159" s="457"/>
      <c r="M159" s="797"/>
      <c r="N159" s="798"/>
      <c r="O159" s="798"/>
      <c r="P159" s="798"/>
    </row>
    <row r="160" spans="4:16" s="440" customFormat="1" ht="12.75">
      <c r="D160" s="456"/>
      <c r="E160" s="457"/>
      <c r="M160" s="797"/>
      <c r="N160" s="798"/>
      <c r="O160" s="798"/>
      <c r="P160" s="798"/>
    </row>
    <row r="161" spans="4:16" s="440" customFormat="1" ht="12.75">
      <c r="D161" s="456"/>
      <c r="E161" s="457"/>
      <c r="M161" s="797"/>
      <c r="N161" s="798"/>
      <c r="O161" s="798"/>
      <c r="P161" s="798"/>
    </row>
    <row r="162" spans="4:16" s="440" customFormat="1" ht="12.75">
      <c r="D162" s="456"/>
      <c r="E162" s="457"/>
      <c r="M162" s="797"/>
      <c r="N162" s="798"/>
      <c r="O162" s="798"/>
      <c r="P162" s="798"/>
    </row>
    <row r="163" spans="4:16" s="440" customFormat="1" ht="12.75">
      <c r="D163" s="456"/>
      <c r="E163" s="457"/>
      <c r="M163" s="797"/>
      <c r="N163" s="798"/>
      <c r="O163" s="798"/>
      <c r="P163" s="798"/>
    </row>
    <row r="164" spans="4:16" s="440" customFormat="1" ht="12.75">
      <c r="D164" s="456"/>
      <c r="E164" s="457"/>
      <c r="M164" s="797"/>
      <c r="N164" s="798"/>
      <c r="O164" s="798"/>
      <c r="P164" s="798"/>
    </row>
    <row r="165" spans="4:16" s="440" customFormat="1" ht="12.75">
      <c r="D165" s="456"/>
      <c r="E165" s="457"/>
      <c r="M165" s="797"/>
      <c r="N165" s="798"/>
      <c r="O165" s="798"/>
      <c r="P165" s="798"/>
    </row>
    <row r="166" spans="4:16" s="440" customFormat="1" ht="12.75">
      <c r="D166" s="456"/>
      <c r="E166" s="457"/>
      <c r="M166" s="797"/>
      <c r="N166" s="798"/>
      <c r="O166" s="798"/>
      <c r="P166" s="798"/>
    </row>
    <row r="167" spans="4:16" s="440" customFormat="1" ht="12.75">
      <c r="D167" s="456"/>
      <c r="E167" s="457"/>
      <c r="M167" s="797"/>
      <c r="N167" s="798"/>
      <c r="O167" s="798"/>
      <c r="P167" s="798"/>
    </row>
    <row r="168" spans="4:16" s="440" customFormat="1" ht="12.75">
      <c r="D168" s="456"/>
      <c r="E168" s="457"/>
      <c r="M168" s="797"/>
      <c r="N168" s="798"/>
      <c r="O168" s="798"/>
      <c r="P168" s="798"/>
    </row>
    <row r="169" spans="4:16" s="440" customFormat="1" ht="12.75">
      <c r="D169" s="456"/>
      <c r="E169" s="457"/>
      <c r="M169" s="797"/>
      <c r="N169" s="798"/>
      <c r="O169" s="798"/>
      <c r="P169" s="798"/>
    </row>
    <row r="170" spans="4:16" s="440" customFormat="1" ht="12.75">
      <c r="D170" s="456"/>
      <c r="E170" s="457"/>
      <c r="M170" s="797"/>
      <c r="N170" s="798"/>
      <c r="O170" s="798"/>
      <c r="P170" s="798"/>
    </row>
    <row r="171" spans="4:16" s="440" customFormat="1" ht="12.75">
      <c r="D171" s="456"/>
      <c r="E171" s="457"/>
      <c r="M171" s="797"/>
      <c r="N171" s="798"/>
      <c r="O171" s="798"/>
      <c r="P171" s="798"/>
    </row>
    <row r="172" spans="4:16" s="440" customFormat="1" ht="12.75">
      <c r="D172" s="456"/>
      <c r="E172" s="457"/>
      <c r="M172" s="797"/>
      <c r="N172" s="798"/>
      <c r="O172" s="798"/>
      <c r="P172" s="798"/>
    </row>
    <row r="173" spans="4:16" s="440" customFormat="1" ht="12.75">
      <c r="D173" s="456"/>
      <c r="E173" s="457"/>
      <c r="M173" s="797"/>
      <c r="N173" s="798"/>
      <c r="O173" s="798"/>
      <c r="P173" s="798"/>
    </row>
    <row r="174" spans="4:16" s="440" customFormat="1" ht="12.75">
      <c r="D174" s="456"/>
      <c r="E174" s="457"/>
      <c r="M174" s="797"/>
      <c r="N174" s="798"/>
      <c r="O174" s="798"/>
      <c r="P174" s="798"/>
    </row>
    <row r="175" spans="4:16" s="440" customFormat="1" ht="12.75">
      <c r="D175" s="456"/>
      <c r="E175" s="457"/>
      <c r="M175" s="797"/>
      <c r="N175" s="798"/>
      <c r="O175" s="798"/>
      <c r="P175" s="798"/>
    </row>
    <row r="176" spans="4:16" s="440" customFormat="1" ht="12.75">
      <c r="D176" s="456"/>
      <c r="E176" s="457"/>
      <c r="M176" s="797"/>
      <c r="N176" s="798"/>
      <c r="O176" s="798"/>
      <c r="P176" s="798"/>
    </row>
    <row r="177" spans="4:16" s="440" customFormat="1" ht="12.75">
      <c r="D177" s="456"/>
      <c r="E177" s="457"/>
      <c r="M177" s="797"/>
      <c r="N177" s="798"/>
      <c r="O177" s="798"/>
      <c r="P177" s="798"/>
    </row>
    <row r="178" spans="4:16" s="440" customFormat="1" ht="12.75">
      <c r="D178" s="456"/>
      <c r="E178" s="457"/>
      <c r="M178" s="797"/>
      <c r="N178" s="798"/>
      <c r="O178" s="798"/>
      <c r="P178" s="798"/>
    </row>
    <row r="179" spans="4:16" s="440" customFormat="1" ht="12.75">
      <c r="D179" s="456"/>
      <c r="E179" s="457"/>
      <c r="M179" s="797"/>
      <c r="N179" s="798"/>
      <c r="O179" s="798"/>
      <c r="P179" s="798"/>
    </row>
    <row r="180" spans="4:16" s="440" customFormat="1" ht="12.75">
      <c r="D180" s="456"/>
      <c r="E180" s="457"/>
      <c r="M180" s="797"/>
      <c r="N180" s="798"/>
      <c r="O180" s="798"/>
      <c r="P180" s="798"/>
    </row>
    <row r="181" spans="4:16" s="440" customFormat="1" ht="12.75">
      <c r="D181" s="456"/>
      <c r="E181" s="457"/>
      <c r="M181" s="797"/>
      <c r="N181" s="798"/>
      <c r="O181" s="798"/>
      <c r="P181" s="798"/>
    </row>
    <row r="182" spans="4:16" s="440" customFormat="1" ht="12.75">
      <c r="D182" s="456"/>
      <c r="E182" s="457"/>
      <c r="M182" s="797"/>
      <c r="N182" s="798"/>
      <c r="O182" s="798"/>
      <c r="P182" s="798"/>
    </row>
    <row r="183" spans="4:16" s="440" customFormat="1" ht="12.75">
      <c r="D183" s="456"/>
      <c r="E183" s="457"/>
      <c r="M183" s="797"/>
      <c r="N183" s="798"/>
      <c r="O183" s="798"/>
      <c r="P183" s="798"/>
    </row>
    <row r="184" spans="4:16" s="440" customFormat="1" ht="12.75">
      <c r="D184" s="456"/>
      <c r="E184" s="457"/>
      <c r="M184" s="797"/>
      <c r="N184" s="798"/>
      <c r="O184" s="798"/>
      <c r="P184" s="798"/>
    </row>
    <row r="185" spans="4:16" s="440" customFormat="1" ht="12.75">
      <c r="D185" s="456"/>
      <c r="E185" s="457"/>
      <c r="M185" s="797"/>
      <c r="N185" s="798"/>
      <c r="O185" s="798"/>
      <c r="P185" s="798"/>
    </row>
    <row r="186" spans="4:16" s="440" customFormat="1" ht="12.75">
      <c r="D186" s="456"/>
      <c r="E186" s="457"/>
      <c r="M186" s="797"/>
      <c r="N186" s="798"/>
      <c r="O186" s="798"/>
      <c r="P186" s="798"/>
    </row>
    <row r="187" spans="4:16" s="440" customFormat="1" ht="12.75">
      <c r="D187" s="456"/>
      <c r="E187" s="457"/>
      <c r="M187" s="797"/>
      <c r="N187" s="798"/>
      <c r="O187" s="798"/>
      <c r="P187" s="798"/>
    </row>
    <row r="188" spans="4:16" s="440" customFormat="1" ht="12.75">
      <c r="D188" s="456"/>
      <c r="E188" s="457"/>
      <c r="M188" s="797"/>
      <c r="N188" s="798"/>
      <c r="O188" s="798"/>
      <c r="P188" s="798"/>
    </row>
    <row r="189" spans="4:16" s="440" customFormat="1" ht="12.75">
      <c r="D189" s="456"/>
      <c r="E189" s="457"/>
      <c r="M189" s="797"/>
      <c r="N189" s="798"/>
      <c r="O189" s="798"/>
      <c r="P189" s="798"/>
    </row>
    <row r="190" spans="4:16" s="440" customFormat="1" ht="12.75">
      <c r="D190" s="456"/>
      <c r="E190" s="457"/>
      <c r="M190" s="797"/>
      <c r="N190" s="798"/>
      <c r="O190" s="798"/>
      <c r="P190" s="798"/>
    </row>
    <row r="191" spans="4:16" s="440" customFormat="1" ht="12.75">
      <c r="D191" s="456"/>
      <c r="E191" s="457"/>
      <c r="M191" s="797"/>
      <c r="N191" s="798"/>
      <c r="O191" s="798"/>
      <c r="P191" s="798"/>
    </row>
    <row r="192" spans="4:16" s="440" customFormat="1" ht="12.75">
      <c r="D192" s="456"/>
      <c r="E192" s="457"/>
      <c r="M192" s="797"/>
      <c r="N192" s="798"/>
      <c r="O192" s="798"/>
      <c r="P192" s="798"/>
    </row>
    <row r="193" spans="4:16" s="440" customFormat="1" ht="12.75">
      <c r="D193" s="456"/>
      <c r="E193" s="457"/>
      <c r="M193" s="797"/>
      <c r="N193" s="798"/>
      <c r="O193" s="798"/>
      <c r="P193" s="798"/>
    </row>
    <row r="194" spans="4:16" s="440" customFormat="1" ht="12.75">
      <c r="D194" s="456"/>
      <c r="E194" s="457"/>
      <c r="M194" s="797"/>
      <c r="N194" s="798"/>
      <c r="O194" s="798"/>
      <c r="P194" s="798"/>
    </row>
    <row r="195" spans="4:16" s="440" customFormat="1" ht="12.75">
      <c r="D195" s="456"/>
      <c r="E195" s="457"/>
      <c r="M195" s="797"/>
      <c r="N195" s="798"/>
      <c r="O195" s="798"/>
      <c r="P195" s="798"/>
    </row>
    <row r="196" spans="4:16" s="440" customFormat="1" ht="12.75">
      <c r="D196" s="456"/>
      <c r="E196" s="457"/>
      <c r="M196" s="797"/>
      <c r="N196" s="798"/>
      <c r="O196" s="798"/>
      <c r="P196" s="798"/>
    </row>
    <row r="197" spans="4:16" s="440" customFormat="1" ht="12.75">
      <c r="D197" s="456"/>
      <c r="E197" s="457"/>
      <c r="M197" s="797"/>
      <c r="N197" s="798"/>
      <c r="O197" s="798"/>
      <c r="P197" s="798"/>
    </row>
    <row r="198" spans="4:16" s="440" customFormat="1" ht="12.75">
      <c r="D198" s="456"/>
      <c r="E198" s="457"/>
      <c r="M198" s="797"/>
      <c r="N198" s="798"/>
      <c r="O198" s="798"/>
      <c r="P198" s="798"/>
    </row>
    <row r="199" spans="4:16" s="440" customFormat="1" ht="12.75">
      <c r="D199" s="456"/>
      <c r="E199" s="457"/>
      <c r="M199" s="797"/>
      <c r="N199" s="798"/>
      <c r="O199" s="798"/>
      <c r="P199" s="798"/>
    </row>
    <row r="200" spans="4:16" s="440" customFormat="1" ht="12.75">
      <c r="D200" s="456"/>
      <c r="E200" s="457"/>
      <c r="M200" s="797"/>
      <c r="N200" s="798"/>
      <c r="O200" s="798"/>
      <c r="P200" s="798"/>
    </row>
    <row r="201" spans="4:16" s="440" customFormat="1" ht="12.75">
      <c r="D201" s="456"/>
      <c r="E201" s="457"/>
      <c r="M201" s="797"/>
      <c r="N201" s="798"/>
      <c r="O201" s="798"/>
      <c r="P201" s="798"/>
    </row>
    <row r="202" spans="4:16" s="440" customFormat="1" ht="12.75">
      <c r="D202" s="456"/>
      <c r="E202" s="457"/>
      <c r="M202" s="797"/>
      <c r="N202" s="798"/>
      <c r="O202" s="798"/>
      <c r="P202" s="798"/>
    </row>
    <row r="203" spans="4:16" s="440" customFormat="1" ht="12.75">
      <c r="D203" s="456"/>
      <c r="E203" s="457"/>
      <c r="M203" s="797"/>
      <c r="N203" s="798"/>
      <c r="O203" s="798"/>
      <c r="P203" s="798"/>
    </row>
    <row r="204" spans="4:16" s="440" customFormat="1" ht="12.75">
      <c r="D204" s="456"/>
      <c r="E204" s="457"/>
      <c r="M204" s="797"/>
      <c r="N204" s="798"/>
      <c r="O204" s="798"/>
      <c r="P204" s="798"/>
    </row>
    <row r="205" spans="4:16" s="440" customFormat="1" ht="12.75">
      <c r="D205" s="456"/>
      <c r="E205" s="457"/>
      <c r="M205" s="797"/>
      <c r="N205" s="798"/>
      <c r="O205" s="798"/>
      <c r="P205" s="798"/>
    </row>
    <row r="206" spans="4:16" s="440" customFormat="1" ht="12.75">
      <c r="D206" s="456"/>
      <c r="E206" s="457"/>
      <c r="M206" s="797"/>
      <c r="N206" s="798"/>
      <c r="O206" s="798"/>
      <c r="P206" s="798"/>
    </row>
    <row r="207" spans="4:16" s="440" customFormat="1" ht="12.75">
      <c r="D207" s="456"/>
      <c r="E207" s="457"/>
      <c r="M207" s="797"/>
      <c r="N207" s="798"/>
      <c r="O207" s="798"/>
      <c r="P207" s="798"/>
    </row>
    <row r="208" spans="4:16" s="440" customFormat="1" ht="12.75">
      <c r="D208" s="456"/>
      <c r="E208" s="457"/>
      <c r="M208" s="797"/>
      <c r="N208" s="798"/>
      <c r="O208" s="798"/>
      <c r="P208" s="798"/>
    </row>
    <row r="209" spans="4:16" s="440" customFormat="1" ht="12.75">
      <c r="D209" s="456"/>
      <c r="E209" s="457"/>
      <c r="M209" s="797"/>
      <c r="N209" s="798"/>
      <c r="O209" s="798"/>
      <c r="P209" s="798"/>
    </row>
    <row r="210" spans="4:16" s="440" customFormat="1" ht="12.75">
      <c r="D210" s="456"/>
      <c r="E210" s="457"/>
      <c r="M210" s="797"/>
      <c r="N210" s="798"/>
      <c r="O210" s="798"/>
      <c r="P210" s="798"/>
    </row>
    <row r="211" spans="4:16" s="440" customFormat="1" ht="12.75">
      <c r="D211" s="456"/>
      <c r="E211" s="457"/>
      <c r="M211" s="797"/>
      <c r="N211" s="798"/>
      <c r="O211" s="798"/>
      <c r="P211" s="798"/>
    </row>
    <row r="212" spans="4:16" s="440" customFormat="1" ht="12.75">
      <c r="D212" s="456"/>
      <c r="E212" s="457"/>
      <c r="M212" s="797"/>
      <c r="N212" s="798"/>
      <c r="O212" s="798"/>
      <c r="P212" s="798"/>
    </row>
    <row r="213" spans="4:16" s="440" customFormat="1" ht="12.75">
      <c r="D213" s="456"/>
      <c r="E213" s="457"/>
      <c r="M213" s="797"/>
      <c r="N213" s="798"/>
      <c r="O213" s="798"/>
      <c r="P213" s="798"/>
    </row>
    <row r="214" spans="4:16" s="440" customFormat="1" ht="12.75">
      <c r="D214" s="456"/>
      <c r="E214" s="457"/>
      <c r="M214" s="797"/>
      <c r="N214" s="798"/>
      <c r="O214" s="798"/>
      <c r="P214" s="798"/>
    </row>
    <row r="215" spans="4:16" s="440" customFormat="1" ht="12.75">
      <c r="D215" s="456"/>
      <c r="E215" s="457"/>
      <c r="M215" s="797"/>
      <c r="N215" s="798"/>
      <c r="O215" s="798"/>
      <c r="P215" s="798"/>
    </row>
    <row r="216" spans="4:16" s="440" customFormat="1" ht="12.75">
      <c r="D216" s="456"/>
      <c r="E216" s="457"/>
      <c r="M216" s="797"/>
      <c r="N216" s="798"/>
      <c r="O216" s="798"/>
      <c r="P216" s="798"/>
    </row>
    <row r="217" spans="4:16" s="440" customFormat="1" ht="12.75">
      <c r="D217" s="456"/>
      <c r="E217" s="457"/>
      <c r="M217" s="797"/>
      <c r="N217" s="798"/>
      <c r="O217" s="798"/>
      <c r="P217" s="798"/>
    </row>
    <row r="218" spans="4:16" s="440" customFormat="1" ht="12.75">
      <c r="D218" s="456"/>
      <c r="E218" s="457"/>
      <c r="M218" s="797"/>
      <c r="N218" s="798"/>
      <c r="O218" s="798"/>
      <c r="P218" s="798"/>
    </row>
    <row r="219" spans="4:16" s="440" customFormat="1" ht="12.75">
      <c r="D219" s="456"/>
      <c r="E219" s="457"/>
      <c r="M219" s="797"/>
      <c r="N219" s="798"/>
      <c r="O219" s="798"/>
      <c r="P219" s="798"/>
    </row>
    <row r="220" spans="4:16" s="440" customFormat="1" ht="12.75">
      <c r="D220" s="456"/>
      <c r="E220" s="457"/>
      <c r="M220" s="797"/>
      <c r="N220" s="798"/>
      <c r="O220" s="798"/>
      <c r="P220" s="798"/>
    </row>
    <row r="221" spans="4:16" s="440" customFormat="1" ht="12.75">
      <c r="D221" s="456"/>
      <c r="E221" s="457"/>
      <c r="M221" s="797"/>
      <c r="N221" s="798"/>
      <c r="O221" s="798"/>
      <c r="P221" s="798"/>
    </row>
    <row r="222" spans="4:16" s="440" customFormat="1" ht="12.75">
      <c r="D222" s="456"/>
      <c r="E222" s="457"/>
      <c r="M222" s="797"/>
      <c r="N222" s="798"/>
      <c r="O222" s="798"/>
      <c r="P222" s="798"/>
    </row>
    <row r="223" spans="4:16" s="440" customFormat="1" ht="12.75">
      <c r="D223" s="456"/>
      <c r="E223" s="457"/>
      <c r="M223" s="797"/>
      <c r="N223" s="798"/>
      <c r="O223" s="798"/>
      <c r="P223" s="798"/>
    </row>
    <row r="224" spans="4:16" s="440" customFormat="1" ht="12.75">
      <c r="D224" s="456"/>
      <c r="E224" s="457"/>
      <c r="M224" s="797"/>
      <c r="N224" s="798"/>
      <c r="O224" s="798"/>
      <c r="P224" s="798"/>
    </row>
    <row r="225" spans="4:16" s="440" customFormat="1" ht="12.75">
      <c r="D225" s="456"/>
      <c r="E225" s="457"/>
      <c r="M225" s="797"/>
      <c r="N225" s="798"/>
      <c r="O225" s="798"/>
      <c r="P225" s="798"/>
    </row>
    <row r="226" spans="4:16" s="440" customFormat="1" ht="12.75">
      <c r="D226" s="456"/>
      <c r="E226" s="457"/>
      <c r="M226" s="797"/>
      <c r="N226" s="798"/>
      <c r="O226" s="798"/>
      <c r="P226" s="798"/>
    </row>
    <row r="227" spans="4:16" s="440" customFormat="1" ht="12.75">
      <c r="D227" s="456"/>
      <c r="E227" s="457"/>
      <c r="M227" s="797"/>
      <c r="N227" s="798"/>
      <c r="O227" s="798"/>
      <c r="P227" s="798"/>
    </row>
    <row r="228" spans="4:16" s="440" customFormat="1" ht="12.75">
      <c r="D228" s="456"/>
      <c r="E228" s="457"/>
      <c r="M228" s="797"/>
      <c r="N228" s="798"/>
      <c r="O228" s="798"/>
      <c r="P228" s="798"/>
    </row>
    <row r="229" spans="4:16" s="440" customFormat="1" ht="12.75">
      <c r="D229" s="456"/>
      <c r="E229" s="457"/>
      <c r="M229" s="797"/>
      <c r="N229" s="798"/>
      <c r="O229" s="798"/>
      <c r="P229" s="798"/>
    </row>
    <row r="230" spans="4:16" s="440" customFormat="1" ht="12.75">
      <c r="D230" s="456"/>
      <c r="E230" s="457"/>
      <c r="M230" s="797"/>
      <c r="N230" s="798"/>
      <c r="O230" s="798"/>
      <c r="P230" s="798"/>
    </row>
    <row r="231" spans="4:16" s="440" customFormat="1" ht="12.75">
      <c r="D231" s="456"/>
      <c r="E231" s="457"/>
      <c r="M231" s="797"/>
      <c r="N231" s="798"/>
      <c r="O231" s="798"/>
      <c r="P231" s="798"/>
    </row>
    <row r="232" spans="4:16" s="440" customFormat="1" ht="12.75">
      <c r="D232" s="456"/>
      <c r="E232" s="457"/>
      <c r="M232" s="797"/>
      <c r="N232" s="798"/>
      <c r="O232" s="798"/>
      <c r="P232" s="798"/>
    </row>
    <row r="233" spans="4:16" s="440" customFormat="1" ht="12.75">
      <c r="D233" s="456"/>
      <c r="E233" s="457"/>
      <c r="M233" s="797"/>
      <c r="N233" s="798"/>
      <c r="O233" s="798"/>
      <c r="P233" s="798"/>
    </row>
    <row r="234" spans="4:16" s="440" customFormat="1" ht="12.75">
      <c r="D234" s="456"/>
      <c r="E234" s="457"/>
      <c r="M234" s="797"/>
      <c r="N234" s="798"/>
      <c r="O234" s="798"/>
      <c r="P234" s="798"/>
    </row>
    <row r="235" spans="4:16" s="440" customFormat="1" ht="12.75">
      <c r="D235" s="456"/>
      <c r="E235" s="457"/>
      <c r="M235" s="797"/>
      <c r="N235" s="798"/>
      <c r="O235" s="798"/>
      <c r="P235" s="798"/>
    </row>
    <row r="236" spans="4:16" s="440" customFormat="1" ht="12.75">
      <c r="D236" s="456"/>
      <c r="E236" s="457"/>
      <c r="M236" s="797"/>
      <c r="N236" s="798"/>
      <c r="O236" s="798"/>
      <c r="P236" s="798"/>
    </row>
    <row r="237" spans="4:16" s="440" customFormat="1" ht="12.75">
      <c r="D237" s="456"/>
      <c r="E237" s="457"/>
      <c r="M237" s="797"/>
      <c r="N237" s="798"/>
      <c r="O237" s="798"/>
      <c r="P237" s="798"/>
    </row>
    <row r="238" spans="4:16" s="440" customFormat="1" ht="12.75">
      <c r="D238" s="456"/>
      <c r="E238" s="457"/>
      <c r="M238" s="797"/>
      <c r="N238" s="798"/>
      <c r="O238" s="798"/>
      <c r="P238" s="798"/>
    </row>
    <row r="239" spans="4:16" s="440" customFormat="1" ht="12.75">
      <c r="D239" s="456"/>
      <c r="E239" s="457"/>
      <c r="M239" s="797"/>
      <c r="N239" s="798"/>
      <c r="O239" s="798"/>
      <c r="P239" s="798"/>
    </row>
    <row r="240" spans="4:16" s="440" customFormat="1" ht="12.75">
      <c r="D240" s="456"/>
      <c r="E240" s="457"/>
      <c r="M240" s="797"/>
      <c r="N240" s="798"/>
      <c r="O240" s="798"/>
      <c r="P240" s="798"/>
    </row>
    <row r="241" spans="4:16" s="440" customFormat="1" ht="12.75">
      <c r="D241" s="456"/>
      <c r="E241" s="457"/>
      <c r="M241" s="797"/>
      <c r="N241" s="798"/>
      <c r="O241" s="798"/>
      <c r="P241" s="798"/>
    </row>
    <row r="242" spans="4:16" s="440" customFormat="1" ht="12.75">
      <c r="D242" s="456"/>
      <c r="E242" s="457"/>
      <c r="M242" s="797"/>
      <c r="N242" s="798"/>
      <c r="O242" s="798"/>
      <c r="P242" s="798"/>
    </row>
    <row r="243" spans="4:16" s="440" customFormat="1" ht="12.75">
      <c r="D243" s="456"/>
      <c r="E243" s="457"/>
      <c r="M243" s="797"/>
      <c r="N243" s="798"/>
      <c r="O243" s="798"/>
      <c r="P243" s="798"/>
    </row>
    <row r="244" spans="4:16" s="440" customFormat="1" ht="12.75">
      <c r="D244" s="456"/>
      <c r="E244" s="457"/>
      <c r="M244" s="797"/>
      <c r="N244" s="798"/>
      <c r="O244" s="798"/>
      <c r="P244" s="798"/>
    </row>
    <row r="245" spans="4:16" s="440" customFormat="1" ht="12.75">
      <c r="D245" s="456"/>
      <c r="E245" s="457"/>
      <c r="M245" s="797"/>
      <c r="N245" s="798"/>
      <c r="O245" s="798"/>
      <c r="P245" s="798"/>
    </row>
    <row r="246" spans="4:16" s="440" customFormat="1" ht="12.75">
      <c r="D246" s="456"/>
      <c r="E246" s="457"/>
      <c r="M246" s="797"/>
      <c r="N246" s="798"/>
      <c r="O246" s="798"/>
      <c r="P246" s="798"/>
    </row>
    <row r="247" spans="4:16" s="440" customFormat="1" ht="12.75">
      <c r="D247" s="456"/>
      <c r="E247" s="457"/>
      <c r="M247" s="797"/>
      <c r="N247" s="798"/>
      <c r="O247" s="798"/>
      <c r="P247" s="798"/>
    </row>
    <row r="248" spans="4:16" s="440" customFormat="1" ht="12.75">
      <c r="D248" s="456"/>
      <c r="E248" s="457"/>
      <c r="M248" s="797"/>
      <c r="N248" s="798"/>
      <c r="O248" s="798"/>
      <c r="P248" s="798"/>
    </row>
    <row r="249" spans="4:16" s="440" customFormat="1" ht="12.75">
      <c r="D249" s="456"/>
      <c r="E249" s="457"/>
      <c r="M249" s="797"/>
      <c r="N249" s="798"/>
      <c r="O249" s="798"/>
      <c r="P249" s="798"/>
    </row>
    <row r="250" spans="4:16" s="440" customFormat="1" ht="12.75">
      <c r="D250" s="456"/>
      <c r="E250" s="457"/>
      <c r="M250" s="797"/>
      <c r="N250" s="798"/>
      <c r="O250" s="798"/>
      <c r="P250" s="798"/>
    </row>
    <row r="251" spans="4:16" s="440" customFormat="1" ht="12.75">
      <c r="D251" s="456"/>
      <c r="E251" s="457"/>
      <c r="M251" s="797"/>
      <c r="N251" s="798"/>
      <c r="O251" s="798"/>
      <c r="P251" s="798"/>
    </row>
    <row r="252" spans="4:16" s="440" customFormat="1" ht="12.75">
      <c r="D252" s="456"/>
      <c r="E252" s="457"/>
      <c r="M252" s="797"/>
      <c r="N252" s="798"/>
      <c r="O252" s="798"/>
      <c r="P252" s="798"/>
    </row>
    <row r="253" spans="4:16" s="440" customFormat="1" ht="12.75">
      <c r="D253" s="456"/>
      <c r="E253" s="457"/>
      <c r="M253" s="797"/>
      <c r="N253" s="798"/>
      <c r="O253" s="798"/>
      <c r="P253" s="798"/>
    </row>
    <row r="254" spans="4:16" s="440" customFormat="1" ht="12.75">
      <c r="D254" s="456"/>
      <c r="E254" s="457"/>
      <c r="M254" s="797"/>
      <c r="N254" s="798"/>
      <c r="O254" s="798"/>
      <c r="P254" s="798"/>
    </row>
    <row r="255" spans="4:16" s="440" customFormat="1" ht="12.75">
      <c r="D255" s="456"/>
      <c r="E255" s="457"/>
      <c r="M255" s="797"/>
      <c r="N255" s="798"/>
      <c r="O255" s="798"/>
      <c r="P255" s="798"/>
    </row>
    <row r="256" spans="4:16" s="440" customFormat="1" ht="12.75">
      <c r="D256" s="456"/>
      <c r="E256" s="457"/>
      <c r="M256" s="797"/>
      <c r="N256" s="798"/>
      <c r="O256" s="798"/>
      <c r="P256" s="798"/>
    </row>
    <row r="257" spans="4:16" s="440" customFormat="1" ht="12.75">
      <c r="D257" s="456"/>
      <c r="E257" s="457"/>
      <c r="M257" s="797"/>
      <c r="N257" s="798"/>
      <c r="O257" s="798"/>
      <c r="P257" s="798"/>
    </row>
    <row r="258" spans="4:16" s="440" customFormat="1" ht="12.75">
      <c r="D258" s="456"/>
      <c r="E258" s="457"/>
      <c r="M258" s="797"/>
      <c r="N258" s="798"/>
      <c r="O258" s="798"/>
      <c r="P258" s="798"/>
    </row>
    <row r="259" spans="4:16" s="440" customFormat="1" ht="12.75">
      <c r="D259" s="456"/>
      <c r="E259" s="457"/>
      <c r="M259" s="797"/>
      <c r="N259" s="798"/>
      <c r="O259" s="798"/>
      <c r="P259" s="798"/>
    </row>
    <row r="260" spans="4:16" s="440" customFormat="1" ht="12.75">
      <c r="D260" s="456"/>
      <c r="E260" s="457"/>
      <c r="M260" s="797"/>
      <c r="N260" s="798"/>
      <c r="O260" s="798"/>
      <c r="P260" s="798"/>
    </row>
    <row r="261" spans="4:16" s="440" customFormat="1" ht="12.75">
      <c r="D261" s="456"/>
      <c r="E261" s="457"/>
      <c r="M261" s="797"/>
      <c r="N261" s="798"/>
      <c r="O261" s="798"/>
      <c r="P261" s="798"/>
    </row>
    <row r="262" spans="4:16" s="440" customFormat="1" ht="12.75">
      <c r="D262" s="456"/>
      <c r="E262" s="457"/>
      <c r="M262" s="797"/>
      <c r="N262" s="798"/>
      <c r="O262" s="798"/>
      <c r="P262" s="798"/>
    </row>
    <row r="263" spans="4:16" s="440" customFormat="1" ht="12.75">
      <c r="D263" s="456"/>
      <c r="E263" s="457"/>
      <c r="M263" s="797"/>
      <c r="N263" s="798"/>
      <c r="O263" s="798"/>
      <c r="P263" s="798"/>
    </row>
    <row r="264" spans="4:16" s="440" customFormat="1" ht="12.75">
      <c r="D264" s="456"/>
      <c r="E264" s="457"/>
      <c r="M264" s="797"/>
      <c r="N264" s="798"/>
      <c r="O264" s="798"/>
      <c r="P264" s="798"/>
    </row>
    <row r="265" spans="4:16" s="440" customFormat="1" ht="12.75">
      <c r="D265" s="456"/>
      <c r="E265" s="457"/>
      <c r="M265" s="797"/>
      <c r="N265" s="798"/>
      <c r="O265" s="798"/>
      <c r="P265" s="798"/>
    </row>
    <row r="266" spans="4:16" s="440" customFormat="1" ht="12.75">
      <c r="D266" s="456"/>
      <c r="E266" s="457"/>
      <c r="M266" s="797"/>
      <c r="N266" s="798"/>
      <c r="O266" s="798"/>
      <c r="P266" s="798"/>
    </row>
    <row r="267" spans="4:16" s="440" customFormat="1" ht="12.75">
      <c r="D267" s="456"/>
      <c r="E267" s="457"/>
      <c r="M267" s="797"/>
      <c r="N267" s="798"/>
      <c r="O267" s="798"/>
      <c r="P267" s="798"/>
    </row>
    <row r="268" spans="4:16" s="440" customFormat="1" ht="12.75">
      <c r="D268" s="456"/>
      <c r="E268" s="457"/>
      <c r="M268" s="797"/>
      <c r="N268" s="798"/>
      <c r="O268" s="798"/>
      <c r="P268" s="798"/>
    </row>
    <row r="269" spans="4:16" s="440" customFormat="1" ht="12.75">
      <c r="D269" s="456"/>
      <c r="E269" s="457"/>
      <c r="M269" s="797"/>
      <c r="N269" s="798"/>
      <c r="O269" s="798"/>
      <c r="P269" s="798"/>
    </row>
    <row r="270" spans="4:16" s="440" customFormat="1" ht="12.75">
      <c r="D270" s="456"/>
      <c r="E270" s="457"/>
      <c r="M270" s="797"/>
      <c r="N270" s="798"/>
      <c r="O270" s="798"/>
      <c r="P270" s="798"/>
    </row>
    <row r="271" spans="4:16" s="440" customFormat="1" ht="12.75">
      <c r="D271" s="456"/>
      <c r="E271" s="457"/>
      <c r="M271" s="797"/>
      <c r="N271" s="798"/>
      <c r="O271" s="798"/>
      <c r="P271" s="798"/>
    </row>
    <row r="272" spans="4:16" s="440" customFormat="1" ht="12.75">
      <c r="D272" s="456"/>
      <c r="E272" s="457"/>
      <c r="M272" s="797"/>
      <c r="N272" s="798"/>
      <c r="O272" s="798"/>
      <c r="P272" s="798"/>
    </row>
    <row r="273" spans="4:16" s="440" customFormat="1" ht="12.75">
      <c r="D273" s="456"/>
      <c r="E273" s="457"/>
      <c r="M273" s="797"/>
      <c r="N273" s="798"/>
      <c r="O273" s="798"/>
      <c r="P273" s="798"/>
    </row>
    <row r="274" spans="4:16" s="440" customFormat="1" ht="12.75">
      <c r="D274" s="456"/>
      <c r="E274" s="457"/>
      <c r="M274" s="797"/>
      <c r="N274" s="798"/>
      <c r="O274" s="798"/>
      <c r="P274" s="798"/>
    </row>
    <row r="275" spans="4:16" s="440" customFormat="1" ht="12.75">
      <c r="D275" s="456"/>
      <c r="E275" s="457"/>
      <c r="M275" s="797"/>
      <c r="N275" s="798"/>
      <c r="O275" s="798"/>
      <c r="P275" s="798"/>
    </row>
    <row r="276" spans="4:16" s="440" customFormat="1" ht="12.75">
      <c r="D276" s="456"/>
      <c r="E276" s="457"/>
      <c r="M276" s="797"/>
      <c r="N276" s="798"/>
      <c r="O276" s="798"/>
      <c r="P276" s="798"/>
    </row>
    <row r="277" spans="4:16" s="440" customFormat="1" ht="12.75">
      <c r="D277" s="456"/>
      <c r="E277" s="457"/>
      <c r="M277" s="797"/>
      <c r="N277" s="798"/>
      <c r="O277" s="798"/>
      <c r="P277" s="798"/>
    </row>
    <row r="278" spans="4:16" s="440" customFormat="1" ht="12.75">
      <c r="D278" s="456"/>
      <c r="E278" s="457"/>
      <c r="M278" s="797"/>
      <c r="N278" s="798"/>
      <c r="O278" s="798"/>
      <c r="P278" s="798"/>
    </row>
    <row r="279" spans="4:16" s="440" customFormat="1" ht="12.75">
      <c r="D279" s="456"/>
      <c r="E279" s="457"/>
      <c r="M279" s="797"/>
      <c r="N279" s="798"/>
      <c r="O279" s="798"/>
      <c r="P279" s="798"/>
    </row>
    <row r="280" spans="4:16" s="440" customFormat="1" ht="12.75">
      <c r="D280" s="456"/>
      <c r="E280" s="457"/>
      <c r="M280" s="797"/>
      <c r="N280" s="798"/>
      <c r="O280" s="798"/>
      <c r="P280" s="798"/>
    </row>
    <row r="281" spans="4:16" s="440" customFormat="1" ht="12.75">
      <c r="D281" s="456"/>
      <c r="E281" s="457"/>
      <c r="M281" s="797"/>
      <c r="N281" s="798"/>
      <c r="O281" s="798"/>
      <c r="P281" s="798"/>
    </row>
    <row r="282" spans="4:16" s="440" customFormat="1" ht="12.75">
      <c r="D282" s="456"/>
      <c r="E282" s="457"/>
      <c r="M282" s="797"/>
      <c r="N282" s="798"/>
      <c r="O282" s="798"/>
      <c r="P282" s="798"/>
    </row>
    <row r="283" spans="4:16" s="440" customFormat="1" ht="12.75">
      <c r="D283" s="456"/>
      <c r="E283" s="457"/>
      <c r="M283" s="797"/>
      <c r="N283" s="798"/>
      <c r="O283" s="798"/>
      <c r="P283" s="798"/>
    </row>
    <row r="284" spans="4:16" s="440" customFormat="1" ht="12.75">
      <c r="D284" s="456"/>
      <c r="E284" s="457"/>
      <c r="M284" s="797"/>
      <c r="N284" s="798"/>
      <c r="O284" s="798"/>
      <c r="P284" s="798"/>
    </row>
    <row r="285" spans="4:16" s="440" customFormat="1" ht="12.75">
      <c r="D285" s="456"/>
      <c r="E285" s="457"/>
      <c r="M285" s="797"/>
      <c r="N285" s="798"/>
      <c r="O285" s="798"/>
      <c r="P285" s="798"/>
    </row>
    <row r="286" spans="4:16" s="440" customFormat="1" ht="12.75">
      <c r="D286" s="456"/>
      <c r="E286" s="457"/>
      <c r="M286" s="797"/>
      <c r="N286" s="798"/>
      <c r="O286" s="798"/>
      <c r="P286" s="798"/>
    </row>
    <row r="287" spans="4:16" s="440" customFormat="1" ht="12.75">
      <c r="D287" s="456"/>
      <c r="E287" s="457"/>
      <c r="M287" s="797"/>
      <c r="N287" s="798"/>
      <c r="O287" s="798"/>
      <c r="P287" s="798"/>
    </row>
    <row r="288" spans="4:16" s="440" customFormat="1" ht="12.75">
      <c r="D288" s="456"/>
      <c r="E288" s="457"/>
      <c r="M288" s="797"/>
      <c r="N288" s="798"/>
      <c r="O288" s="798"/>
      <c r="P288" s="798"/>
    </row>
    <row r="289" spans="4:16" s="440" customFormat="1" ht="12.75">
      <c r="D289" s="456"/>
      <c r="E289" s="457"/>
      <c r="M289" s="797"/>
      <c r="N289" s="798"/>
      <c r="O289" s="798"/>
      <c r="P289" s="798"/>
    </row>
    <row r="290" spans="4:16" s="440" customFormat="1" ht="12.75">
      <c r="D290" s="456"/>
      <c r="E290" s="457"/>
      <c r="M290" s="797"/>
      <c r="N290" s="798"/>
      <c r="O290" s="798"/>
      <c r="P290" s="798"/>
    </row>
    <row r="291" spans="4:16" s="440" customFormat="1" ht="12.75">
      <c r="D291" s="456"/>
      <c r="E291" s="457"/>
      <c r="M291" s="797"/>
      <c r="N291" s="798"/>
      <c r="O291" s="798"/>
      <c r="P291" s="798"/>
    </row>
    <row r="292" spans="4:16" s="440" customFormat="1" ht="12.75">
      <c r="D292" s="456"/>
      <c r="E292" s="457"/>
      <c r="M292" s="797"/>
      <c r="N292" s="798"/>
      <c r="O292" s="798"/>
      <c r="P292" s="798"/>
    </row>
    <row r="293" spans="4:16" s="440" customFormat="1" ht="12.75">
      <c r="D293" s="456"/>
      <c r="E293" s="457"/>
      <c r="M293" s="797"/>
      <c r="N293" s="798"/>
      <c r="O293" s="798"/>
      <c r="P293" s="798"/>
    </row>
    <row r="294" spans="4:16" s="440" customFormat="1" ht="12.75">
      <c r="D294" s="456"/>
      <c r="E294" s="457"/>
      <c r="M294" s="797"/>
      <c r="N294" s="798"/>
      <c r="O294" s="798"/>
      <c r="P294" s="798"/>
    </row>
    <row r="295" spans="4:16" s="440" customFormat="1" ht="12.75">
      <c r="D295" s="456"/>
      <c r="E295" s="457"/>
      <c r="M295" s="797"/>
      <c r="N295" s="798"/>
      <c r="O295" s="798"/>
      <c r="P295" s="798"/>
    </row>
    <row r="296" spans="4:16" s="440" customFormat="1" ht="12.75">
      <c r="D296" s="456"/>
      <c r="E296" s="457"/>
      <c r="M296" s="797"/>
      <c r="N296" s="798"/>
      <c r="O296" s="798"/>
      <c r="P296" s="798"/>
    </row>
    <row r="297" spans="4:16" s="440" customFormat="1" ht="12.75">
      <c r="D297" s="456"/>
      <c r="E297" s="457"/>
      <c r="M297" s="797"/>
      <c r="N297" s="798"/>
      <c r="O297" s="798"/>
      <c r="P297" s="798"/>
    </row>
    <row r="298" spans="4:16" s="440" customFormat="1" ht="12.75">
      <c r="D298" s="456"/>
      <c r="E298" s="457"/>
      <c r="M298" s="797"/>
      <c r="N298" s="798"/>
      <c r="O298" s="798"/>
      <c r="P298" s="798"/>
    </row>
    <row r="299" spans="4:16" s="440" customFormat="1" ht="12.75">
      <c r="D299" s="456"/>
      <c r="E299" s="457"/>
      <c r="M299" s="797"/>
      <c r="N299" s="798"/>
      <c r="O299" s="798"/>
      <c r="P299" s="798"/>
    </row>
    <row r="300" spans="4:16" s="440" customFormat="1" ht="12.75">
      <c r="D300" s="456"/>
      <c r="E300" s="457"/>
      <c r="M300" s="797"/>
      <c r="N300" s="798"/>
      <c r="O300" s="798"/>
      <c r="P300" s="798"/>
    </row>
    <row r="301" spans="4:16" s="440" customFormat="1" ht="12.75">
      <c r="D301" s="456"/>
      <c r="E301" s="457"/>
      <c r="M301" s="797"/>
      <c r="N301" s="798"/>
      <c r="O301" s="798"/>
      <c r="P301" s="798"/>
    </row>
    <row r="302" spans="4:16" s="440" customFormat="1" ht="12.75">
      <c r="D302" s="456"/>
      <c r="E302" s="457"/>
      <c r="M302" s="797"/>
      <c r="N302" s="798"/>
      <c r="O302" s="798"/>
      <c r="P302" s="798"/>
    </row>
    <row r="303" spans="4:16" s="440" customFormat="1" ht="12.75">
      <c r="D303" s="456"/>
      <c r="E303" s="457"/>
      <c r="M303" s="797"/>
      <c r="N303" s="798"/>
      <c r="O303" s="798"/>
      <c r="P303" s="798"/>
    </row>
    <row r="304" spans="4:16" s="440" customFormat="1" ht="12.75">
      <c r="D304" s="456"/>
      <c r="E304" s="457"/>
      <c r="M304" s="797"/>
      <c r="N304" s="798"/>
      <c r="O304" s="798"/>
      <c r="P304" s="798"/>
    </row>
    <row r="305" spans="4:16" s="440" customFormat="1" ht="12.75">
      <c r="D305" s="456"/>
      <c r="E305" s="457"/>
      <c r="M305" s="797"/>
      <c r="N305" s="798"/>
      <c r="O305" s="798"/>
      <c r="P305" s="798"/>
    </row>
    <row r="306" spans="4:16" s="440" customFormat="1" ht="12.75">
      <c r="D306" s="456"/>
      <c r="E306" s="457"/>
      <c r="M306" s="797"/>
      <c r="N306" s="798"/>
      <c r="O306" s="798"/>
      <c r="P306" s="798"/>
    </row>
    <row r="307" spans="4:16" s="440" customFormat="1" ht="12.75">
      <c r="D307" s="456"/>
      <c r="E307" s="457"/>
      <c r="M307" s="797"/>
      <c r="N307" s="798"/>
      <c r="O307" s="798"/>
      <c r="P307" s="798"/>
    </row>
    <row r="308" spans="4:16" s="440" customFormat="1" ht="12.75">
      <c r="D308" s="456"/>
      <c r="E308" s="457"/>
      <c r="M308" s="797"/>
      <c r="N308" s="798"/>
      <c r="O308" s="798"/>
      <c r="P308" s="798"/>
    </row>
    <row r="309" spans="4:16" s="440" customFormat="1" ht="12.75">
      <c r="D309" s="456"/>
      <c r="E309" s="457"/>
      <c r="M309" s="797"/>
      <c r="N309" s="798"/>
      <c r="O309" s="798"/>
      <c r="P309" s="798"/>
    </row>
    <row r="310" spans="4:16" s="440" customFormat="1" ht="12.75">
      <c r="D310" s="456"/>
      <c r="E310" s="457"/>
      <c r="M310" s="797"/>
      <c r="N310" s="798"/>
      <c r="O310" s="798"/>
      <c r="P310" s="798"/>
    </row>
    <row r="311" spans="4:16" s="440" customFormat="1" ht="12.75">
      <c r="D311" s="456"/>
      <c r="E311" s="457"/>
      <c r="M311" s="797"/>
      <c r="N311" s="798"/>
      <c r="O311" s="798"/>
      <c r="P311" s="798"/>
    </row>
    <row r="312" spans="4:16" s="440" customFormat="1" ht="12.75">
      <c r="D312" s="456"/>
      <c r="E312" s="457"/>
      <c r="M312" s="797"/>
      <c r="N312" s="798"/>
      <c r="O312" s="798"/>
      <c r="P312" s="798"/>
    </row>
    <row r="313" spans="4:16" s="440" customFormat="1" ht="12.75">
      <c r="D313" s="456"/>
      <c r="E313" s="457"/>
      <c r="M313" s="797"/>
      <c r="N313" s="798"/>
      <c r="O313" s="798"/>
      <c r="P313" s="798"/>
    </row>
    <row r="314" spans="4:16" s="440" customFormat="1" ht="12.75">
      <c r="D314" s="456"/>
      <c r="E314" s="457"/>
      <c r="M314" s="797"/>
      <c r="N314" s="798"/>
      <c r="O314" s="798"/>
      <c r="P314" s="798"/>
    </row>
    <row r="315" spans="4:16" s="440" customFormat="1" ht="12.75">
      <c r="D315" s="456"/>
      <c r="E315" s="457"/>
      <c r="M315" s="797"/>
      <c r="N315" s="798"/>
      <c r="O315" s="798"/>
      <c r="P315" s="798"/>
    </row>
    <row r="316" spans="4:16" s="440" customFormat="1" ht="12.75">
      <c r="D316" s="456"/>
      <c r="E316" s="457"/>
      <c r="M316" s="797"/>
      <c r="N316" s="798"/>
      <c r="O316" s="798"/>
      <c r="P316" s="798"/>
    </row>
    <row r="317" spans="4:16" s="440" customFormat="1" ht="12.75">
      <c r="D317" s="456"/>
      <c r="E317" s="457"/>
      <c r="M317" s="797"/>
      <c r="N317" s="798"/>
      <c r="O317" s="798"/>
      <c r="P317" s="798"/>
    </row>
    <row r="318" spans="4:16" s="440" customFormat="1" ht="12.75">
      <c r="D318" s="456"/>
      <c r="E318" s="457"/>
      <c r="M318" s="797"/>
      <c r="N318" s="798"/>
      <c r="O318" s="798"/>
      <c r="P318" s="798"/>
    </row>
    <row r="319" spans="4:16" s="440" customFormat="1" ht="12.75">
      <c r="D319" s="456"/>
      <c r="E319" s="457"/>
      <c r="M319" s="797"/>
      <c r="N319" s="798"/>
      <c r="O319" s="798"/>
      <c r="P319" s="798"/>
    </row>
    <row r="320" spans="4:16" s="440" customFormat="1" ht="12.75">
      <c r="D320" s="456"/>
      <c r="E320" s="457"/>
      <c r="M320" s="797"/>
      <c r="N320" s="798"/>
      <c r="O320" s="798"/>
      <c r="P320" s="798"/>
    </row>
    <row r="321" spans="4:16" s="440" customFormat="1" ht="12.75">
      <c r="D321" s="456"/>
      <c r="E321" s="457"/>
      <c r="M321" s="797"/>
      <c r="N321" s="798"/>
      <c r="O321" s="798"/>
      <c r="P321" s="798"/>
    </row>
    <row r="322" spans="4:16" s="440" customFormat="1" ht="12.75">
      <c r="D322" s="456"/>
      <c r="E322" s="457"/>
      <c r="M322" s="797"/>
      <c r="N322" s="798"/>
      <c r="O322" s="798"/>
      <c r="P322" s="798"/>
    </row>
    <row r="323" spans="4:16" s="440" customFormat="1" ht="12.75">
      <c r="D323" s="456"/>
      <c r="E323" s="457"/>
      <c r="M323" s="797"/>
      <c r="N323" s="798"/>
      <c r="O323" s="798"/>
      <c r="P323" s="798"/>
    </row>
    <row r="324" spans="4:16" s="440" customFormat="1" ht="12.75">
      <c r="D324" s="456"/>
      <c r="E324" s="457"/>
      <c r="M324" s="797"/>
      <c r="N324" s="798"/>
      <c r="O324" s="798"/>
      <c r="P324" s="798"/>
    </row>
    <row r="325" spans="4:16" s="440" customFormat="1" ht="12.75">
      <c r="D325" s="456"/>
      <c r="E325" s="457"/>
      <c r="M325" s="797"/>
      <c r="N325" s="798"/>
      <c r="O325" s="798"/>
      <c r="P325" s="798"/>
    </row>
    <row r="326" spans="4:16" s="440" customFormat="1" ht="12.75">
      <c r="D326" s="456"/>
      <c r="E326" s="457"/>
      <c r="M326" s="797"/>
      <c r="N326" s="798"/>
      <c r="O326" s="798"/>
      <c r="P326" s="798"/>
    </row>
    <row r="327" spans="4:16" s="440" customFormat="1" ht="12.75">
      <c r="D327" s="456"/>
      <c r="E327" s="457"/>
      <c r="M327" s="797"/>
      <c r="N327" s="798"/>
      <c r="O327" s="798"/>
      <c r="P327" s="798"/>
    </row>
    <row r="328" spans="4:16" s="440" customFormat="1" ht="12.75">
      <c r="D328" s="456"/>
      <c r="E328" s="457"/>
      <c r="M328" s="797"/>
      <c r="N328" s="798"/>
      <c r="O328" s="798"/>
      <c r="P328" s="798"/>
    </row>
    <row r="329" spans="4:16" s="440" customFormat="1" ht="12.75">
      <c r="D329" s="456"/>
      <c r="E329" s="457"/>
      <c r="M329" s="797"/>
      <c r="N329" s="798"/>
      <c r="O329" s="798"/>
      <c r="P329" s="798"/>
    </row>
    <row r="330" spans="4:16" s="440" customFormat="1" ht="12.75">
      <c r="D330" s="456"/>
      <c r="E330" s="457"/>
      <c r="M330" s="797"/>
      <c r="N330" s="798"/>
      <c r="O330" s="798"/>
      <c r="P330" s="798"/>
    </row>
    <row r="331" spans="4:16" s="440" customFormat="1" ht="12.75">
      <c r="D331" s="456"/>
      <c r="E331" s="457"/>
      <c r="M331" s="797"/>
      <c r="N331" s="798"/>
      <c r="O331" s="798"/>
      <c r="P331" s="798"/>
    </row>
    <row r="332" spans="4:16" s="440" customFormat="1" ht="12.75">
      <c r="D332" s="456"/>
      <c r="E332" s="457"/>
      <c r="M332" s="797"/>
      <c r="N332" s="798"/>
      <c r="O332" s="798"/>
      <c r="P332" s="798"/>
    </row>
    <row r="333" spans="4:16" s="440" customFormat="1" ht="12.75">
      <c r="D333" s="456"/>
      <c r="E333" s="457"/>
      <c r="M333" s="797"/>
      <c r="N333" s="798"/>
      <c r="O333" s="798"/>
      <c r="P333" s="798"/>
    </row>
    <row r="334" spans="4:16" s="440" customFormat="1" ht="12.75">
      <c r="D334" s="456"/>
      <c r="E334" s="457"/>
      <c r="M334" s="797"/>
      <c r="N334" s="798"/>
      <c r="O334" s="798"/>
      <c r="P334" s="798"/>
    </row>
    <row r="335" spans="4:16" s="440" customFormat="1" ht="12.75">
      <c r="D335" s="456"/>
      <c r="E335" s="457"/>
      <c r="M335" s="797"/>
      <c r="N335" s="798"/>
      <c r="O335" s="798"/>
      <c r="P335" s="798"/>
    </row>
    <row r="336" spans="4:16" s="440" customFormat="1" ht="12.75">
      <c r="D336" s="456"/>
      <c r="E336" s="457"/>
      <c r="M336" s="797"/>
      <c r="N336" s="798"/>
      <c r="O336" s="798"/>
      <c r="P336" s="798"/>
    </row>
    <row r="337" spans="4:16" s="440" customFormat="1" ht="12.75">
      <c r="D337" s="456"/>
      <c r="E337" s="457"/>
      <c r="M337" s="797"/>
      <c r="N337" s="798"/>
      <c r="O337" s="798"/>
      <c r="P337" s="798"/>
    </row>
    <row r="338" spans="4:16" s="440" customFormat="1" ht="12.75">
      <c r="D338" s="456"/>
      <c r="E338" s="457"/>
      <c r="M338" s="797"/>
      <c r="N338" s="798"/>
      <c r="O338" s="798"/>
      <c r="P338" s="798"/>
    </row>
    <row r="339" spans="4:16" s="440" customFormat="1" ht="12.75">
      <c r="D339" s="456"/>
      <c r="E339" s="457"/>
      <c r="M339" s="797"/>
      <c r="N339" s="798"/>
      <c r="O339" s="798"/>
      <c r="P339" s="798"/>
    </row>
    <row r="340" spans="4:16" s="440" customFormat="1" ht="12.75">
      <c r="D340" s="456"/>
      <c r="E340" s="457"/>
      <c r="M340" s="797"/>
      <c r="N340" s="798"/>
      <c r="O340" s="798"/>
      <c r="P340" s="798"/>
    </row>
    <row r="341" spans="4:16" s="440" customFormat="1" ht="12.75">
      <c r="D341" s="456"/>
      <c r="E341" s="457"/>
      <c r="M341" s="797"/>
      <c r="N341" s="798"/>
      <c r="O341" s="798"/>
      <c r="P341" s="798"/>
    </row>
    <row r="342" spans="4:16" s="440" customFormat="1" ht="12.75">
      <c r="D342" s="456"/>
      <c r="E342" s="457"/>
      <c r="M342" s="797"/>
      <c r="N342" s="798"/>
      <c r="O342" s="798"/>
      <c r="P342" s="798"/>
    </row>
    <row r="343" spans="4:16" s="440" customFormat="1" ht="12.75">
      <c r="D343" s="456"/>
      <c r="E343" s="457"/>
      <c r="M343" s="797"/>
      <c r="N343" s="798"/>
      <c r="O343" s="798"/>
      <c r="P343" s="798"/>
    </row>
    <row r="344" spans="4:16" s="440" customFormat="1" ht="12.75">
      <c r="D344" s="456"/>
      <c r="E344" s="457"/>
      <c r="M344" s="797"/>
      <c r="N344" s="798"/>
      <c r="O344" s="798"/>
      <c r="P344" s="798"/>
    </row>
    <row r="345" spans="4:16" s="440" customFormat="1" ht="12.75">
      <c r="D345" s="456"/>
      <c r="E345" s="457"/>
      <c r="M345" s="797"/>
      <c r="N345" s="798"/>
      <c r="O345" s="798"/>
      <c r="P345" s="798"/>
    </row>
    <row r="346" spans="4:16" s="440" customFormat="1" ht="12.75">
      <c r="D346" s="456"/>
      <c r="E346" s="457"/>
      <c r="M346" s="797"/>
      <c r="N346" s="798"/>
      <c r="O346" s="798"/>
      <c r="P346" s="798"/>
    </row>
    <row r="347" spans="4:16" s="440" customFormat="1" ht="12.75">
      <c r="D347" s="456"/>
      <c r="E347" s="457"/>
      <c r="M347" s="797"/>
      <c r="N347" s="798"/>
      <c r="O347" s="798"/>
      <c r="P347" s="798"/>
    </row>
    <row r="348" spans="4:16" s="440" customFormat="1" ht="12.75">
      <c r="D348" s="456"/>
      <c r="E348" s="457"/>
      <c r="M348" s="797"/>
      <c r="N348" s="798"/>
      <c r="O348" s="798"/>
      <c r="P348" s="798"/>
    </row>
    <row r="349" spans="4:16" s="440" customFormat="1" ht="12.75">
      <c r="D349" s="456"/>
      <c r="E349" s="457"/>
      <c r="M349" s="797"/>
      <c r="N349" s="798"/>
      <c r="O349" s="798"/>
      <c r="P349" s="798"/>
    </row>
    <row r="350" spans="4:16" s="440" customFormat="1" ht="12.75">
      <c r="D350" s="456"/>
      <c r="E350" s="457"/>
      <c r="M350" s="797"/>
      <c r="N350" s="798"/>
      <c r="O350" s="798"/>
      <c r="P350" s="798"/>
    </row>
    <row r="351" spans="4:16" s="440" customFormat="1" ht="12.75">
      <c r="D351" s="456"/>
      <c r="E351" s="457"/>
      <c r="M351" s="797"/>
      <c r="N351" s="798"/>
      <c r="O351" s="798"/>
      <c r="P351" s="798"/>
    </row>
    <row r="352" spans="4:16" s="440" customFormat="1" ht="12.75">
      <c r="D352" s="456"/>
      <c r="E352" s="457"/>
      <c r="M352" s="797"/>
      <c r="N352" s="798"/>
      <c r="O352" s="798"/>
      <c r="P352" s="798"/>
    </row>
    <row r="353" spans="4:16" s="440" customFormat="1" ht="12.75">
      <c r="D353" s="456"/>
      <c r="E353" s="457"/>
      <c r="M353" s="797"/>
      <c r="N353" s="798"/>
      <c r="O353" s="798"/>
      <c r="P353" s="798"/>
    </row>
    <row r="354" spans="4:16" s="440" customFormat="1" ht="12.75">
      <c r="D354" s="456"/>
      <c r="E354" s="457"/>
      <c r="M354" s="797"/>
      <c r="N354" s="798"/>
      <c r="O354" s="798"/>
      <c r="P354" s="798"/>
    </row>
    <row r="355" spans="4:16" s="440" customFormat="1" ht="12.75">
      <c r="D355" s="456"/>
      <c r="E355" s="457"/>
      <c r="M355" s="797"/>
      <c r="N355" s="798"/>
      <c r="O355" s="798"/>
      <c r="P355" s="798"/>
    </row>
    <row r="356" spans="4:16" s="440" customFormat="1" ht="12.75">
      <c r="D356" s="456"/>
      <c r="E356" s="457"/>
      <c r="M356" s="797"/>
      <c r="N356" s="798"/>
      <c r="O356" s="798"/>
      <c r="P356" s="798"/>
    </row>
    <row r="357" spans="4:16" s="440" customFormat="1" ht="12.75">
      <c r="D357" s="456"/>
      <c r="E357" s="457"/>
      <c r="M357" s="797"/>
      <c r="N357" s="798"/>
      <c r="O357" s="798"/>
      <c r="P357" s="798"/>
    </row>
    <row r="358" spans="4:16" s="440" customFormat="1" ht="12.75">
      <c r="D358" s="456"/>
      <c r="E358" s="457"/>
      <c r="M358" s="797"/>
      <c r="N358" s="798"/>
      <c r="O358" s="798"/>
      <c r="P358" s="798"/>
    </row>
    <row r="359" spans="4:16" s="440" customFormat="1" ht="12.75">
      <c r="D359" s="456"/>
      <c r="E359" s="457"/>
      <c r="M359" s="797"/>
      <c r="N359" s="798"/>
      <c r="O359" s="798"/>
      <c r="P359" s="798"/>
    </row>
    <row r="360" spans="4:16" s="440" customFormat="1" ht="12.75">
      <c r="D360" s="456"/>
      <c r="E360" s="457"/>
      <c r="M360" s="797"/>
      <c r="N360" s="798"/>
      <c r="O360" s="798"/>
      <c r="P360" s="798"/>
    </row>
    <row r="361" spans="4:16" s="440" customFormat="1" ht="12.75">
      <c r="D361" s="456"/>
      <c r="E361" s="457"/>
      <c r="M361" s="797"/>
      <c r="N361" s="798"/>
      <c r="O361" s="798"/>
      <c r="P361" s="798"/>
    </row>
    <row r="362" spans="4:16" s="440" customFormat="1" ht="12.75">
      <c r="D362" s="456"/>
      <c r="E362" s="457"/>
      <c r="M362" s="797"/>
      <c r="N362" s="798"/>
      <c r="O362" s="798"/>
      <c r="P362" s="798"/>
    </row>
    <row r="363" spans="4:16" s="440" customFormat="1" ht="12.75">
      <c r="D363" s="456"/>
      <c r="E363" s="457"/>
      <c r="M363" s="797"/>
      <c r="N363" s="798"/>
      <c r="O363" s="798"/>
      <c r="P363" s="798"/>
    </row>
    <row r="364" spans="4:16" s="440" customFormat="1" ht="12.75">
      <c r="D364" s="456"/>
      <c r="E364" s="457"/>
      <c r="M364" s="797"/>
      <c r="N364" s="798"/>
      <c r="O364" s="798"/>
      <c r="P364" s="798"/>
    </row>
    <row r="365" spans="4:16" s="440" customFormat="1" ht="12.75">
      <c r="D365" s="456"/>
      <c r="E365" s="457"/>
      <c r="M365" s="797"/>
      <c r="N365" s="798"/>
      <c r="O365" s="798"/>
      <c r="P365" s="798"/>
    </row>
    <row r="366" spans="4:16" s="440" customFormat="1" ht="12.75">
      <c r="D366" s="456"/>
      <c r="E366" s="457"/>
      <c r="M366" s="797"/>
      <c r="N366" s="798"/>
      <c r="O366" s="798"/>
      <c r="P366" s="798"/>
    </row>
    <row r="367" spans="4:16" s="440" customFormat="1" ht="12.75">
      <c r="D367" s="456"/>
      <c r="E367" s="457"/>
      <c r="M367" s="797"/>
      <c r="N367" s="798"/>
      <c r="O367" s="798"/>
      <c r="P367" s="798"/>
    </row>
    <row r="368" spans="4:16" s="440" customFormat="1" ht="12.75">
      <c r="D368" s="456"/>
      <c r="E368" s="457"/>
      <c r="M368" s="797"/>
      <c r="N368" s="798"/>
      <c r="O368" s="798"/>
      <c r="P368" s="798"/>
    </row>
    <row r="369" spans="4:16" s="440" customFormat="1" ht="12.75">
      <c r="D369" s="456"/>
      <c r="E369" s="457"/>
      <c r="M369" s="797"/>
      <c r="N369" s="798"/>
      <c r="O369" s="798"/>
      <c r="P369" s="798"/>
    </row>
    <row r="370" spans="4:16" s="440" customFormat="1" ht="12.75">
      <c r="D370" s="456"/>
      <c r="E370" s="457"/>
      <c r="M370" s="797"/>
      <c r="N370" s="798"/>
      <c r="O370" s="798"/>
      <c r="P370" s="798"/>
    </row>
    <row r="371" spans="4:16" s="440" customFormat="1" ht="12.75">
      <c r="D371" s="456"/>
      <c r="E371" s="457"/>
      <c r="M371" s="797"/>
      <c r="N371" s="798"/>
      <c r="O371" s="798"/>
      <c r="P371" s="798"/>
    </row>
    <row r="372" spans="4:16" s="440" customFormat="1" ht="12.75">
      <c r="D372" s="456"/>
      <c r="E372" s="457"/>
      <c r="M372" s="797"/>
      <c r="N372" s="798"/>
      <c r="O372" s="798"/>
      <c r="P372" s="798"/>
    </row>
    <row r="373" spans="4:16" s="440" customFormat="1" ht="12.75">
      <c r="D373" s="456"/>
      <c r="E373" s="457"/>
      <c r="M373" s="797"/>
      <c r="N373" s="798"/>
      <c r="O373" s="798"/>
      <c r="P373" s="798"/>
    </row>
    <row r="374" spans="4:16" s="440" customFormat="1" ht="12.75">
      <c r="D374" s="456"/>
      <c r="E374" s="457"/>
      <c r="M374" s="797"/>
      <c r="N374" s="798"/>
      <c r="O374" s="798"/>
      <c r="P374" s="798"/>
    </row>
    <row r="375" spans="4:16" s="440" customFormat="1" ht="12.75">
      <c r="D375" s="456"/>
      <c r="E375" s="457"/>
      <c r="M375" s="797"/>
      <c r="N375" s="798"/>
      <c r="O375" s="798"/>
      <c r="P375" s="798"/>
    </row>
    <row r="376" spans="4:16" s="440" customFormat="1" ht="12.75">
      <c r="D376" s="456"/>
      <c r="E376" s="457"/>
      <c r="M376" s="797"/>
      <c r="N376" s="798"/>
      <c r="O376" s="798"/>
      <c r="P376" s="798"/>
    </row>
    <row r="377" spans="4:16" s="440" customFormat="1" ht="12.75">
      <c r="D377" s="456"/>
      <c r="E377" s="457"/>
      <c r="M377" s="797"/>
      <c r="N377" s="798"/>
      <c r="O377" s="798"/>
      <c r="P377" s="798"/>
    </row>
    <row r="378" spans="4:16" s="440" customFormat="1" ht="12.75">
      <c r="D378" s="456"/>
      <c r="E378" s="457"/>
      <c r="M378" s="797"/>
      <c r="N378" s="798"/>
      <c r="O378" s="798"/>
      <c r="P378" s="798"/>
    </row>
    <row r="379" spans="4:16" s="440" customFormat="1" ht="12.75">
      <c r="D379" s="456"/>
      <c r="E379" s="457"/>
      <c r="M379" s="797"/>
      <c r="N379" s="798"/>
      <c r="O379" s="798"/>
      <c r="P379" s="798"/>
    </row>
    <row r="380" spans="4:16" s="440" customFormat="1" ht="12.75">
      <c r="D380" s="456"/>
      <c r="E380" s="457"/>
      <c r="M380" s="797"/>
      <c r="N380" s="798"/>
      <c r="O380" s="798"/>
      <c r="P380" s="798"/>
    </row>
    <row r="381" spans="4:16" s="440" customFormat="1" ht="12.75">
      <c r="D381" s="456"/>
      <c r="E381" s="457"/>
      <c r="M381" s="797"/>
      <c r="N381" s="798"/>
      <c r="O381" s="798"/>
      <c r="P381" s="798"/>
    </row>
    <row r="382" spans="4:16" s="440" customFormat="1" ht="12.75">
      <c r="D382" s="456"/>
      <c r="E382" s="457"/>
      <c r="M382" s="797"/>
      <c r="N382" s="798"/>
      <c r="O382" s="798"/>
      <c r="P382" s="798"/>
    </row>
    <row r="383" spans="4:16" s="440" customFormat="1" ht="12.75">
      <c r="D383" s="456"/>
      <c r="E383" s="457"/>
      <c r="M383" s="797"/>
      <c r="N383" s="798"/>
      <c r="O383" s="798"/>
      <c r="P383" s="798"/>
    </row>
    <row r="384" spans="4:16" s="440" customFormat="1" ht="12.75">
      <c r="D384" s="456"/>
      <c r="E384" s="457"/>
      <c r="M384" s="797"/>
      <c r="N384" s="798"/>
      <c r="O384" s="798"/>
      <c r="P384" s="798"/>
    </row>
    <row r="385" spans="4:16" s="440" customFormat="1" ht="12.75">
      <c r="D385" s="456"/>
      <c r="E385" s="457"/>
      <c r="M385" s="797"/>
      <c r="N385" s="798"/>
      <c r="O385" s="798"/>
      <c r="P385" s="798"/>
    </row>
    <row r="386" spans="4:16" s="440" customFormat="1" ht="12.75">
      <c r="D386" s="456"/>
      <c r="E386" s="457"/>
      <c r="M386" s="797"/>
      <c r="N386" s="798"/>
      <c r="O386" s="798"/>
      <c r="P386" s="798"/>
    </row>
    <row r="387" spans="4:16" s="440" customFormat="1" ht="12.75">
      <c r="D387" s="456"/>
      <c r="E387" s="457"/>
      <c r="M387" s="797"/>
      <c r="N387" s="798"/>
      <c r="O387" s="798"/>
      <c r="P387" s="798"/>
    </row>
    <row r="388" spans="4:16" s="440" customFormat="1" ht="12.75">
      <c r="D388" s="456"/>
      <c r="E388" s="457"/>
      <c r="M388" s="797"/>
      <c r="N388" s="798"/>
      <c r="O388" s="798"/>
      <c r="P388" s="798"/>
    </row>
    <row r="389" spans="4:16" s="440" customFormat="1" ht="12.75">
      <c r="D389" s="456"/>
      <c r="E389" s="457"/>
      <c r="M389" s="797"/>
      <c r="N389" s="798"/>
      <c r="O389" s="798"/>
      <c r="P389" s="798"/>
    </row>
    <row r="390" spans="4:16" s="440" customFormat="1" ht="12.75">
      <c r="D390" s="456"/>
      <c r="E390" s="457"/>
      <c r="M390" s="797"/>
      <c r="N390" s="798"/>
      <c r="O390" s="798"/>
      <c r="P390" s="798"/>
    </row>
    <row r="391" spans="4:16" s="440" customFormat="1" ht="12.75">
      <c r="D391" s="456"/>
      <c r="E391" s="457"/>
      <c r="M391" s="797"/>
      <c r="N391" s="798"/>
      <c r="O391" s="798"/>
      <c r="P391" s="798"/>
    </row>
    <row r="392" spans="4:16" s="440" customFormat="1" ht="12.75">
      <c r="D392" s="456"/>
      <c r="E392" s="457"/>
      <c r="M392" s="797"/>
      <c r="N392" s="798"/>
      <c r="O392" s="798"/>
      <c r="P392" s="798"/>
    </row>
    <row r="393" spans="4:16" s="440" customFormat="1" ht="12.75">
      <c r="D393" s="456"/>
      <c r="E393" s="457"/>
      <c r="M393" s="797"/>
      <c r="N393" s="798"/>
      <c r="O393" s="798"/>
      <c r="P393" s="798"/>
    </row>
    <row r="394" spans="4:16" s="440" customFormat="1" ht="12.75">
      <c r="D394" s="456"/>
      <c r="E394" s="457"/>
      <c r="M394" s="797"/>
      <c r="N394" s="798"/>
      <c r="O394" s="798"/>
      <c r="P394" s="798"/>
    </row>
    <row r="395" spans="4:16" s="440" customFormat="1" ht="12.75">
      <c r="D395" s="456"/>
      <c r="E395" s="457"/>
      <c r="M395" s="797"/>
      <c r="N395" s="798"/>
      <c r="O395" s="798"/>
      <c r="P395" s="798"/>
    </row>
    <row r="396" spans="4:16" s="440" customFormat="1" ht="12.75">
      <c r="D396" s="456"/>
      <c r="E396" s="457"/>
      <c r="M396" s="797"/>
      <c r="N396" s="798"/>
      <c r="O396" s="798"/>
      <c r="P396" s="798"/>
    </row>
    <row r="397" spans="4:16" s="440" customFormat="1" ht="12.75">
      <c r="D397" s="456"/>
      <c r="E397" s="457"/>
      <c r="M397" s="797"/>
      <c r="N397" s="798"/>
      <c r="O397" s="798"/>
      <c r="P397" s="798"/>
    </row>
    <row r="398" spans="4:16" s="440" customFormat="1" ht="12.75">
      <c r="D398" s="456"/>
      <c r="E398" s="457"/>
      <c r="M398" s="797"/>
      <c r="N398" s="798"/>
      <c r="O398" s="798"/>
      <c r="P398" s="798"/>
    </row>
    <row r="399" spans="4:16" s="440" customFormat="1" ht="12.75">
      <c r="D399" s="456"/>
      <c r="E399" s="457"/>
      <c r="M399" s="797"/>
      <c r="N399" s="798"/>
      <c r="O399" s="798"/>
      <c r="P399" s="798"/>
    </row>
    <row r="400" spans="4:16" s="440" customFormat="1" ht="12.75">
      <c r="D400" s="456"/>
      <c r="E400" s="457"/>
      <c r="M400" s="797"/>
      <c r="N400" s="798"/>
      <c r="O400" s="798"/>
      <c r="P400" s="798"/>
    </row>
    <row r="401" spans="4:16" s="440" customFormat="1" ht="12.75">
      <c r="D401" s="456"/>
      <c r="E401" s="457"/>
      <c r="M401" s="797"/>
      <c r="N401" s="798"/>
      <c r="O401" s="798"/>
      <c r="P401" s="798"/>
    </row>
    <row r="402" spans="4:16" s="440" customFormat="1" ht="12.75">
      <c r="D402" s="456"/>
      <c r="E402" s="457"/>
      <c r="M402" s="797"/>
      <c r="N402" s="798"/>
      <c r="O402" s="798"/>
      <c r="P402" s="798"/>
    </row>
    <row r="403" spans="4:16" s="440" customFormat="1" ht="12.75">
      <c r="D403" s="456"/>
      <c r="E403" s="457"/>
      <c r="M403" s="797"/>
      <c r="N403" s="798"/>
      <c r="O403" s="798"/>
      <c r="P403" s="798"/>
    </row>
    <row r="404" spans="4:16" s="440" customFormat="1" ht="12.75">
      <c r="D404" s="456"/>
      <c r="E404" s="457"/>
      <c r="M404" s="797"/>
      <c r="N404" s="798"/>
      <c r="O404" s="798"/>
      <c r="P404" s="798"/>
    </row>
    <row r="405" spans="4:16" s="440" customFormat="1" ht="12.75">
      <c r="D405" s="456"/>
      <c r="E405" s="457"/>
      <c r="M405" s="797"/>
      <c r="N405" s="798"/>
      <c r="O405" s="798"/>
      <c r="P405" s="798"/>
    </row>
    <row r="406" spans="4:16" s="440" customFormat="1" ht="12.75">
      <c r="D406" s="456"/>
      <c r="E406" s="457"/>
      <c r="M406" s="797"/>
      <c r="N406" s="798"/>
      <c r="O406" s="798"/>
      <c r="P406" s="798"/>
    </row>
    <row r="407" spans="4:16" s="440" customFormat="1" ht="12.75">
      <c r="D407" s="456"/>
      <c r="E407" s="457"/>
      <c r="M407" s="797"/>
      <c r="N407" s="798"/>
      <c r="O407" s="798"/>
      <c r="P407" s="798"/>
    </row>
    <row r="408" spans="4:16" s="440" customFormat="1" ht="12.75">
      <c r="D408" s="456"/>
      <c r="E408" s="457"/>
      <c r="M408" s="797"/>
      <c r="N408" s="798"/>
      <c r="O408" s="798"/>
      <c r="P408" s="798"/>
    </row>
    <row r="409" spans="4:16" s="440" customFormat="1" ht="12.75">
      <c r="D409" s="456"/>
      <c r="E409" s="457"/>
      <c r="M409" s="797"/>
      <c r="N409" s="798"/>
      <c r="O409" s="798"/>
      <c r="P409" s="798"/>
    </row>
    <row r="410" spans="4:16" s="440" customFormat="1" ht="12.75">
      <c r="D410" s="456"/>
      <c r="E410" s="457"/>
      <c r="M410" s="797"/>
      <c r="N410" s="798"/>
      <c r="O410" s="798"/>
      <c r="P410" s="798"/>
    </row>
    <row r="411" spans="4:16" s="440" customFormat="1" ht="12.75">
      <c r="D411" s="456"/>
      <c r="E411" s="457"/>
      <c r="M411" s="797"/>
      <c r="N411" s="798"/>
      <c r="O411" s="798"/>
      <c r="P411" s="798"/>
    </row>
    <row r="412" spans="4:16" s="440" customFormat="1" ht="12.75">
      <c r="D412" s="456"/>
      <c r="E412" s="457"/>
      <c r="M412" s="797"/>
      <c r="N412" s="798"/>
      <c r="O412" s="798"/>
      <c r="P412" s="798"/>
    </row>
    <row r="413" spans="4:16" s="440" customFormat="1" ht="12.75">
      <c r="D413" s="456"/>
      <c r="E413" s="457"/>
      <c r="M413" s="797"/>
      <c r="N413" s="798"/>
      <c r="O413" s="798"/>
      <c r="P413" s="798"/>
    </row>
    <row r="414" spans="4:16" s="440" customFormat="1" ht="12.75">
      <c r="D414" s="456"/>
      <c r="E414" s="457"/>
      <c r="M414" s="797"/>
      <c r="N414" s="798"/>
      <c r="O414" s="798"/>
      <c r="P414" s="798"/>
    </row>
    <row r="415" spans="4:16" s="440" customFormat="1" ht="12.75">
      <c r="D415" s="456"/>
      <c r="E415" s="457"/>
      <c r="M415" s="797"/>
      <c r="N415" s="798"/>
      <c r="O415" s="798"/>
      <c r="P415" s="798"/>
    </row>
    <row r="416" spans="4:16" s="440" customFormat="1" ht="12.75">
      <c r="D416" s="456"/>
      <c r="E416" s="457"/>
      <c r="M416" s="797"/>
      <c r="N416" s="798"/>
      <c r="O416" s="798"/>
      <c r="P416" s="798"/>
    </row>
    <row r="417" spans="4:16" s="440" customFormat="1" ht="12.75">
      <c r="D417" s="456"/>
      <c r="E417" s="457"/>
      <c r="M417" s="797"/>
      <c r="N417" s="798"/>
      <c r="O417" s="798"/>
      <c r="P417" s="798"/>
    </row>
    <row r="418" spans="4:16" s="440" customFormat="1" ht="12.75">
      <c r="D418" s="456"/>
      <c r="E418" s="457"/>
      <c r="M418" s="797"/>
      <c r="N418" s="798"/>
      <c r="O418" s="798"/>
      <c r="P418" s="798"/>
    </row>
    <row r="419" spans="4:16" s="440" customFormat="1" ht="12.75">
      <c r="D419" s="456"/>
      <c r="E419" s="457"/>
      <c r="M419" s="797"/>
      <c r="N419" s="798"/>
      <c r="O419" s="798"/>
      <c r="P419" s="798"/>
    </row>
    <row r="420" spans="4:16" s="440" customFormat="1" ht="12.75">
      <c r="D420" s="456"/>
      <c r="E420" s="457"/>
      <c r="M420" s="797"/>
      <c r="N420" s="798"/>
      <c r="O420" s="798"/>
      <c r="P420" s="798"/>
    </row>
    <row r="421" spans="4:16" s="440" customFormat="1" ht="12.75">
      <c r="D421" s="456"/>
      <c r="E421" s="457"/>
      <c r="M421" s="797"/>
      <c r="N421" s="798"/>
      <c r="O421" s="798"/>
      <c r="P421" s="798"/>
    </row>
    <row r="422" spans="4:16" s="440" customFormat="1" ht="12.75">
      <c r="D422" s="456"/>
      <c r="E422" s="457"/>
      <c r="M422" s="797"/>
      <c r="N422" s="798"/>
      <c r="O422" s="798"/>
      <c r="P422" s="798"/>
    </row>
    <row r="423" spans="4:16" s="440" customFormat="1" ht="12.75">
      <c r="D423" s="456"/>
      <c r="E423" s="457"/>
      <c r="M423" s="797"/>
      <c r="N423" s="798"/>
      <c r="O423" s="798"/>
      <c r="P423" s="798"/>
    </row>
    <row r="424" spans="4:16" s="440" customFormat="1" ht="12.75">
      <c r="D424" s="456"/>
      <c r="E424" s="457"/>
      <c r="M424" s="797"/>
      <c r="N424" s="798"/>
      <c r="O424" s="798"/>
      <c r="P424" s="798"/>
    </row>
    <row r="425" spans="4:16" s="440" customFormat="1" ht="12.75">
      <c r="D425" s="456"/>
      <c r="E425" s="457"/>
      <c r="M425" s="797"/>
      <c r="N425" s="798"/>
      <c r="O425" s="798"/>
      <c r="P425" s="798"/>
    </row>
    <row r="426" spans="4:16" s="440" customFormat="1" ht="12.75">
      <c r="D426" s="456"/>
      <c r="E426" s="457"/>
      <c r="M426" s="797"/>
      <c r="N426" s="798"/>
      <c r="O426" s="798"/>
      <c r="P426" s="798"/>
    </row>
    <row r="427" spans="4:16" s="440" customFormat="1" ht="12.75">
      <c r="D427" s="456"/>
      <c r="E427" s="457"/>
      <c r="M427" s="797"/>
      <c r="N427" s="798"/>
      <c r="O427" s="798"/>
      <c r="P427" s="798"/>
    </row>
    <row r="428" spans="4:16" s="440" customFormat="1" ht="12.75">
      <c r="D428" s="456"/>
      <c r="E428" s="457"/>
      <c r="M428" s="797"/>
      <c r="N428" s="798"/>
      <c r="O428" s="798"/>
      <c r="P428" s="798"/>
    </row>
    <row r="429" spans="4:16" s="440" customFormat="1" ht="12.75">
      <c r="D429" s="456"/>
      <c r="E429" s="457"/>
      <c r="M429" s="797"/>
      <c r="N429" s="798"/>
      <c r="O429" s="798"/>
      <c r="P429" s="798"/>
    </row>
    <row r="430" spans="4:16" s="440" customFormat="1" ht="12.75">
      <c r="D430" s="456"/>
      <c r="E430" s="457"/>
      <c r="M430" s="797"/>
      <c r="N430" s="798"/>
      <c r="O430" s="798"/>
      <c r="P430" s="798"/>
    </row>
    <row r="431" spans="4:16" s="440" customFormat="1" ht="12.75">
      <c r="D431" s="456"/>
      <c r="E431" s="457"/>
      <c r="M431" s="797"/>
      <c r="N431" s="798"/>
      <c r="O431" s="798"/>
      <c r="P431" s="798"/>
    </row>
    <row r="432" spans="4:16" s="440" customFormat="1" ht="12.75">
      <c r="D432" s="456"/>
      <c r="E432" s="457"/>
      <c r="M432" s="797"/>
      <c r="N432" s="798"/>
      <c r="O432" s="798"/>
      <c r="P432" s="798"/>
    </row>
    <row r="433" spans="4:16" s="440" customFormat="1" ht="12.75">
      <c r="D433" s="456"/>
      <c r="E433" s="457"/>
      <c r="M433" s="797"/>
      <c r="N433" s="798"/>
      <c r="O433" s="798"/>
      <c r="P433" s="798"/>
    </row>
    <row r="434" spans="4:16" s="440" customFormat="1" ht="12.75">
      <c r="D434" s="456"/>
      <c r="E434" s="457"/>
      <c r="M434" s="797"/>
      <c r="N434" s="798"/>
      <c r="O434" s="798"/>
      <c r="P434" s="798"/>
    </row>
    <row r="435" spans="4:16" s="440" customFormat="1" ht="12.75">
      <c r="D435" s="456"/>
      <c r="E435" s="457"/>
      <c r="M435" s="797"/>
      <c r="N435" s="798"/>
      <c r="O435" s="798"/>
      <c r="P435" s="798"/>
    </row>
    <row r="436" spans="4:16" s="440" customFormat="1" ht="12.75">
      <c r="D436" s="456"/>
      <c r="E436" s="457"/>
      <c r="M436" s="797"/>
      <c r="N436" s="798"/>
      <c r="O436" s="798"/>
      <c r="P436" s="798"/>
    </row>
    <row r="437" spans="4:16" s="440" customFormat="1" ht="12.75">
      <c r="D437" s="456"/>
      <c r="E437" s="457"/>
      <c r="M437" s="797"/>
      <c r="N437" s="798"/>
      <c r="O437" s="798"/>
      <c r="P437" s="798"/>
    </row>
    <row r="438" spans="4:16" s="440" customFormat="1" ht="12.75">
      <c r="D438" s="456"/>
      <c r="E438" s="457"/>
      <c r="M438" s="797"/>
      <c r="N438" s="798"/>
      <c r="O438" s="798"/>
      <c r="P438" s="798"/>
    </row>
    <row r="439" spans="4:16" s="440" customFormat="1" ht="12.75">
      <c r="D439" s="456"/>
      <c r="E439" s="457"/>
      <c r="M439" s="797"/>
      <c r="N439" s="798"/>
      <c r="O439" s="798"/>
      <c r="P439" s="798"/>
    </row>
    <row r="440" spans="4:16" s="440" customFormat="1" ht="12.75">
      <c r="D440" s="456"/>
      <c r="E440" s="457"/>
      <c r="M440" s="797"/>
      <c r="N440" s="798"/>
      <c r="O440" s="798"/>
      <c r="P440" s="798"/>
    </row>
    <row r="441" spans="4:16" s="440" customFormat="1" ht="12.75">
      <c r="D441" s="456"/>
      <c r="E441" s="457"/>
      <c r="M441" s="797"/>
      <c r="N441" s="798"/>
      <c r="O441" s="798"/>
      <c r="P441" s="798"/>
    </row>
    <row r="442" spans="4:16" s="440" customFormat="1" ht="12.75">
      <c r="D442" s="456"/>
      <c r="E442" s="457"/>
      <c r="M442" s="797"/>
      <c r="N442" s="798"/>
      <c r="O442" s="798"/>
      <c r="P442" s="798"/>
    </row>
    <row r="443" spans="4:16" s="440" customFormat="1" ht="12.75">
      <c r="D443" s="456"/>
      <c r="E443" s="457"/>
      <c r="M443" s="797"/>
      <c r="N443" s="798"/>
      <c r="O443" s="798"/>
      <c r="P443" s="798"/>
    </row>
    <row r="444" spans="4:16" s="440" customFormat="1" ht="12.75">
      <c r="D444" s="456"/>
      <c r="E444" s="457"/>
      <c r="M444" s="797"/>
      <c r="N444" s="798"/>
      <c r="O444" s="798"/>
      <c r="P444" s="798"/>
    </row>
    <row r="445" spans="4:16" s="440" customFormat="1" ht="12.75">
      <c r="D445" s="456"/>
      <c r="E445" s="457"/>
      <c r="M445" s="797"/>
      <c r="N445" s="798"/>
      <c r="O445" s="798"/>
      <c r="P445" s="798"/>
    </row>
    <row r="446" spans="4:16" s="440" customFormat="1" ht="12.75">
      <c r="D446" s="456"/>
      <c r="E446" s="457"/>
      <c r="M446" s="797"/>
      <c r="N446" s="798"/>
      <c r="O446" s="798"/>
      <c r="P446" s="798"/>
    </row>
    <row r="447" spans="4:16" s="440" customFormat="1" ht="12.75">
      <c r="D447" s="456"/>
      <c r="E447" s="457"/>
      <c r="M447" s="797"/>
      <c r="N447" s="798"/>
      <c r="O447" s="798"/>
      <c r="P447" s="798"/>
    </row>
    <row r="448" spans="4:16" s="440" customFormat="1" ht="12.75">
      <c r="D448" s="456"/>
      <c r="E448" s="457"/>
      <c r="M448" s="797"/>
      <c r="N448" s="798"/>
      <c r="O448" s="798"/>
      <c r="P448" s="798"/>
    </row>
    <row r="449" spans="4:16" s="440" customFormat="1" ht="12.75">
      <c r="D449" s="456"/>
      <c r="E449" s="457"/>
      <c r="M449" s="797"/>
      <c r="N449" s="798"/>
      <c r="O449" s="798"/>
      <c r="P449" s="798"/>
    </row>
    <row r="450" spans="4:16" s="440" customFormat="1" ht="12.75">
      <c r="D450" s="456"/>
      <c r="E450" s="457"/>
      <c r="M450" s="797"/>
      <c r="N450" s="798"/>
      <c r="O450" s="798"/>
      <c r="P450" s="798"/>
    </row>
    <row r="451" spans="4:16" s="440" customFormat="1" ht="12.75">
      <c r="D451" s="456"/>
      <c r="E451" s="457"/>
      <c r="M451" s="797"/>
      <c r="N451" s="798"/>
      <c r="O451" s="798"/>
      <c r="P451" s="798"/>
    </row>
    <row r="452" spans="4:16" s="440" customFormat="1" ht="12.75">
      <c r="D452" s="456"/>
      <c r="E452" s="457"/>
      <c r="M452" s="797"/>
      <c r="N452" s="798"/>
      <c r="O452" s="798"/>
      <c r="P452" s="798"/>
    </row>
    <row r="453" spans="4:16" s="440" customFormat="1" ht="12.75">
      <c r="D453" s="456"/>
      <c r="E453" s="457"/>
      <c r="M453" s="797"/>
      <c r="N453" s="798"/>
      <c r="O453" s="798"/>
      <c r="P453" s="798"/>
    </row>
    <row r="454" spans="4:16" s="440" customFormat="1" ht="12.75">
      <c r="D454" s="456"/>
      <c r="E454" s="457"/>
      <c r="M454" s="797"/>
      <c r="N454" s="798"/>
      <c r="O454" s="798"/>
      <c r="P454" s="798"/>
    </row>
    <row r="455" spans="4:16" s="440" customFormat="1" ht="12.75">
      <c r="D455" s="456"/>
      <c r="E455" s="457"/>
      <c r="M455" s="797"/>
      <c r="N455" s="798"/>
      <c r="O455" s="798"/>
      <c r="P455" s="798"/>
    </row>
    <row r="456" spans="4:16" s="440" customFormat="1" ht="12.75">
      <c r="D456" s="456"/>
      <c r="E456" s="457"/>
      <c r="M456" s="797"/>
      <c r="N456" s="798"/>
      <c r="O456" s="798"/>
      <c r="P456" s="798"/>
    </row>
    <row r="457" spans="4:16" s="440" customFormat="1" ht="12.75">
      <c r="D457" s="456"/>
      <c r="E457" s="457"/>
      <c r="M457" s="797"/>
      <c r="N457" s="798"/>
      <c r="O457" s="798"/>
      <c r="P457" s="798"/>
    </row>
    <row r="458" spans="4:16" s="440" customFormat="1" ht="12.75">
      <c r="D458" s="456"/>
      <c r="E458" s="457"/>
      <c r="M458" s="797"/>
      <c r="N458" s="798"/>
      <c r="O458" s="798"/>
      <c r="P458" s="798"/>
    </row>
    <row r="459" spans="4:16" s="440" customFormat="1" ht="12.75">
      <c r="D459" s="456"/>
      <c r="E459" s="457"/>
      <c r="M459" s="797"/>
      <c r="N459" s="798"/>
      <c r="O459" s="798"/>
      <c r="P459" s="798"/>
    </row>
    <row r="460" spans="4:16" s="440" customFormat="1" ht="12.75">
      <c r="D460" s="456"/>
      <c r="E460" s="457"/>
      <c r="M460" s="797"/>
      <c r="N460" s="798"/>
      <c r="O460" s="798"/>
      <c r="P460" s="798"/>
    </row>
    <row r="461" spans="4:16" s="440" customFormat="1" ht="12.75">
      <c r="D461" s="456"/>
      <c r="E461" s="457"/>
      <c r="M461" s="797"/>
      <c r="N461" s="798"/>
      <c r="O461" s="798"/>
      <c r="P461" s="798"/>
    </row>
    <row r="462" spans="4:16" s="440" customFormat="1" ht="12.75">
      <c r="D462" s="456"/>
      <c r="E462" s="457"/>
      <c r="M462" s="797"/>
      <c r="N462" s="798"/>
      <c r="O462" s="798"/>
      <c r="P462" s="798"/>
    </row>
    <row r="463" spans="4:16" s="440" customFormat="1" ht="12.75">
      <c r="D463" s="456"/>
      <c r="E463" s="457"/>
      <c r="M463" s="797"/>
      <c r="N463" s="798"/>
      <c r="O463" s="798"/>
      <c r="P463" s="798"/>
    </row>
    <row r="464" spans="4:16" s="440" customFormat="1" ht="12.75">
      <c r="D464" s="456"/>
      <c r="E464" s="457"/>
      <c r="M464" s="797"/>
      <c r="N464" s="798"/>
      <c r="O464" s="798"/>
      <c r="P464" s="798"/>
    </row>
    <row r="465" spans="4:16" s="440" customFormat="1" ht="12.75">
      <c r="D465" s="456"/>
      <c r="E465" s="457"/>
      <c r="M465" s="797"/>
      <c r="N465" s="798"/>
      <c r="O465" s="798"/>
      <c r="P465" s="798"/>
    </row>
    <row r="466" spans="4:16" s="440" customFormat="1" ht="12.75">
      <c r="D466" s="456"/>
      <c r="E466" s="457"/>
      <c r="M466" s="797"/>
      <c r="N466" s="798"/>
      <c r="O466" s="798"/>
      <c r="P466" s="798"/>
    </row>
    <row r="467" spans="4:16" s="440" customFormat="1" ht="12.75">
      <c r="D467" s="456"/>
      <c r="E467" s="457"/>
      <c r="M467" s="797"/>
      <c r="N467" s="798"/>
      <c r="O467" s="798"/>
      <c r="P467" s="798"/>
    </row>
    <row r="468" spans="4:16" s="440" customFormat="1" ht="12.75">
      <c r="D468" s="456"/>
      <c r="E468" s="457"/>
      <c r="M468" s="797"/>
      <c r="N468" s="798"/>
      <c r="O468" s="798"/>
      <c r="P468" s="798"/>
    </row>
    <row r="469" spans="4:16" s="440" customFormat="1" ht="12.75">
      <c r="D469" s="456"/>
      <c r="E469" s="457"/>
      <c r="M469" s="797"/>
      <c r="N469" s="798"/>
      <c r="O469" s="798"/>
      <c r="P469" s="798"/>
    </row>
    <row r="470" spans="4:16" s="440" customFormat="1" ht="12.75">
      <c r="D470" s="456"/>
      <c r="E470" s="457"/>
      <c r="M470" s="797"/>
      <c r="N470" s="798"/>
      <c r="O470" s="798"/>
      <c r="P470" s="798"/>
    </row>
    <row r="471" spans="4:16" s="440" customFormat="1" ht="12.75">
      <c r="D471" s="456"/>
      <c r="E471" s="457"/>
      <c r="M471" s="797"/>
      <c r="N471" s="798"/>
      <c r="O471" s="798"/>
      <c r="P471" s="798"/>
    </row>
    <row r="472" spans="4:16" s="440" customFormat="1" ht="12.75">
      <c r="D472" s="456"/>
      <c r="E472" s="457"/>
      <c r="M472" s="797"/>
      <c r="N472" s="798"/>
      <c r="O472" s="798"/>
      <c r="P472" s="798"/>
    </row>
    <row r="473" spans="4:16" s="440" customFormat="1" ht="12.75">
      <c r="D473" s="456"/>
      <c r="E473" s="457"/>
      <c r="M473" s="797"/>
      <c r="N473" s="798"/>
      <c r="O473" s="798"/>
      <c r="P473" s="798"/>
    </row>
    <row r="474" spans="4:16" s="440" customFormat="1" ht="12.75">
      <c r="D474" s="456"/>
      <c r="E474" s="457"/>
      <c r="M474" s="797"/>
      <c r="N474" s="798"/>
      <c r="O474" s="798"/>
      <c r="P474" s="798"/>
    </row>
    <row r="475" spans="4:16" s="440" customFormat="1" ht="12.75">
      <c r="D475" s="456"/>
      <c r="E475" s="457"/>
      <c r="M475" s="797"/>
      <c r="N475" s="798"/>
      <c r="O475" s="798"/>
      <c r="P475" s="798"/>
    </row>
    <row r="476" spans="4:16" s="440" customFormat="1" ht="12.75">
      <c r="D476" s="456"/>
      <c r="E476" s="457"/>
      <c r="M476" s="797"/>
      <c r="N476" s="798"/>
      <c r="O476" s="798"/>
      <c r="P476" s="798"/>
    </row>
    <row r="477" spans="4:16" s="440" customFormat="1" ht="12.75">
      <c r="D477" s="456"/>
      <c r="E477" s="457"/>
      <c r="M477" s="797"/>
      <c r="N477" s="798"/>
      <c r="O477" s="798"/>
      <c r="P477" s="798"/>
    </row>
    <row r="478" spans="4:16" s="440" customFormat="1" ht="12.75">
      <c r="D478" s="456"/>
      <c r="E478" s="457"/>
      <c r="M478" s="797"/>
      <c r="N478" s="798"/>
      <c r="O478" s="798"/>
      <c r="P478" s="798"/>
    </row>
    <row r="479" spans="4:16" s="440" customFormat="1" ht="12.75">
      <c r="D479" s="456"/>
      <c r="E479" s="457"/>
      <c r="M479" s="797"/>
      <c r="N479" s="798"/>
      <c r="O479" s="798"/>
      <c r="P479" s="798"/>
    </row>
    <row r="480" spans="4:16" s="440" customFormat="1" ht="12.75">
      <c r="D480" s="456"/>
      <c r="E480" s="457"/>
      <c r="M480" s="797"/>
      <c r="N480" s="798"/>
      <c r="O480" s="798"/>
      <c r="P480" s="798"/>
    </row>
    <row r="481" spans="4:16" s="440" customFormat="1" ht="12.75">
      <c r="D481" s="456"/>
      <c r="E481" s="457"/>
      <c r="M481" s="797"/>
      <c r="N481" s="798"/>
      <c r="O481" s="798"/>
      <c r="P481" s="798"/>
    </row>
    <row r="482" spans="4:16" s="440" customFormat="1" ht="12.75">
      <c r="D482" s="456"/>
      <c r="E482" s="457"/>
      <c r="M482" s="797"/>
      <c r="N482" s="798"/>
      <c r="O482" s="798"/>
      <c r="P482" s="798"/>
    </row>
    <row r="483" spans="4:16" s="440" customFormat="1" ht="12.75">
      <c r="D483" s="456"/>
      <c r="E483" s="457"/>
      <c r="M483" s="797"/>
      <c r="N483" s="798"/>
      <c r="O483" s="798"/>
      <c r="P483" s="798"/>
    </row>
    <row r="484" spans="4:16" s="440" customFormat="1" ht="12.75">
      <c r="D484" s="456"/>
      <c r="E484" s="457"/>
      <c r="M484" s="797"/>
      <c r="N484" s="798"/>
      <c r="O484" s="798"/>
      <c r="P484" s="798"/>
    </row>
    <row r="485" spans="4:16" s="440" customFormat="1" ht="12.75">
      <c r="D485" s="456"/>
      <c r="E485" s="457"/>
      <c r="M485" s="797"/>
      <c r="N485" s="798"/>
      <c r="O485" s="798"/>
      <c r="P485" s="798"/>
    </row>
    <row r="486" spans="4:16" s="440" customFormat="1" ht="12.75">
      <c r="D486" s="456"/>
      <c r="E486" s="457"/>
      <c r="M486" s="797"/>
      <c r="N486" s="798"/>
      <c r="O486" s="798"/>
      <c r="P486" s="798"/>
    </row>
    <row r="487" spans="4:16" s="440" customFormat="1" ht="12.75">
      <c r="D487" s="456"/>
      <c r="E487" s="457"/>
      <c r="M487" s="797"/>
      <c r="N487" s="798"/>
      <c r="O487" s="798"/>
      <c r="P487" s="798"/>
    </row>
    <row r="488" spans="4:16" s="440" customFormat="1" ht="12.75">
      <c r="D488" s="456"/>
      <c r="E488" s="457"/>
      <c r="M488" s="797"/>
      <c r="N488" s="798"/>
      <c r="O488" s="798"/>
      <c r="P488" s="798"/>
    </row>
    <row r="489" spans="4:16" s="440" customFormat="1" ht="12.75">
      <c r="D489" s="456"/>
      <c r="E489" s="457"/>
      <c r="M489" s="797"/>
      <c r="N489" s="798"/>
      <c r="O489" s="798"/>
      <c r="P489" s="798"/>
    </row>
    <row r="490" spans="4:16" s="440" customFormat="1" ht="12.75">
      <c r="D490" s="456"/>
      <c r="E490" s="457"/>
      <c r="M490" s="797"/>
      <c r="N490" s="798"/>
      <c r="O490" s="798"/>
      <c r="P490" s="798"/>
    </row>
    <row r="491" spans="4:16" s="440" customFormat="1" ht="12.75">
      <c r="D491" s="456"/>
      <c r="E491" s="457"/>
      <c r="M491" s="797"/>
      <c r="N491" s="798"/>
      <c r="O491" s="798"/>
      <c r="P491" s="798"/>
    </row>
    <row r="492" spans="4:16" s="440" customFormat="1" ht="12.75">
      <c r="D492" s="456"/>
      <c r="E492" s="457"/>
      <c r="M492" s="797"/>
      <c r="N492" s="798"/>
      <c r="O492" s="798"/>
      <c r="P492" s="798"/>
    </row>
    <row r="493" spans="4:16" s="440" customFormat="1" ht="12.75">
      <c r="D493" s="456"/>
      <c r="E493" s="457"/>
      <c r="M493" s="797"/>
      <c r="N493" s="798"/>
      <c r="O493" s="798"/>
      <c r="P493" s="798"/>
    </row>
    <row r="494" spans="4:16" s="440" customFormat="1" ht="12.75">
      <c r="D494" s="456"/>
      <c r="E494" s="457"/>
      <c r="M494" s="797"/>
      <c r="N494" s="798"/>
      <c r="O494" s="798"/>
      <c r="P494" s="798"/>
    </row>
    <row r="495" spans="4:16" s="440" customFormat="1" ht="12.75">
      <c r="D495" s="456"/>
      <c r="E495" s="457"/>
      <c r="M495" s="797"/>
      <c r="N495" s="798"/>
      <c r="O495" s="798"/>
      <c r="P495" s="798"/>
    </row>
    <row r="496" spans="4:16" s="440" customFormat="1" ht="12.75">
      <c r="D496" s="456"/>
      <c r="E496" s="457"/>
      <c r="M496" s="797"/>
      <c r="N496" s="798"/>
      <c r="O496" s="798"/>
      <c r="P496" s="798"/>
    </row>
    <row r="497" spans="4:16" s="440" customFormat="1" ht="12.75">
      <c r="D497" s="456"/>
      <c r="E497" s="457"/>
      <c r="M497" s="797"/>
      <c r="N497" s="798"/>
      <c r="O497" s="798"/>
      <c r="P497" s="798"/>
    </row>
    <row r="498" spans="4:16" s="440" customFormat="1" ht="12.75">
      <c r="D498" s="456"/>
      <c r="E498" s="457"/>
      <c r="M498" s="797"/>
      <c r="N498" s="798"/>
      <c r="O498" s="798"/>
      <c r="P498" s="798"/>
    </row>
    <row r="499" spans="4:16" s="440" customFormat="1" ht="12.75">
      <c r="D499" s="456"/>
      <c r="E499" s="457"/>
      <c r="M499" s="797"/>
      <c r="N499" s="798"/>
      <c r="O499" s="798"/>
      <c r="P499" s="798"/>
    </row>
    <row r="500" spans="4:16" s="440" customFormat="1" ht="12.75">
      <c r="D500" s="456"/>
      <c r="E500" s="457"/>
      <c r="M500" s="797"/>
      <c r="N500" s="798"/>
      <c r="O500" s="798"/>
      <c r="P500" s="798"/>
    </row>
    <row r="501" spans="4:16" s="440" customFormat="1" ht="12.75">
      <c r="D501" s="456"/>
      <c r="E501" s="457"/>
      <c r="M501" s="797"/>
      <c r="N501" s="798"/>
      <c r="O501" s="798"/>
      <c r="P501" s="798"/>
    </row>
    <row r="502" spans="4:16" s="440" customFormat="1" ht="12.75">
      <c r="D502" s="456"/>
      <c r="E502" s="457"/>
      <c r="M502" s="797"/>
      <c r="N502" s="798"/>
      <c r="O502" s="798"/>
      <c r="P502" s="798"/>
    </row>
    <row r="503" spans="4:16" s="440" customFormat="1" ht="12.75">
      <c r="D503" s="456"/>
      <c r="E503" s="457"/>
      <c r="M503" s="797"/>
      <c r="N503" s="798"/>
      <c r="O503" s="798"/>
      <c r="P503" s="798"/>
    </row>
    <row r="504" spans="4:16" s="440" customFormat="1" ht="12.75">
      <c r="D504" s="456"/>
      <c r="E504" s="457"/>
      <c r="M504" s="797"/>
      <c r="N504" s="798"/>
      <c r="O504" s="798"/>
      <c r="P504" s="798"/>
    </row>
    <row r="505" spans="4:16" s="440" customFormat="1" ht="12.75">
      <c r="D505" s="456"/>
      <c r="E505" s="457"/>
      <c r="M505" s="797"/>
      <c r="N505" s="798"/>
      <c r="O505" s="798"/>
      <c r="P505" s="798"/>
    </row>
    <row r="506" spans="4:16" s="440" customFormat="1" ht="12.75">
      <c r="D506" s="456"/>
      <c r="E506" s="457"/>
      <c r="M506" s="797"/>
      <c r="N506" s="798"/>
      <c r="O506" s="798"/>
      <c r="P506" s="798"/>
    </row>
    <row r="507" spans="4:16" s="440" customFormat="1" ht="12.75">
      <c r="D507" s="456"/>
      <c r="E507" s="457"/>
      <c r="M507" s="797"/>
      <c r="N507" s="798"/>
      <c r="O507" s="798"/>
      <c r="P507" s="798"/>
    </row>
    <row r="508" spans="4:16" s="440" customFormat="1" ht="12.75">
      <c r="D508" s="456"/>
      <c r="E508" s="457"/>
      <c r="M508" s="797"/>
      <c r="N508" s="798"/>
      <c r="O508" s="798"/>
      <c r="P508" s="798"/>
    </row>
    <row r="509" spans="4:16" s="440" customFormat="1" ht="12.75">
      <c r="D509" s="456"/>
      <c r="E509" s="457"/>
      <c r="M509" s="797"/>
      <c r="N509" s="798"/>
      <c r="O509" s="798"/>
      <c r="P509" s="798"/>
    </row>
    <row r="510" spans="4:16" s="440" customFormat="1" ht="12.75">
      <c r="D510" s="456"/>
      <c r="E510" s="457"/>
      <c r="M510" s="797"/>
      <c r="N510" s="798"/>
      <c r="O510" s="798"/>
      <c r="P510" s="798"/>
    </row>
    <row r="511" spans="4:16" s="440" customFormat="1" ht="12.75">
      <c r="D511" s="456"/>
      <c r="E511" s="457"/>
      <c r="M511" s="797"/>
      <c r="N511" s="798"/>
      <c r="O511" s="798"/>
      <c r="P511" s="798"/>
    </row>
    <row r="512" spans="4:16" s="440" customFormat="1" ht="12.75">
      <c r="D512" s="456"/>
      <c r="E512" s="457"/>
      <c r="M512" s="797"/>
      <c r="N512" s="798"/>
      <c r="O512" s="798"/>
      <c r="P512" s="798"/>
    </row>
    <row r="513" spans="4:16" s="440" customFormat="1" ht="12.75">
      <c r="D513" s="456"/>
      <c r="E513" s="457"/>
      <c r="M513" s="797"/>
      <c r="N513" s="798"/>
      <c r="O513" s="798"/>
      <c r="P513" s="798"/>
    </row>
    <row r="514" spans="4:16" s="440" customFormat="1" ht="12.75">
      <c r="D514" s="456"/>
      <c r="E514" s="457"/>
      <c r="M514" s="797"/>
      <c r="N514" s="798"/>
      <c r="O514" s="798"/>
      <c r="P514" s="798"/>
    </row>
    <row r="515" spans="4:16" s="440" customFormat="1" ht="12.75">
      <c r="D515" s="456"/>
      <c r="E515" s="457"/>
      <c r="M515" s="797"/>
      <c r="N515" s="798"/>
      <c r="O515" s="798"/>
      <c r="P515" s="798"/>
    </row>
    <row r="516" spans="4:16" s="440" customFormat="1" ht="12.75">
      <c r="D516" s="456"/>
      <c r="E516" s="457"/>
      <c r="M516" s="797"/>
      <c r="N516" s="798"/>
      <c r="O516" s="798"/>
      <c r="P516" s="798"/>
    </row>
    <row r="517" spans="4:16" s="440" customFormat="1" ht="12.75">
      <c r="D517" s="456"/>
      <c r="E517" s="457"/>
      <c r="M517" s="797"/>
      <c r="N517" s="798"/>
      <c r="O517" s="798"/>
      <c r="P517" s="798"/>
    </row>
    <row r="518" spans="4:16" s="440" customFormat="1" ht="12.75">
      <c r="D518" s="456"/>
      <c r="E518" s="457"/>
      <c r="M518" s="797"/>
      <c r="N518" s="798"/>
      <c r="O518" s="798"/>
      <c r="P518" s="798"/>
    </row>
    <row r="519" spans="4:16" s="440" customFormat="1" ht="12.75">
      <c r="D519" s="456"/>
      <c r="E519" s="457"/>
      <c r="M519" s="797"/>
      <c r="N519" s="798"/>
      <c r="O519" s="798"/>
      <c r="P519" s="798"/>
    </row>
    <row r="520" spans="4:16" s="440" customFormat="1" ht="12.75">
      <c r="D520" s="456"/>
      <c r="E520" s="457"/>
      <c r="M520" s="797"/>
      <c r="N520" s="798"/>
      <c r="O520" s="798"/>
      <c r="P520" s="798"/>
    </row>
    <row r="521" spans="4:16" s="440" customFormat="1" ht="12.75">
      <c r="D521" s="456"/>
      <c r="E521" s="457"/>
      <c r="M521" s="797"/>
      <c r="N521" s="798"/>
      <c r="O521" s="798"/>
      <c r="P521" s="798"/>
    </row>
    <row r="522" spans="4:16" s="440" customFormat="1" ht="12.75">
      <c r="D522" s="456"/>
      <c r="E522" s="457"/>
      <c r="M522" s="797"/>
      <c r="N522" s="798"/>
      <c r="O522" s="798"/>
      <c r="P522" s="798"/>
    </row>
    <row r="523" spans="4:16" s="440" customFormat="1" ht="12.75">
      <c r="D523" s="456"/>
      <c r="E523" s="457"/>
      <c r="M523" s="797"/>
      <c r="N523" s="798"/>
      <c r="O523" s="798"/>
      <c r="P523" s="798"/>
    </row>
    <row r="524" spans="4:16" s="440" customFormat="1" ht="12.75">
      <c r="D524" s="456"/>
      <c r="E524" s="457"/>
      <c r="M524" s="797"/>
      <c r="N524" s="798"/>
      <c r="O524" s="798"/>
      <c r="P524" s="798"/>
    </row>
    <row r="525" spans="4:16" s="440" customFormat="1" ht="12.75">
      <c r="D525" s="456"/>
      <c r="E525" s="457"/>
      <c r="M525" s="797"/>
      <c r="N525" s="798"/>
      <c r="O525" s="798"/>
      <c r="P525" s="798"/>
    </row>
    <row r="526" spans="4:16" s="440" customFormat="1" ht="12.75">
      <c r="D526" s="456"/>
      <c r="E526" s="457"/>
      <c r="M526" s="797"/>
      <c r="N526" s="798"/>
      <c r="O526" s="798"/>
      <c r="P526" s="798"/>
    </row>
    <row r="527" spans="4:16" s="440" customFormat="1" ht="12.75">
      <c r="D527" s="456"/>
      <c r="E527" s="457"/>
      <c r="M527" s="797"/>
      <c r="N527" s="798"/>
      <c r="O527" s="798"/>
      <c r="P527" s="798"/>
    </row>
    <row r="528" spans="4:16" s="440" customFormat="1" ht="12.75">
      <c r="D528" s="456"/>
      <c r="E528" s="457"/>
      <c r="M528" s="797"/>
      <c r="N528" s="798"/>
      <c r="O528" s="798"/>
      <c r="P528" s="798"/>
    </row>
    <row r="529" spans="4:16" s="440" customFormat="1" ht="12.75">
      <c r="D529" s="456"/>
      <c r="E529" s="457"/>
      <c r="M529" s="797"/>
      <c r="N529" s="798"/>
      <c r="O529" s="798"/>
      <c r="P529" s="798"/>
    </row>
    <row r="530" spans="4:16" s="440" customFormat="1" ht="12.75">
      <c r="D530" s="456"/>
      <c r="E530" s="457"/>
      <c r="M530" s="797"/>
      <c r="N530" s="798"/>
      <c r="O530" s="798"/>
      <c r="P530" s="798"/>
    </row>
    <row r="531" spans="4:16" s="440" customFormat="1" ht="12.75">
      <c r="D531" s="456"/>
      <c r="E531" s="457"/>
      <c r="M531" s="797"/>
      <c r="N531" s="798"/>
      <c r="O531" s="798"/>
      <c r="P531" s="798"/>
    </row>
    <row r="532" spans="4:16" s="440" customFormat="1" ht="12.75">
      <c r="D532" s="456"/>
      <c r="E532" s="457"/>
      <c r="M532" s="797"/>
      <c r="N532" s="798"/>
      <c r="O532" s="798"/>
      <c r="P532" s="798"/>
    </row>
    <row r="533" spans="4:16" s="440" customFormat="1" ht="12.75">
      <c r="D533" s="456"/>
      <c r="E533" s="457"/>
      <c r="M533" s="797"/>
      <c r="N533" s="798"/>
      <c r="O533" s="798"/>
      <c r="P533" s="798"/>
    </row>
    <row r="534" spans="4:16" s="440" customFormat="1" ht="12.75">
      <c r="D534" s="456"/>
      <c r="E534" s="457"/>
      <c r="M534" s="797"/>
      <c r="N534" s="798"/>
      <c r="O534" s="798"/>
      <c r="P534" s="798"/>
    </row>
    <row r="535" spans="4:16" s="440" customFormat="1" ht="12.75">
      <c r="D535" s="456"/>
      <c r="E535" s="457"/>
      <c r="M535" s="797"/>
      <c r="N535" s="798"/>
      <c r="O535" s="798"/>
      <c r="P535" s="798"/>
    </row>
    <row r="536" spans="4:16" s="440" customFormat="1" ht="12.75">
      <c r="D536" s="456"/>
      <c r="E536" s="457"/>
      <c r="M536" s="797"/>
      <c r="N536" s="798"/>
      <c r="O536" s="798"/>
      <c r="P536" s="798"/>
    </row>
    <row r="537" spans="4:16" s="440" customFormat="1" ht="12.75">
      <c r="D537" s="456"/>
      <c r="E537" s="457"/>
      <c r="M537" s="797"/>
      <c r="N537" s="798"/>
      <c r="O537" s="798"/>
      <c r="P537" s="798"/>
    </row>
    <row r="538" spans="4:16" s="440" customFormat="1" ht="12.75">
      <c r="D538" s="456"/>
      <c r="E538" s="457"/>
      <c r="M538" s="797"/>
      <c r="N538" s="798"/>
      <c r="O538" s="798"/>
      <c r="P538" s="798"/>
    </row>
    <row r="539" spans="4:16" s="440" customFormat="1" ht="12.75">
      <c r="D539" s="456"/>
      <c r="E539" s="457"/>
      <c r="M539" s="797"/>
      <c r="N539" s="798"/>
      <c r="O539" s="798"/>
      <c r="P539" s="798"/>
    </row>
    <row r="540" spans="4:16" s="440" customFormat="1" ht="12.75">
      <c r="D540" s="456"/>
      <c r="E540" s="457"/>
      <c r="M540" s="797"/>
      <c r="N540" s="798"/>
      <c r="O540" s="798"/>
      <c r="P540" s="798"/>
    </row>
    <row r="541" spans="4:16" s="440" customFormat="1" ht="12.75">
      <c r="D541" s="456"/>
      <c r="E541" s="457"/>
      <c r="M541" s="797"/>
      <c r="N541" s="798"/>
      <c r="O541" s="798"/>
      <c r="P541" s="798"/>
    </row>
    <row r="542" spans="4:16" s="440" customFormat="1" ht="12.75">
      <c r="D542" s="456"/>
      <c r="E542" s="457"/>
      <c r="M542" s="797"/>
      <c r="N542" s="798"/>
      <c r="O542" s="798"/>
      <c r="P542" s="798"/>
    </row>
    <row r="543" spans="4:16" s="440" customFormat="1" ht="12.75">
      <c r="D543" s="456"/>
      <c r="E543" s="457"/>
      <c r="M543" s="797"/>
      <c r="N543" s="798"/>
      <c r="O543" s="798"/>
      <c r="P543" s="798"/>
    </row>
    <row r="544" spans="4:16" s="440" customFormat="1" ht="12.75">
      <c r="D544" s="456"/>
      <c r="E544" s="457"/>
      <c r="M544" s="797"/>
      <c r="N544" s="798"/>
      <c r="O544" s="798"/>
      <c r="P544" s="798"/>
    </row>
    <row r="545" spans="4:16" s="440" customFormat="1" ht="12.75">
      <c r="D545" s="456"/>
      <c r="E545" s="457"/>
      <c r="M545" s="797"/>
      <c r="N545" s="798"/>
      <c r="O545" s="798"/>
      <c r="P545" s="798"/>
    </row>
    <row r="546" spans="4:16" s="440" customFormat="1" ht="12.75">
      <c r="D546" s="456"/>
      <c r="E546" s="457"/>
      <c r="M546" s="797"/>
      <c r="N546" s="798"/>
      <c r="O546" s="798"/>
      <c r="P546" s="798"/>
    </row>
    <row r="547" spans="4:16" s="440" customFormat="1" ht="12.75">
      <c r="D547" s="456"/>
      <c r="E547" s="457"/>
      <c r="M547" s="797"/>
      <c r="N547" s="798"/>
      <c r="O547" s="798"/>
      <c r="P547" s="798"/>
    </row>
    <row r="548" spans="4:16" s="440" customFormat="1" ht="12.75">
      <c r="D548" s="456"/>
      <c r="E548" s="457"/>
      <c r="M548" s="797"/>
      <c r="N548" s="798"/>
      <c r="O548" s="798"/>
      <c r="P548" s="798"/>
    </row>
    <row r="549" spans="4:16" s="440" customFormat="1" ht="12.75">
      <c r="D549" s="456"/>
      <c r="E549" s="457"/>
      <c r="M549" s="797"/>
      <c r="N549" s="798"/>
      <c r="O549" s="798"/>
      <c r="P549" s="798"/>
    </row>
    <row r="550" spans="4:16" s="440" customFormat="1" ht="12.75">
      <c r="D550" s="456"/>
      <c r="E550" s="457"/>
      <c r="M550" s="797"/>
      <c r="N550" s="798"/>
      <c r="O550" s="798"/>
      <c r="P550" s="798"/>
    </row>
    <row r="551" spans="1:16" s="440" customFormat="1" ht="12.75">
      <c r="A551" s="468"/>
      <c r="B551" s="468"/>
      <c r="C551" s="468"/>
      <c r="D551" s="469"/>
      <c r="E551" s="470"/>
      <c r="M551" s="797"/>
      <c r="N551" s="798"/>
      <c r="O551" s="798"/>
      <c r="P551" s="798"/>
    </row>
    <row r="552" spans="1:16" s="440" customFormat="1" ht="12.75">
      <c r="A552" s="468"/>
      <c r="B552" s="468"/>
      <c r="C552" s="468"/>
      <c r="D552" s="469"/>
      <c r="E552" s="470"/>
      <c r="M552" s="797"/>
      <c r="N552" s="798"/>
      <c r="O552" s="798"/>
      <c r="P552" s="798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I569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4.28125" style="468" customWidth="1"/>
    <col min="2" max="2" width="18.140625" style="468" customWidth="1"/>
    <col min="3" max="3" width="17.421875" style="468" customWidth="1"/>
    <col min="4" max="4" width="18.140625" style="468" customWidth="1"/>
    <col min="5" max="5" width="2.421875" style="471" customWidth="1"/>
    <col min="6" max="6" width="0" style="804" hidden="1" customWidth="1"/>
    <col min="7" max="7" width="11.7109375" style="805" hidden="1" customWidth="1"/>
    <col min="8" max="9" width="0" style="805" hidden="1" customWidth="1"/>
    <col min="10" max="16384" width="10.7109375" style="468" customWidth="1"/>
  </cols>
  <sheetData>
    <row r="1" spans="1:3" ht="12.75">
      <c r="A1" s="381"/>
      <c r="B1" s="769" t="s">
        <v>669</v>
      </c>
      <c r="C1" s="381"/>
    </row>
    <row r="2" spans="1:3" ht="12.75">
      <c r="A2" s="381"/>
      <c r="B2" s="770" t="s">
        <v>670</v>
      </c>
      <c r="C2" s="381"/>
    </row>
    <row r="3" spans="1:3" ht="12.75">
      <c r="A3" s="381"/>
      <c r="B3" s="381"/>
      <c r="C3" s="381"/>
    </row>
    <row r="4" spans="1:3" ht="12.75">
      <c r="A4" s="766" t="s">
        <v>521</v>
      </c>
      <c r="B4" s="771">
        <v>42339</v>
      </c>
      <c r="C4" s="381"/>
    </row>
    <row r="5" spans="1:3" ht="12.75">
      <c r="A5" s="766" t="s">
        <v>668</v>
      </c>
      <c r="B5" s="772" t="s">
        <v>671</v>
      </c>
      <c r="C5" s="381"/>
    </row>
    <row r="7" spans="1:9" s="440" customFormat="1" ht="49.5" customHeight="1">
      <c r="A7" s="876" t="s">
        <v>370</v>
      </c>
      <c r="B7" s="877"/>
      <c r="C7" s="878"/>
      <c r="D7" s="439">
        <f>CPYG!D7</f>
        <v>2016</v>
      </c>
      <c r="E7" s="472"/>
      <c r="F7" s="806"/>
      <c r="G7" s="807"/>
      <c r="H7" s="807"/>
      <c r="I7" s="807"/>
    </row>
    <row r="8" spans="1:9" s="440" customFormat="1" ht="25.5" customHeight="1">
      <c r="A8" s="884" t="str">
        <f>CPYG!A8</f>
        <v>EMPRESA PÚBLICA: INSTITUTO MÉDICO TINERFEÑO S.A.</v>
      </c>
      <c r="B8" s="885"/>
      <c r="C8" s="885"/>
      <c r="D8" s="439" t="s">
        <v>372</v>
      </c>
      <c r="E8" s="383"/>
      <c r="F8" s="806"/>
      <c r="G8" s="807"/>
      <c r="H8" s="807"/>
      <c r="I8" s="807"/>
    </row>
    <row r="9" spans="1:9" s="440" customFormat="1" ht="24.75" customHeight="1">
      <c r="A9" s="883" t="s">
        <v>672</v>
      </c>
      <c r="B9" s="883"/>
      <c r="C9" s="883"/>
      <c r="D9" s="883"/>
      <c r="E9" s="441"/>
      <c r="F9" s="806"/>
      <c r="G9" s="807"/>
      <c r="H9" s="807"/>
      <c r="I9" s="807"/>
    </row>
    <row r="10" spans="1:9" s="440" customFormat="1" ht="40.5" customHeight="1">
      <c r="A10" s="442" t="s">
        <v>648</v>
      </c>
      <c r="B10" s="228" t="s">
        <v>40</v>
      </c>
      <c r="C10" s="473" t="s">
        <v>674</v>
      </c>
      <c r="D10" s="473" t="s">
        <v>41</v>
      </c>
      <c r="E10" s="474"/>
      <c r="F10" s="808" t="s">
        <v>188</v>
      </c>
      <c r="G10" s="807"/>
      <c r="H10" s="807"/>
      <c r="I10" s="807"/>
    </row>
    <row r="11" spans="1:9" s="440" customFormat="1" ht="22.5" customHeight="1">
      <c r="A11" s="475" t="s">
        <v>411</v>
      </c>
      <c r="B11" s="519">
        <f>B12+B28+B32</f>
        <v>11270476.43</v>
      </c>
      <c r="C11" s="519">
        <f>C12+C28+C32</f>
        <v>10844534.5</v>
      </c>
      <c r="D11" s="519">
        <f>D12+D28+D32</f>
        <v>10960872.38</v>
      </c>
      <c r="E11" s="447"/>
      <c r="F11" s="809">
        <f>+D11-C11</f>
        <v>116337.88000000082</v>
      </c>
      <c r="G11" s="807"/>
      <c r="H11" s="807"/>
      <c r="I11" s="807"/>
    </row>
    <row r="12" spans="1:9" s="440" customFormat="1" ht="19.5" customHeight="1">
      <c r="A12" s="476" t="s">
        <v>412</v>
      </c>
      <c r="B12" s="556">
        <f>+B13+B16+B17+B20+B21+B24+B25+B26+B27</f>
        <v>11270476.43</v>
      </c>
      <c r="C12" s="556">
        <f>+C13+C16+C17+C20+C21+C24+C25+C26+C27</f>
        <v>10844534.5</v>
      </c>
      <c r="D12" s="556">
        <f>+D13+D16+D17+D20+D21+D24+D25+D26+D27</f>
        <v>10960872.38</v>
      </c>
      <c r="E12" s="466"/>
      <c r="F12" s="806"/>
      <c r="G12" s="807"/>
      <c r="H12" s="807"/>
      <c r="I12" s="807"/>
    </row>
    <row r="13" spans="1:9" s="440" customFormat="1" ht="19.5" customHeight="1">
      <c r="A13" s="476" t="s">
        <v>413</v>
      </c>
      <c r="B13" s="557">
        <f>SUM(B14:B15)</f>
        <v>100000</v>
      </c>
      <c r="C13" s="557">
        <f>SUM(C14:C15)</f>
        <v>100000</v>
      </c>
      <c r="D13" s="557">
        <f>SUM(D14:D15)</f>
        <v>100000</v>
      </c>
      <c r="E13" s="459"/>
      <c r="F13" s="809">
        <f>+D13-C13</f>
        <v>0</v>
      </c>
      <c r="G13" s="807"/>
      <c r="H13" s="807"/>
      <c r="I13" s="807"/>
    </row>
    <row r="14" spans="1:9" s="440" customFormat="1" ht="19.5" customHeight="1">
      <c r="A14" s="477" t="s">
        <v>275</v>
      </c>
      <c r="B14" s="551">
        <v>100000</v>
      </c>
      <c r="C14" s="551">
        <v>100000</v>
      </c>
      <c r="D14" s="551">
        <v>100000</v>
      </c>
      <c r="E14" s="459"/>
      <c r="F14" s="806"/>
      <c r="G14" s="807"/>
      <c r="H14" s="807"/>
      <c r="I14" s="807"/>
    </row>
    <row r="15" spans="1:9" s="440" customFormat="1" ht="19.5" customHeight="1">
      <c r="A15" s="477" t="s">
        <v>276</v>
      </c>
      <c r="B15" s="551"/>
      <c r="C15" s="551"/>
      <c r="D15" s="551"/>
      <c r="E15" s="459"/>
      <c r="F15" s="806"/>
      <c r="G15" s="807"/>
      <c r="H15" s="807"/>
      <c r="I15" s="807"/>
    </row>
    <row r="16" spans="1:9" s="440" customFormat="1" ht="19.5" customHeight="1">
      <c r="A16" s="476" t="s">
        <v>373</v>
      </c>
      <c r="B16" s="551"/>
      <c r="C16" s="551"/>
      <c r="D16" s="551"/>
      <c r="E16" s="459"/>
      <c r="F16" s="806"/>
      <c r="G16" s="807"/>
      <c r="H16" s="807"/>
      <c r="I16" s="807"/>
    </row>
    <row r="17" spans="1:9" s="440" customFormat="1" ht="19.5" customHeight="1">
      <c r="A17" s="476" t="s">
        <v>414</v>
      </c>
      <c r="B17" s="557">
        <f>SUM(B18:B19)</f>
        <v>10576932.45</v>
      </c>
      <c r="C17" s="557">
        <f>SUM(C18:C19)</f>
        <v>10438932.45</v>
      </c>
      <c r="D17" s="557">
        <f>SUM(D18:D19)</f>
        <v>10699724.77</v>
      </c>
      <c r="E17" s="459"/>
      <c r="F17" s="809">
        <f>+D17-C17</f>
        <v>260792.3200000003</v>
      </c>
      <c r="G17" s="807"/>
      <c r="H17" s="807"/>
      <c r="I17" s="807"/>
    </row>
    <row r="18" spans="1:9" s="440" customFormat="1" ht="19.5" customHeight="1">
      <c r="A18" s="477" t="s">
        <v>277</v>
      </c>
      <c r="B18" s="551">
        <v>20000</v>
      </c>
      <c r="C18" s="551">
        <v>20000</v>
      </c>
      <c r="D18" s="551">
        <v>20000</v>
      </c>
      <c r="E18" s="459"/>
      <c r="F18" s="806"/>
      <c r="G18" s="807"/>
      <c r="H18" s="807"/>
      <c r="I18" s="807"/>
    </row>
    <row r="19" spans="1:9" s="440" customFormat="1" ht="19.5" customHeight="1">
      <c r="A19" s="477" t="s">
        <v>278</v>
      </c>
      <c r="B19" s="551">
        <v>10556932.45</v>
      </c>
      <c r="C19" s="551">
        <f>+B19-138000</f>
        <v>10418932.45</v>
      </c>
      <c r="D19" s="551">
        <f>+C19+C25</f>
        <v>10679724.77</v>
      </c>
      <c r="E19" s="459"/>
      <c r="F19" s="806"/>
      <c r="G19" s="807"/>
      <c r="H19" s="807"/>
      <c r="I19" s="807"/>
    </row>
    <row r="20" spans="1:9" s="440" customFormat="1" ht="19.5" customHeight="1">
      <c r="A20" s="778" t="s">
        <v>279</v>
      </c>
      <c r="B20" s="551">
        <v>0</v>
      </c>
      <c r="C20" s="551"/>
      <c r="D20" s="551"/>
      <c r="E20" s="459"/>
      <c r="F20" s="806"/>
      <c r="G20" s="807"/>
      <c r="H20" s="807"/>
      <c r="I20" s="807"/>
    </row>
    <row r="21" spans="1:9" s="440" customFormat="1" ht="19.5" customHeight="1">
      <c r="A21" s="476" t="s">
        <v>374</v>
      </c>
      <c r="B21" s="557">
        <f>SUM(B22:B23)</f>
        <v>44809.73</v>
      </c>
      <c r="C21" s="557">
        <f>SUM(C22:C23)</f>
        <v>44809.73</v>
      </c>
      <c r="D21" s="557">
        <f>SUM(D22:D23)</f>
        <v>44809.73</v>
      </c>
      <c r="E21" s="459"/>
      <c r="F21" s="809">
        <f>+D21-C21</f>
        <v>0</v>
      </c>
      <c r="G21" s="807"/>
      <c r="H21" s="807"/>
      <c r="I21" s="807"/>
    </row>
    <row r="22" spans="1:9" s="440" customFormat="1" ht="19.5" customHeight="1">
      <c r="A22" s="477" t="s">
        <v>280</v>
      </c>
      <c r="B22" s="551">
        <v>44809.73</v>
      </c>
      <c r="C22" s="551">
        <v>44809.73</v>
      </c>
      <c r="D22" s="551">
        <v>44809.73</v>
      </c>
      <c r="E22" s="459"/>
      <c r="F22" s="806"/>
      <c r="G22" s="807"/>
      <c r="H22" s="807"/>
      <c r="I22" s="807"/>
    </row>
    <row r="23" spans="1:9" s="440" customFormat="1" ht="19.5" customHeight="1">
      <c r="A23" s="477" t="s">
        <v>415</v>
      </c>
      <c r="B23" s="551">
        <v>0</v>
      </c>
      <c r="C23" s="552"/>
      <c r="D23" s="552"/>
      <c r="E23" s="459"/>
      <c r="F23" s="806"/>
      <c r="G23" s="807"/>
      <c r="H23" s="807"/>
      <c r="I23" s="807"/>
    </row>
    <row r="24" spans="1:9" s="440" customFormat="1" ht="19.5" customHeight="1">
      <c r="A24" s="476" t="s">
        <v>283</v>
      </c>
      <c r="B24" s="552"/>
      <c r="C24" s="552"/>
      <c r="D24" s="552"/>
      <c r="E24" s="459"/>
      <c r="F24" s="806"/>
      <c r="G24" s="807"/>
      <c r="H24" s="807"/>
      <c r="I24" s="807"/>
    </row>
    <row r="25" spans="1:9" s="440" customFormat="1" ht="19.5" customHeight="1">
      <c r="A25" s="476" t="s">
        <v>284</v>
      </c>
      <c r="B25" s="553">
        <f>CPYG!B111</f>
        <v>296031.4600000002</v>
      </c>
      <c r="C25" s="554">
        <f>CPYG!C111</f>
        <v>260792.32000000018</v>
      </c>
      <c r="D25" s="554">
        <f>CPYG!D111</f>
        <v>116337.88</v>
      </c>
      <c r="E25" s="478"/>
      <c r="F25" s="809">
        <f>+D25-C25</f>
        <v>-144454.44000000018</v>
      </c>
      <c r="G25" s="807"/>
      <c r="H25" s="807"/>
      <c r="I25" s="807"/>
    </row>
    <row r="26" spans="1:9" s="440" customFormat="1" ht="19.5" customHeight="1">
      <c r="A26" s="476" t="s">
        <v>285</v>
      </c>
      <c r="B26" s="551">
        <v>252702.79</v>
      </c>
      <c r="C26" s="551">
        <v>0</v>
      </c>
      <c r="D26" s="551">
        <v>0</v>
      </c>
      <c r="E26" s="459"/>
      <c r="F26" s="806"/>
      <c r="G26" s="807"/>
      <c r="H26" s="807"/>
      <c r="I26" s="807"/>
    </row>
    <row r="27" spans="1:9" s="440" customFormat="1" ht="19.5" customHeight="1">
      <c r="A27" s="476" t="s">
        <v>286</v>
      </c>
      <c r="B27" s="551"/>
      <c r="C27" s="551"/>
      <c r="D27" s="551"/>
      <c r="E27" s="459"/>
      <c r="F27" s="806"/>
      <c r="G27" s="807"/>
      <c r="H27" s="807"/>
      <c r="I27" s="807"/>
    </row>
    <row r="28" spans="1:9" s="440" customFormat="1" ht="19.5" customHeight="1">
      <c r="A28" s="476" t="s">
        <v>287</v>
      </c>
      <c r="B28" s="556">
        <f>SUM(B29:B31)</f>
        <v>0</v>
      </c>
      <c r="C28" s="556">
        <f>SUM(C29:C31)</f>
        <v>0</v>
      </c>
      <c r="D28" s="556">
        <f>SUM(D29:D31)</f>
        <v>0</v>
      </c>
      <c r="E28" s="466"/>
      <c r="F28" s="806"/>
      <c r="G28" s="807"/>
      <c r="H28" s="807"/>
      <c r="I28" s="807"/>
    </row>
    <row r="29" spans="1:9" s="440" customFormat="1" ht="19.5" customHeight="1">
      <c r="A29" s="476" t="s">
        <v>288</v>
      </c>
      <c r="B29" s="551"/>
      <c r="C29" s="551"/>
      <c r="D29" s="551"/>
      <c r="E29" s="459"/>
      <c r="F29" s="806"/>
      <c r="G29" s="807"/>
      <c r="H29" s="807"/>
      <c r="I29" s="807"/>
    </row>
    <row r="30" spans="1:9" s="440" customFormat="1" ht="19.5" customHeight="1">
      <c r="A30" s="476" t="s">
        <v>289</v>
      </c>
      <c r="B30" s="551"/>
      <c r="C30" s="551"/>
      <c r="D30" s="551"/>
      <c r="E30" s="459"/>
      <c r="F30" s="806"/>
      <c r="G30" s="807"/>
      <c r="H30" s="807"/>
      <c r="I30" s="807"/>
    </row>
    <row r="31" spans="1:9" s="440" customFormat="1" ht="19.5" customHeight="1">
      <c r="A31" s="476" t="s">
        <v>290</v>
      </c>
      <c r="B31" s="551"/>
      <c r="C31" s="552"/>
      <c r="D31" s="552"/>
      <c r="E31" s="459"/>
      <c r="F31" s="806"/>
      <c r="G31" s="807"/>
      <c r="H31" s="807"/>
      <c r="I31" s="807"/>
    </row>
    <row r="32" spans="1:9" s="440" customFormat="1" ht="19.5" customHeight="1">
      <c r="A32" s="476" t="s">
        <v>291</v>
      </c>
      <c r="B32" s="551"/>
      <c r="C32" s="552"/>
      <c r="D32" s="552"/>
      <c r="E32" s="459"/>
      <c r="F32" s="806"/>
      <c r="G32" s="810"/>
      <c r="H32" s="807"/>
      <c r="I32" s="807"/>
    </row>
    <row r="33" spans="1:9" s="440" customFormat="1" ht="19.5" customHeight="1">
      <c r="A33" s="475" t="s">
        <v>416</v>
      </c>
      <c r="B33" s="556">
        <f>B34+B38+B43+B44+B45+B46+B9+B47</f>
        <v>0</v>
      </c>
      <c r="C33" s="556">
        <f>C34+C38+C43+C44+C45+C46+C9+C47</f>
        <v>0</v>
      </c>
      <c r="D33" s="556">
        <f>D34+D38+D43+D44+D45+D46+D9+D47</f>
        <v>0</v>
      </c>
      <c r="E33" s="466"/>
      <c r="F33" s="809">
        <f>+D33-C33</f>
        <v>0</v>
      </c>
      <c r="G33" s="807"/>
      <c r="H33" s="807"/>
      <c r="I33" s="807"/>
    </row>
    <row r="34" spans="1:9" s="440" customFormat="1" ht="19.5" customHeight="1">
      <c r="A34" s="446" t="s">
        <v>292</v>
      </c>
      <c r="B34" s="558">
        <f>SUM(B35:B37)</f>
        <v>0</v>
      </c>
      <c r="C34" s="558">
        <f>SUM(C35:C37)</f>
        <v>0</v>
      </c>
      <c r="D34" s="558">
        <f>SUM(D35:D37)</f>
        <v>0</v>
      </c>
      <c r="E34" s="459"/>
      <c r="F34" s="806"/>
      <c r="G34" s="807"/>
      <c r="H34" s="807"/>
      <c r="I34" s="807"/>
    </row>
    <row r="35" spans="1:9" s="440" customFormat="1" ht="19.5" customHeight="1">
      <c r="A35" s="449" t="s">
        <v>651</v>
      </c>
      <c r="B35" s="552"/>
      <c r="C35" s="552"/>
      <c r="D35" s="552"/>
      <c r="E35" s="459"/>
      <c r="F35" s="806"/>
      <c r="G35" s="807"/>
      <c r="H35" s="807"/>
      <c r="I35" s="807"/>
    </row>
    <row r="36" spans="1:9" s="440" customFormat="1" ht="28.5" customHeight="1">
      <c r="A36" s="479" t="s">
        <v>652</v>
      </c>
      <c r="B36" s="552"/>
      <c r="C36" s="552"/>
      <c r="D36" s="552"/>
      <c r="E36" s="459"/>
      <c r="F36" s="806"/>
      <c r="G36" s="807"/>
      <c r="H36" s="807"/>
      <c r="I36" s="807"/>
    </row>
    <row r="37" spans="1:9" s="440" customFormat="1" ht="19.5" customHeight="1">
      <c r="A37" s="449" t="s">
        <v>653</v>
      </c>
      <c r="B37" s="555"/>
      <c r="C37" s="555"/>
      <c r="D37" s="555"/>
      <c r="E37" s="466"/>
      <c r="F37" s="806"/>
      <c r="G37" s="807"/>
      <c r="H37" s="807"/>
      <c r="I37" s="807"/>
    </row>
    <row r="38" spans="1:9" s="440" customFormat="1" ht="19.5" customHeight="1">
      <c r="A38" s="446" t="s">
        <v>293</v>
      </c>
      <c r="B38" s="558">
        <f>SUM(B39:B42)</f>
        <v>0</v>
      </c>
      <c r="C38" s="558">
        <f>SUM(C39:C42)</f>
        <v>0</v>
      </c>
      <c r="D38" s="558">
        <f>SUM(D39:D42)</f>
        <v>0</v>
      </c>
      <c r="E38" s="459"/>
      <c r="F38" s="806"/>
      <c r="G38" s="810">
        <f>+F33+F48</f>
        <v>-195000</v>
      </c>
      <c r="H38" s="807"/>
      <c r="I38" s="807"/>
    </row>
    <row r="39" spans="1:9" s="440" customFormat="1" ht="19.5" customHeight="1">
      <c r="A39" s="449" t="s">
        <v>295</v>
      </c>
      <c r="B39" s="555"/>
      <c r="C39" s="555"/>
      <c r="D39" s="555"/>
      <c r="E39" s="466"/>
      <c r="F39" s="806"/>
      <c r="G39" s="807"/>
      <c r="H39" s="807"/>
      <c r="I39" s="807"/>
    </row>
    <row r="40" spans="1:9" s="440" customFormat="1" ht="19.5" customHeight="1">
      <c r="A40" s="449" t="s">
        <v>306</v>
      </c>
      <c r="B40" s="552"/>
      <c r="C40" s="552"/>
      <c r="D40" s="552"/>
      <c r="E40" s="459"/>
      <c r="F40" s="806"/>
      <c r="G40" s="807"/>
      <c r="H40" s="807"/>
      <c r="I40" s="807"/>
    </row>
    <row r="41" spans="1:9" s="440" customFormat="1" ht="19.5" customHeight="1">
      <c r="A41" s="449" t="s">
        <v>296</v>
      </c>
      <c r="B41" s="552"/>
      <c r="C41" s="552"/>
      <c r="D41" s="552"/>
      <c r="E41" s="459"/>
      <c r="F41" s="806"/>
      <c r="G41" s="807"/>
      <c r="H41" s="807"/>
      <c r="I41" s="807"/>
    </row>
    <row r="42" spans="1:9" s="440" customFormat="1" ht="19.5" customHeight="1">
      <c r="A42" s="449" t="s">
        <v>654</v>
      </c>
      <c r="B42" s="552"/>
      <c r="C42" s="552"/>
      <c r="D42" s="552"/>
      <c r="E42" s="459"/>
      <c r="F42" s="806"/>
      <c r="G42" s="807"/>
      <c r="H42" s="807"/>
      <c r="I42" s="807"/>
    </row>
    <row r="43" spans="1:9" s="440" customFormat="1" ht="19.5" customHeight="1">
      <c r="A43" s="777" t="s">
        <v>297</v>
      </c>
      <c r="B43" s="555"/>
      <c r="C43" s="555"/>
      <c r="D43" s="555"/>
      <c r="E43" s="459"/>
      <c r="F43" s="806"/>
      <c r="G43" s="807"/>
      <c r="H43" s="807"/>
      <c r="I43" s="807"/>
    </row>
    <row r="44" spans="1:9" s="440" customFormat="1" ht="19.5" customHeight="1">
      <c r="A44" s="446" t="s">
        <v>298</v>
      </c>
      <c r="B44" s="555"/>
      <c r="C44" s="555"/>
      <c r="D44" s="555"/>
      <c r="E44" s="459"/>
      <c r="F44" s="806"/>
      <c r="G44" s="807"/>
      <c r="H44" s="807"/>
      <c r="I44" s="807"/>
    </row>
    <row r="45" spans="1:9" s="440" customFormat="1" ht="19.5" customHeight="1">
      <c r="A45" s="446" t="s">
        <v>299</v>
      </c>
      <c r="B45" s="555"/>
      <c r="C45" s="555"/>
      <c r="D45" s="555"/>
      <c r="E45" s="466"/>
      <c r="F45" s="806"/>
      <c r="G45" s="807"/>
      <c r="H45" s="807"/>
      <c r="I45" s="807"/>
    </row>
    <row r="46" spans="1:9" s="440" customFormat="1" ht="19.5" customHeight="1">
      <c r="A46" s="446" t="s">
        <v>655</v>
      </c>
      <c r="B46" s="555"/>
      <c r="C46" s="555"/>
      <c r="D46" s="555"/>
      <c r="E46" s="466"/>
      <c r="F46" s="806"/>
      <c r="G46" s="807"/>
      <c r="H46" s="807"/>
      <c r="I46" s="807"/>
    </row>
    <row r="47" spans="1:9" s="440" customFormat="1" ht="19.5" customHeight="1">
      <c r="A47" s="446" t="s">
        <v>656</v>
      </c>
      <c r="B47" s="555"/>
      <c r="C47" s="555"/>
      <c r="D47" s="555"/>
      <c r="E47" s="466"/>
      <c r="F47" s="806"/>
      <c r="G47" s="807"/>
      <c r="H47" s="807"/>
      <c r="I47" s="807"/>
    </row>
    <row r="48" spans="1:9" s="440" customFormat="1" ht="19.5" customHeight="1">
      <c r="A48" s="475" t="s">
        <v>368</v>
      </c>
      <c r="B48" s="558">
        <f>+B49+B50+B54+B59+B60+B63+B64</f>
        <v>177349.06</v>
      </c>
      <c r="C48" s="558">
        <f>+C49+C50+C54+C59+C60+C63+C64</f>
        <v>429500</v>
      </c>
      <c r="D48" s="558">
        <f>+D49+D50+D54+D59+D60+D63+D64</f>
        <v>234500</v>
      </c>
      <c r="E48" s="466"/>
      <c r="F48" s="809">
        <f>+D48-C48</f>
        <v>-195000</v>
      </c>
      <c r="G48" s="807"/>
      <c r="H48" s="807"/>
      <c r="I48" s="807"/>
    </row>
    <row r="49" spans="1:9" s="440" customFormat="1" ht="30" customHeight="1">
      <c r="A49" s="480" t="s">
        <v>303</v>
      </c>
      <c r="B49" s="555"/>
      <c r="C49" s="555"/>
      <c r="D49" s="555"/>
      <c r="E49" s="466"/>
      <c r="F49" s="806"/>
      <c r="G49" s="807"/>
      <c r="H49" s="807"/>
      <c r="I49" s="807"/>
    </row>
    <row r="50" spans="1:9" s="440" customFormat="1" ht="19.5" customHeight="1">
      <c r="A50" s="446" t="s">
        <v>304</v>
      </c>
      <c r="B50" s="558">
        <f>+B51+B52+B53</f>
        <v>0</v>
      </c>
      <c r="C50" s="558">
        <f>+C51+C52+C53</f>
        <v>0</v>
      </c>
      <c r="D50" s="558">
        <f>+D51+D52+D53</f>
        <v>0</v>
      </c>
      <c r="E50" s="466"/>
      <c r="F50" s="806"/>
      <c r="G50" s="807"/>
      <c r="H50" s="807"/>
      <c r="I50" s="807"/>
    </row>
    <row r="51" spans="1:9" s="440" customFormat="1" ht="19.5" customHeight="1">
      <c r="A51" s="449" t="s">
        <v>651</v>
      </c>
      <c r="B51" s="555"/>
      <c r="C51" s="555"/>
      <c r="D51" s="555"/>
      <c r="E51" s="466"/>
      <c r="F51" s="806"/>
      <c r="G51" s="807"/>
      <c r="H51" s="807"/>
      <c r="I51" s="807"/>
    </row>
    <row r="52" spans="1:9" s="440" customFormat="1" ht="28.5" customHeight="1">
      <c r="A52" s="479" t="s">
        <v>652</v>
      </c>
      <c r="B52" s="555"/>
      <c r="C52" s="555"/>
      <c r="D52" s="555"/>
      <c r="E52" s="466"/>
      <c r="F52" s="806"/>
      <c r="G52" s="807"/>
      <c r="H52" s="807"/>
      <c r="I52" s="807"/>
    </row>
    <row r="53" spans="1:9" s="440" customFormat="1" ht="19.5" customHeight="1">
      <c r="A53" s="449" t="s">
        <v>653</v>
      </c>
      <c r="B53" s="555"/>
      <c r="C53" s="555"/>
      <c r="D53" s="555"/>
      <c r="E53" s="466"/>
      <c r="F53" s="806"/>
      <c r="G53" s="807"/>
      <c r="H53" s="807"/>
      <c r="I53" s="807"/>
    </row>
    <row r="54" spans="1:9" s="440" customFormat="1" ht="19.5" customHeight="1">
      <c r="A54" s="446" t="s">
        <v>305</v>
      </c>
      <c r="B54" s="558">
        <f>SUM(B55:B58)</f>
        <v>0</v>
      </c>
      <c r="C54" s="558">
        <f>SUM(C55:C58)</f>
        <v>0</v>
      </c>
      <c r="D54" s="558">
        <f>SUM(D55:D58)</f>
        <v>0</v>
      </c>
      <c r="E54" s="459"/>
      <c r="F54" s="806"/>
      <c r="G54" s="807"/>
      <c r="H54" s="807"/>
      <c r="I54" s="807"/>
    </row>
    <row r="55" spans="1:9" s="440" customFormat="1" ht="19.5" customHeight="1">
      <c r="A55" s="449" t="s">
        <v>295</v>
      </c>
      <c r="B55" s="552"/>
      <c r="C55" s="552"/>
      <c r="D55" s="552"/>
      <c r="E55" s="459"/>
      <c r="F55" s="806"/>
      <c r="G55" s="807"/>
      <c r="H55" s="807"/>
      <c r="I55" s="807"/>
    </row>
    <row r="56" spans="1:9" s="440" customFormat="1" ht="19.5" customHeight="1">
      <c r="A56" s="449" t="s">
        <v>306</v>
      </c>
      <c r="B56" s="552"/>
      <c r="C56" s="552"/>
      <c r="D56" s="552"/>
      <c r="F56" s="806"/>
      <c r="G56" s="807"/>
      <c r="H56" s="807"/>
      <c r="I56" s="807"/>
    </row>
    <row r="57" spans="1:9" s="440" customFormat="1" ht="19.5" customHeight="1">
      <c r="A57" s="449" t="s">
        <v>296</v>
      </c>
      <c r="B57" s="555"/>
      <c r="C57" s="555"/>
      <c r="D57" s="555"/>
      <c r="E57" s="466"/>
      <c r="F57" s="806"/>
      <c r="G57" s="807"/>
      <c r="H57" s="807"/>
      <c r="I57" s="807"/>
    </row>
    <row r="58" spans="1:9" s="440" customFormat="1" ht="19.5" customHeight="1">
      <c r="A58" s="449" t="s">
        <v>657</v>
      </c>
      <c r="B58" s="555"/>
      <c r="C58" s="555"/>
      <c r="D58" s="555"/>
      <c r="E58" s="466"/>
      <c r="F58" s="806"/>
      <c r="G58" s="807"/>
      <c r="H58" s="807"/>
      <c r="I58" s="807"/>
    </row>
    <row r="59" spans="1:9" s="440" customFormat="1" ht="19.5" customHeight="1">
      <c r="A59" s="777" t="s">
        <v>307</v>
      </c>
      <c r="B59" s="555"/>
      <c r="C59" s="555"/>
      <c r="D59" s="555"/>
      <c r="E59" s="466"/>
      <c r="F59" s="806"/>
      <c r="G59" s="807"/>
      <c r="H59" s="807"/>
      <c r="I59" s="807"/>
    </row>
    <row r="60" spans="1:9" s="440" customFormat="1" ht="19.5" customHeight="1">
      <c r="A60" s="446" t="s">
        <v>308</v>
      </c>
      <c r="B60" s="558">
        <f>SUM(B61:B62)</f>
        <v>177349.06</v>
      </c>
      <c r="C60" s="558">
        <f>SUM(C61:C62)</f>
        <v>429500</v>
      </c>
      <c r="D60" s="558">
        <f>SUM(D61:D62)</f>
        <v>234500</v>
      </c>
      <c r="E60" s="459"/>
      <c r="F60" s="806"/>
      <c r="G60" s="807"/>
      <c r="H60" s="807"/>
      <c r="I60" s="807"/>
    </row>
    <row r="61" spans="1:9" s="440" customFormat="1" ht="19.5" customHeight="1">
      <c r="A61" s="449" t="s">
        <v>309</v>
      </c>
      <c r="B61" s="552">
        <v>929.74</v>
      </c>
      <c r="C61" s="552">
        <v>1500</v>
      </c>
      <c r="D61" s="552">
        <v>1500</v>
      </c>
      <c r="E61" s="459"/>
      <c r="F61" s="806"/>
      <c r="G61" s="807"/>
      <c r="H61" s="807"/>
      <c r="I61" s="807"/>
    </row>
    <row r="62" spans="1:9" s="440" customFormat="1" ht="19.5" customHeight="1">
      <c r="A62" s="449" t="s">
        <v>658</v>
      </c>
      <c r="B62" s="552">
        <v>176419.32</v>
      </c>
      <c r="C62" s="552">
        <v>428000</v>
      </c>
      <c r="D62" s="552">
        <v>233000</v>
      </c>
      <c r="E62" s="459"/>
      <c r="F62" s="806"/>
      <c r="G62" s="807"/>
      <c r="H62" s="807"/>
      <c r="I62" s="807"/>
    </row>
    <row r="63" spans="1:9" s="440" customFormat="1" ht="19.5" customHeight="1">
      <c r="A63" s="446" t="s">
        <v>330</v>
      </c>
      <c r="B63" s="555"/>
      <c r="C63" s="555"/>
      <c r="D63" s="555"/>
      <c r="E63" s="466"/>
      <c r="F63" s="806"/>
      <c r="G63" s="807"/>
      <c r="H63" s="807"/>
      <c r="I63" s="807"/>
    </row>
    <row r="64" spans="1:9" s="440" customFormat="1" ht="19.5" customHeight="1">
      <c r="A64" s="446" t="s">
        <v>659</v>
      </c>
      <c r="B64" s="555"/>
      <c r="C64" s="555"/>
      <c r="D64" s="555"/>
      <c r="E64" s="466"/>
      <c r="F64" s="806"/>
      <c r="G64" s="807"/>
      <c r="H64" s="807"/>
      <c r="I64" s="807"/>
    </row>
    <row r="65" spans="1:9" s="440" customFormat="1" ht="30" customHeight="1">
      <c r="A65" s="452" t="s">
        <v>369</v>
      </c>
      <c r="B65" s="559">
        <f>B48+B33+B11</f>
        <v>11447825.49</v>
      </c>
      <c r="C65" s="559">
        <f>C48+C33+C11</f>
        <v>11274034.5</v>
      </c>
      <c r="D65" s="559">
        <f>D48+D33+D11</f>
        <v>11195372.38</v>
      </c>
      <c r="E65" s="447"/>
      <c r="F65" s="806"/>
      <c r="G65" s="807"/>
      <c r="H65" s="807"/>
      <c r="I65" s="807"/>
    </row>
    <row r="66" spans="2:9" s="440" customFormat="1" ht="12.75">
      <c r="B66" s="450"/>
      <c r="C66" s="450"/>
      <c r="D66" s="450"/>
      <c r="E66" s="481"/>
      <c r="F66" s="806"/>
      <c r="G66" s="807"/>
      <c r="H66" s="807"/>
      <c r="I66" s="807"/>
    </row>
    <row r="67" spans="2:9" s="440" customFormat="1" ht="12.75">
      <c r="B67" s="450"/>
      <c r="C67" s="450"/>
      <c r="D67" s="450"/>
      <c r="E67" s="481"/>
      <c r="F67" s="806"/>
      <c r="G67" s="807"/>
      <c r="H67" s="807"/>
      <c r="I67" s="807"/>
    </row>
    <row r="68" spans="1:9" s="440" customFormat="1" ht="12.75" hidden="1">
      <c r="A68" s="455" t="s">
        <v>310</v>
      </c>
      <c r="B68" s="450"/>
      <c r="C68" s="450"/>
      <c r="D68" s="450"/>
      <c r="E68" s="481"/>
      <c r="F68" s="806"/>
      <c r="G68" s="807"/>
      <c r="H68" s="807"/>
      <c r="I68" s="807"/>
    </row>
    <row r="69" spans="5:9" s="440" customFormat="1" ht="12.75">
      <c r="E69" s="451"/>
      <c r="F69" s="806"/>
      <c r="G69" s="807"/>
      <c r="H69" s="807"/>
      <c r="I69" s="807"/>
    </row>
    <row r="70" spans="2:9" s="440" customFormat="1" ht="12.75">
      <c r="B70" s="450"/>
      <c r="C70" s="450"/>
      <c r="D70" s="450"/>
      <c r="E70" s="481"/>
      <c r="F70" s="806"/>
      <c r="G70" s="807"/>
      <c r="H70" s="807"/>
      <c r="I70" s="807"/>
    </row>
    <row r="71" spans="2:9" s="440" customFormat="1" ht="12.75" hidden="1">
      <c r="B71" s="450"/>
      <c r="C71" s="450"/>
      <c r="D71" s="450"/>
      <c r="E71" s="481"/>
      <c r="F71" s="806"/>
      <c r="G71" s="807"/>
      <c r="H71" s="807"/>
      <c r="I71" s="807"/>
    </row>
    <row r="72" spans="1:9" s="440" customFormat="1" ht="12.75" hidden="1">
      <c r="A72" s="440" t="s">
        <v>331</v>
      </c>
      <c r="B72" s="450">
        <f>+ACTIVO!B48</f>
        <v>11447825.49</v>
      </c>
      <c r="C72" s="450">
        <f>+ACTIVO!C48</f>
        <v>11274034.5</v>
      </c>
      <c r="D72" s="450">
        <f>+ACTIVO!D48</f>
        <v>11195372.379999999</v>
      </c>
      <c r="E72" s="481"/>
      <c r="F72" s="806"/>
      <c r="G72" s="807"/>
      <c r="H72" s="807"/>
      <c r="I72" s="807"/>
    </row>
    <row r="73" spans="1:9" s="440" customFormat="1" ht="12.75" hidden="1">
      <c r="A73" s="451" t="s">
        <v>329</v>
      </c>
      <c r="B73" s="461">
        <f>+B65-B72</f>
        <v>0</v>
      </c>
      <c r="C73" s="461">
        <f>+C65-C72</f>
        <v>0</v>
      </c>
      <c r="D73" s="461">
        <f>+D65-D72</f>
        <v>0</v>
      </c>
      <c r="E73" s="459"/>
      <c r="F73" s="806"/>
      <c r="G73" s="807"/>
      <c r="H73" s="807"/>
      <c r="I73" s="807"/>
    </row>
    <row r="74" spans="5:9" s="440" customFormat="1" ht="12.75" hidden="1">
      <c r="E74" s="451"/>
      <c r="F74" s="806"/>
      <c r="G74" s="807"/>
      <c r="H74" s="807"/>
      <c r="I74" s="807"/>
    </row>
    <row r="75" spans="4:9" s="440" customFormat="1" ht="12.75" hidden="1">
      <c r="D75" s="450"/>
      <c r="E75" s="481"/>
      <c r="F75" s="806"/>
      <c r="G75" s="807"/>
      <c r="H75" s="807"/>
      <c r="I75" s="807"/>
    </row>
    <row r="76" spans="5:9" s="440" customFormat="1" ht="12.75">
      <c r="E76" s="451"/>
      <c r="F76" s="806"/>
      <c r="G76" s="807"/>
      <c r="H76" s="807"/>
      <c r="I76" s="807"/>
    </row>
    <row r="77" spans="5:9" s="440" customFormat="1" ht="12.75">
      <c r="E77" s="451"/>
      <c r="F77" s="806"/>
      <c r="G77" s="807"/>
      <c r="H77" s="807"/>
      <c r="I77" s="807"/>
    </row>
    <row r="78" spans="5:9" s="440" customFormat="1" ht="12.75">
      <c r="E78" s="451"/>
      <c r="F78" s="806"/>
      <c r="G78" s="807"/>
      <c r="H78" s="807"/>
      <c r="I78" s="807"/>
    </row>
    <row r="79" spans="5:9" s="440" customFormat="1" ht="12.75">
      <c r="E79" s="451"/>
      <c r="F79" s="806"/>
      <c r="G79" s="807"/>
      <c r="H79" s="807"/>
      <c r="I79" s="807"/>
    </row>
    <row r="80" spans="5:9" s="440" customFormat="1" ht="12.75">
      <c r="E80" s="451"/>
      <c r="F80" s="806"/>
      <c r="G80" s="807"/>
      <c r="H80" s="807"/>
      <c r="I80" s="807"/>
    </row>
    <row r="81" spans="5:9" s="440" customFormat="1" ht="12.75">
      <c r="E81" s="451"/>
      <c r="F81" s="806"/>
      <c r="G81" s="807"/>
      <c r="H81" s="807"/>
      <c r="I81" s="807"/>
    </row>
    <row r="82" spans="5:9" s="440" customFormat="1" ht="12.75">
      <c r="E82" s="451"/>
      <c r="F82" s="806"/>
      <c r="G82" s="807"/>
      <c r="H82" s="807"/>
      <c r="I82" s="807"/>
    </row>
    <row r="83" spans="5:9" s="440" customFormat="1" ht="12.75">
      <c r="E83" s="451"/>
      <c r="F83" s="806"/>
      <c r="G83" s="807"/>
      <c r="H83" s="807"/>
      <c r="I83" s="807"/>
    </row>
    <row r="84" spans="5:9" s="440" customFormat="1" ht="12.75">
      <c r="E84" s="451"/>
      <c r="F84" s="806"/>
      <c r="G84" s="807"/>
      <c r="H84" s="807"/>
      <c r="I84" s="807"/>
    </row>
    <row r="85" spans="5:9" s="440" customFormat="1" ht="12.75">
      <c r="E85" s="451"/>
      <c r="F85" s="806"/>
      <c r="G85" s="807"/>
      <c r="H85" s="807"/>
      <c r="I85" s="807"/>
    </row>
    <row r="86" spans="5:9" s="440" customFormat="1" ht="12.75">
      <c r="E86" s="451"/>
      <c r="F86" s="806"/>
      <c r="G86" s="807"/>
      <c r="H86" s="807"/>
      <c r="I86" s="807"/>
    </row>
    <row r="87" spans="5:9" s="440" customFormat="1" ht="12.75">
      <c r="E87" s="451"/>
      <c r="F87" s="806"/>
      <c r="G87" s="807"/>
      <c r="H87" s="807"/>
      <c r="I87" s="807"/>
    </row>
    <row r="88" spans="5:9" s="440" customFormat="1" ht="12.75">
      <c r="E88" s="451"/>
      <c r="F88" s="806"/>
      <c r="G88" s="807"/>
      <c r="H88" s="807"/>
      <c r="I88" s="807"/>
    </row>
    <row r="89" spans="5:9" s="440" customFormat="1" ht="12.75">
      <c r="E89" s="451"/>
      <c r="F89" s="806"/>
      <c r="G89" s="807"/>
      <c r="H89" s="807"/>
      <c r="I89" s="807"/>
    </row>
    <row r="90" spans="5:9" s="440" customFormat="1" ht="12.75">
      <c r="E90" s="451"/>
      <c r="F90" s="806"/>
      <c r="G90" s="807"/>
      <c r="H90" s="807"/>
      <c r="I90" s="807"/>
    </row>
    <row r="91" spans="5:9" s="440" customFormat="1" ht="12.75">
      <c r="E91" s="451"/>
      <c r="F91" s="806"/>
      <c r="G91" s="807"/>
      <c r="H91" s="807"/>
      <c r="I91" s="807"/>
    </row>
    <row r="92" spans="5:9" s="440" customFormat="1" ht="12.75">
      <c r="E92" s="451"/>
      <c r="F92" s="806"/>
      <c r="G92" s="807"/>
      <c r="H92" s="807"/>
      <c r="I92" s="807"/>
    </row>
    <row r="93" spans="5:9" s="440" customFormat="1" ht="12.75">
      <c r="E93" s="451"/>
      <c r="F93" s="806"/>
      <c r="G93" s="807"/>
      <c r="H93" s="807"/>
      <c r="I93" s="807"/>
    </row>
    <row r="94" spans="5:9" s="440" customFormat="1" ht="12.75">
      <c r="E94" s="451"/>
      <c r="F94" s="806"/>
      <c r="G94" s="807"/>
      <c r="H94" s="807"/>
      <c r="I94" s="807"/>
    </row>
    <row r="95" spans="5:9" s="440" customFormat="1" ht="12.75">
      <c r="E95" s="451"/>
      <c r="F95" s="806"/>
      <c r="G95" s="807"/>
      <c r="H95" s="807"/>
      <c r="I95" s="807"/>
    </row>
    <row r="96" spans="5:9" s="440" customFormat="1" ht="12.75">
      <c r="E96" s="451"/>
      <c r="F96" s="806"/>
      <c r="G96" s="807"/>
      <c r="H96" s="807"/>
      <c r="I96" s="807"/>
    </row>
    <row r="97" spans="5:9" s="440" customFormat="1" ht="12.75">
      <c r="E97" s="451"/>
      <c r="F97" s="806"/>
      <c r="G97" s="807"/>
      <c r="H97" s="807"/>
      <c r="I97" s="807"/>
    </row>
    <row r="98" spans="5:9" s="440" customFormat="1" ht="12.75">
      <c r="E98" s="451"/>
      <c r="F98" s="806"/>
      <c r="G98" s="807"/>
      <c r="H98" s="807"/>
      <c r="I98" s="807"/>
    </row>
    <row r="99" spans="5:9" s="440" customFormat="1" ht="12.75">
      <c r="E99" s="451"/>
      <c r="F99" s="806"/>
      <c r="G99" s="807"/>
      <c r="H99" s="807"/>
      <c r="I99" s="807"/>
    </row>
    <row r="100" spans="5:9" s="440" customFormat="1" ht="12.75">
      <c r="E100" s="451"/>
      <c r="F100" s="806"/>
      <c r="G100" s="807"/>
      <c r="H100" s="807"/>
      <c r="I100" s="807"/>
    </row>
    <row r="101" spans="5:9" s="440" customFormat="1" ht="12.75">
      <c r="E101" s="451"/>
      <c r="F101" s="806"/>
      <c r="G101" s="807"/>
      <c r="H101" s="807"/>
      <c r="I101" s="807"/>
    </row>
    <row r="102" spans="5:9" s="440" customFormat="1" ht="12.75">
      <c r="E102" s="451"/>
      <c r="F102" s="806"/>
      <c r="G102" s="807"/>
      <c r="H102" s="807"/>
      <c r="I102" s="807"/>
    </row>
    <row r="103" spans="5:9" s="440" customFormat="1" ht="12.75">
      <c r="E103" s="451"/>
      <c r="F103" s="806"/>
      <c r="G103" s="807"/>
      <c r="H103" s="807"/>
      <c r="I103" s="807"/>
    </row>
    <row r="104" spans="5:9" s="440" customFormat="1" ht="12.75">
      <c r="E104" s="451"/>
      <c r="F104" s="806"/>
      <c r="G104" s="807"/>
      <c r="H104" s="807"/>
      <c r="I104" s="807"/>
    </row>
    <row r="105" spans="5:9" s="440" customFormat="1" ht="12.75">
      <c r="E105" s="451"/>
      <c r="F105" s="806"/>
      <c r="G105" s="807"/>
      <c r="H105" s="807"/>
      <c r="I105" s="807"/>
    </row>
    <row r="106" spans="5:9" s="440" customFormat="1" ht="12.75">
      <c r="E106" s="451"/>
      <c r="F106" s="806"/>
      <c r="G106" s="807"/>
      <c r="H106" s="807"/>
      <c r="I106" s="807"/>
    </row>
    <row r="107" spans="5:9" s="440" customFormat="1" ht="12.75">
      <c r="E107" s="451"/>
      <c r="F107" s="806"/>
      <c r="G107" s="807"/>
      <c r="H107" s="807"/>
      <c r="I107" s="807"/>
    </row>
    <row r="108" spans="5:9" s="440" customFormat="1" ht="12.75">
      <c r="E108" s="451"/>
      <c r="F108" s="806"/>
      <c r="G108" s="807"/>
      <c r="H108" s="807"/>
      <c r="I108" s="807"/>
    </row>
    <row r="109" spans="5:9" s="440" customFormat="1" ht="12.75">
      <c r="E109" s="451"/>
      <c r="F109" s="806"/>
      <c r="G109" s="807"/>
      <c r="H109" s="807"/>
      <c r="I109" s="807"/>
    </row>
    <row r="110" spans="5:9" s="440" customFormat="1" ht="12.75">
      <c r="E110" s="451"/>
      <c r="F110" s="806"/>
      <c r="G110" s="807"/>
      <c r="H110" s="807"/>
      <c r="I110" s="807"/>
    </row>
    <row r="111" spans="5:9" s="440" customFormat="1" ht="12.75">
      <c r="E111" s="451"/>
      <c r="F111" s="806"/>
      <c r="G111" s="807"/>
      <c r="H111" s="807"/>
      <c r="I111" s="807"/>
    </row>
    <row r="112" spans="5:9" s="440" customFormat="1" ht="12.75">
      <c r="E112" s="451"/>
      <c r="F112" s="806"/>
      <c r="G112" s="807"/>
      <c r="H112" s="807"/>
      <c r="I112" s="807"/>
    </row>
    <row r="113" spans="5:9" s="440" customFormat="1" ht="12.75">
      <c r="E113" s="451"/>
      <c r="F113" s="806"/>
      <c r="G113" s="807"/>
      <c r="H113" s="807"/>
      <c r="I113" s="807"/>
    </row>
    <row r="114" spans="5:9" s="440" customFormat="1" ht="12.75">
      <c r="E114" s="451"/>
      <c r="F114" s="806"/>
      <c r="G114" s="807"/>
      <c r="H114" s="807"/>
      <c r="I114" s="807"/>
    </row>
    <row r="115" spans="5:9" s="440" customFormat="1" ht="12.75">
      <c r="E115" s="451"/>
      <c r="F115" s="806"/>
      <c r="G115" s="807"/>
      <c r="H115" s="807"/>
      <c r="I115" s="807"/>
    </row>
    <row r="116" spans="5:9" s="440" customFormat="1" ht="12.75">
      <c r="E116" s="451"/>
      <c r="F116" s="806"/>
      <c r="G116" s="807"/>
      <c r="H116" s="807"/>
      <c r="I116" s="807"/>
    </row>
    <row r="117" spans="5:9" s="440" customFormat="1" ht="12.75">
      <c r="E117" s="451"/>
      <c r="F117" s="806"/>
      <c r="G117" s="807"/>
      <c r="H117" s="807"/>
      <c r="I117" s="807"/>
    </row>
    <row r="118" spans="5:9" s="440" customFormat="1" ht="12.75">
      <c r="E118" s="451"/>
      <c r="F118" s="806"/>
      <c r="G118" s="807"/>
      <c r="H118" s="807"/>
      <c r="I118" s="807"/>
    </row>
    <row r="119" spans="5:9" s="440" customFormat="1" ht="12.75">
      <c r="E119" s="451"/>
      <c r="F119" s="806"/>
      <c r="G119" s="807"/>
      <c r="H119" s="807"/>
      <c r="I119" s="807"/>
    </row>
    <row r="120" spans="5:9" s="440" customFormat="1" ht="12.75">
      <c r="E120" s="451"/>
      <c r="F120" s="806"/>
      <c r="G120" s="807"/>
      <c r="H120" s="807"/>
      <c r="I120" s="807"/>
    </row>
    <row r="121" spans="5:9" s="440" customFormat="1" ht="12.75">
      <c r="E121" s="451"/>
      <c r="F121" s="806"/>
      <c r="G121" s="807"/>
      <c r="H121" s="807"/>
      <c r="I121" s="807"/>
    </row>
    <row r="122" spans="5:9" s="440" customFormat="1" ht="12.75">
      <c r="E122" s="451"/>
      <c r="F122" s="806"/>
      <c r="G122" s="807"/>
      <c r="H122" s="807"/>
      <c r="I122" s="807"/>
    </row>
    <row r="123" spans="5:9" s="440" customFormat="1" ht="12.75">
      <c r="E123" s="451"/>
      <c r="F123" s="806"/>
      <c r="G123" s="807"/>
      <c r="H123" s="807"/>
      <c r="I123" s="807"/>
    </row>
    <row r="124" spans="5:9" s="440" customFormat="1" ht="12.75">
      <c r="E124" s="451"/>
      <c r="F124" s="806"/>
      <c r="G124" s="807"/>
      <c r="H124" s="807"/>
      <c r="I124" s="807"/>
    </row>
    <row r="125" spans="5:9" s="440" customFormat="1" ht="12.75">
      <c r="E125" s="451"/>
      <c r="F125" s="806"/>
      <c r="G125" s="807"/>
      <c r="H125" s="807"/>
      <c r="I125" s="807"/>
    </row>
    <row r="126" spans="5:9" s="440" customFormat="1" ht="12.75">
      <c r="E126" s="451"/>
      <c r="F126" s="806"/>
      <c r="G126" s="807"/>
      <c r="H126" s="807"/>
      <c r="I126" s="807"/>
    </row>
    <row r="127" spans="5:9" s="440" customFormat="1" ht="12.75">
      <c r="E127" s="451"/>
      <c r="F127" s="806"/>
      <c r="G127" s="807"/>
      <c r="H127" s="807"/>
      <c r="I127" s="807"/>
    </row>
    <row r="128" spans="5:9" s="440" customFormat="1" ht="12.75">
      <c r="E128" s="451"/>
      <c r="F128" s="806"/>
      <c r="G128" s="807"/>
      <c r="H128" s="807"/>
      <c r="I128" s="807"/>
    </row>
    <row r="129" spans="5:9" s="440" customFormat="1" ht="12.75">
      <c r="E129" s="451"/>
      <c r="F129" s="806"/>
      <c r="G129" s="807"/>
      <c r="H129" s="807"/>
      <c r="I129" s="807"/>
    </row>
    <row r="130" spans="5:9" s="440" customFormat="1" ht="12.75">
      <c r="E130" s="451"/>
      <c r="F130" s="806"/>
      <c r="G130" s="807"/>
      <c r="H130" s="807"/>
      <c r="I130" s="807"/>
    </row>
    <row r="131" spans="5:9" s="440" customFormat="1" ht="12.75">
      <c r="E131" s="451"/>
      <c r="F131" s="806"/>
      <c r="G131" s="807"/>
      <c r="H131" s="807"/>
      <c r="I131" s="807"/>
    </row>
    <row r="132" spans="5:9" s="440" customFormat="1" ht="12.75">
      <c r="E132" s="451"/>
      <c r="F132" s="806"/>
      <c r="G132" s="807"/>
      <c r="H132" s="807"/>
      <c r="I132" s="807"/>
    </row>
    <row r="133" spans="5:9" s="440" customFormat="1" ht="12.75">
      <c r="E133" s="451"/>
      <c r="F133" s="806"/>
      <c r="G133" s="807"/>
      <c r="H133" s="807"/>
      <c r="I133" s="807"/>
    </row>
    <row r="134" spans="5:9" s="440" customFormat="1" ht="12.75">
      <c r="E134" s="451"/>
      <c r="F134" s="806"/>
      <c r="G134" s="807"/>
      <c r="H134" s="807"/>
      <c r="I134" s="807"/>
    </row>
    <row r="135" spans="5:9" s="440" customFormat="1" ht="12.75">
      <c r="E135" s="451"/>
      <c r="F135" s="806"/>
      <c r="G135" s="807"/>
      <c r="H135" s="807"/>
      <c r="I135" s="807"/>
    </row>
    <row r="136" spans="5:9" s="440" customFormat="1" ht="12.75">
      <c r="E136" s="451"/>
      <c r="F136" s="806"/>
      <c r="G136" s="807"/>
      <c r="H136" s="807"/>
      <c r="I136" s="807"/>
    </row>
    <row r="137" spans="5:9" s="440" customFormat="1" ht="12.75">
      <c r="E137" s="451"/>
      <c r="F137" s="806"/>
      <c r="G137" s="807"/>
      <c r="H137" s="807"/>
      <c r="I137" s="807"/>
    </row>
    <row r="138" spans="5:9" s="440" customFormat="1" ht="12.75">
      <c r="E138" s="451"/>
      <c r="F138" s="806"/>
      <c r="G138" s="807"/>
      <c r="H138" s="807"/>
      <c r="I138" s="807"/>
    </row>
    <row r="139" spans="5:9" s="440" customFormat="1" ht="12.75">
      <c r="E139" s="451"/>
      <c r="F139" s="806"/>
      <c r="G139" s="807"/>
      <c r="H139" s="807"/>
      <c r="I139" s="807"/>
    </row>
    <row r="140" spans="5:9" s="440" customFormat="1" ht="12.75">
      <c r="E140" s="451"/>
      <c r="F140" s="806"/>
      <c r="G140" s="807"/>
      <c r="H140" s="807"/>
      <c r="I140" s="807"/>
    </row>
    <row r="141" spans="5:9" s="440" customFormat="1" ht="12.75">
      <c r="E141" s="451"/>
      <c r="F141" s="806"/>
      <c r="G141" s="807"/>
      <c r="H141" s="807"/>
      <c r="I141" s="807"/>
    </row>
    <row r="142" spans="5:9" s="440" customFormat="1" ht="12.75">
      <c r="E142" s="451"/>
      <c r="F142" s="806"/>
      <c r="G142" s="807"/>
      <c r="H142" s="807"/>
      <c r="I142" s="807"/>
    </row>
    <row r="143" spans="5:9" s="440" customFormat="1" ht="12.75">
      <c r="E143" s="451"/>
      <c r="F143" s="806"/>
      <c r="G143" s="807"/>
      <c r="H143" s="807"/>
      <c r="I143" s="807"/>
    </row>
    <row r="144" spans="5:9" s="440" customFormat="1" ht="12.75">
      <c r="E144" s="451"/>
      <c r="F144" s="806"/>
      <c r="G144" s="807"/>
      <c r="H144" s="807"/>
      <c r="I144" s="807"/>
    </row>
    <row r="145" spans="5:9" s="440" customFormat="1" ht="12.75">
      <c r="E145" s="451"/>
      <c r="F145" s="806"/>
      <c r="G145" s="807"/>
      <c r="H145" s="807"/>
      <c r="I145" s="807"/>
    </row>
    <row r="146" spans="5:9" s="440" customFormat="1" ht="12.75">
      <c r="E146" s="451"/>
      <c r="F146" s="806"/>
      <c r="G146" s="807"/>
      <c r="H146" s="807"/>
      <c r="I146" s="807"/>
    </row>
    <row r="147" spans="5:9" s="440" customFormat="1" ht="12.75">
      <c r="E147" s="451"/>
      <c r="F147" s="806"/>
      <c r="G147" s="807"/>
      <c r="H147" s="807"/>
      <c r="I147" s="807"/>
    </row>
    <row r="148" spans="5:9" s="440" customFormat="1" ht="12.75">
      <c r="E148" s="451"/>
      <c r="F148" s="806"/>
      <c r="G148" s="807"/>
      <c r="H148" s="807"/>
      <c r="I148" s="807"/>
    </row>
    <row r="149" spans="5:9" s="440" customFormat="1" ht="12.75">
      <c r="E149" s="451"/>
      <c r="F149" s="806"/>
      <c r="G149" s="807"/>
      <c r="H149" s="807"/>
      <c r="I149" s="807"/>
    </row>
    <row r="150" spans="5:9" s="440" customFormat="1" ht="12.75">
      <c r="E150" s="451"/>
      <c r="F150" s="806"/>
      <c r="G150" s="807"/>
      <c r="H150" s="807"/>
      <c r="I150" s="807"/>
    </row>
    <row r="151" spans="5:9" s="440" customFormat="1" ht="12.75">
      <c r="E151" s="451"/>
      <c r="F151" s="806"/>
      <c r="G151" s="807"/>
      <c r="H151" s="807"/>
      <c r="I151" s="807"/>
    </row>
    <row r="152" spans="5:9" s="440" customFormat="1" ht="12.75">
      <c r="E152" s="451"/>
      <c r="F152" s="806"/>
      <c r="G152" s="807"/>
      <c r="H152" s="807"/>
      <c r="I152" s="807"/>
    </row>
    <row r="153" spans="5:9" s="440" customFormat="1" ht="12.75">
      <c r="E153" s="451"/>
      <c r="F153" s="806"/>
      <c r="G153" s="807"/>
      <c r="H153" s="807"/>
      <c r="I153" s="807"/>
    </row>
    <row r="154" spans="5:9" s="440" customFormat="1" ht="12.75">
      <c r="E154" s="451"/>
      <c r="F154" s="806"/>
      <c r="G154" s="807"/>
      <c r="H154" s="807"/>
      <c r="I154" s="807"/>
    </row>
    <row r="155" spans="5:9" s="440" customFormat="1" ht="12.75">
      <c r="E155" s="451"/>
      <c r="F155" s="806"/>
      <c r="G155" s="807"/>
      <c r="H155" s="807"/>
      <c r="I155" s="807"/>
    </row>
    <row r="156" spans="5:9" s="440" customFormat="1" ht="12.75">
      <c r="E156" s="451"/>
      <c r="F156" s="806"/>
      <c r="G156" s="807"/>
      <c r="H156" s="807"/>
      <c r="I156" s="807"/>
    </row>
    <row r="157" spans="5:9" s="440" customFormat="1" ht="12.75">
      <c r="E157" s="451"/>
      <c r="F157" s="806"/>
      <c r="G157" s="807"/>
      <c r="H157" s="807"/>
      <c r="I157" s="807"/>
    </row>
    <row r="158" spans="5:9" s="440" customFormat="1" ht="12.75">
      <c r="E158" s="451"/>
      <c r="F158" s="806"/>
      <c r="G158" s="807"/>
      <c r="H158" s="807"/>
      <c r="I158" s="807"/>
    </row>
    <row r="159" spans="5:9" s="440" customFormat="1" ht="12.75">
      <c r="E159" s="451"/>
      <c r="F159" s="806"/>
      <c r="G159" s="807"/>
      <c r="H159" s="807"/>
      <c r="I159" s="807"/>
    </row>
    <row r="160" spans="5:9" s="440" customFormat="1" ht="12.75">
      <c r="E160" s="451"/>
      <c r="F160" s="806"/>
      <c r="G160" s="807"/>
      <c r="H160" s="807"/>
      <c r="I160" s="807"/>
    </row>
    <row r="161" spans="5:9" s="440" customFormat="1" ht="12.75">
      <c r="E161" s="451"/>
      <c r="F161" s="806"/>
      <c r="G161" s="807"/>
      <c r="H161" s="807"/>
      <c r="I161" s="807"/>
    </row>
    <row r="162" spans="5:9" s="440" customFormat="1" ht="12.75">
      <c r="E162" s="451"/>
      <c r="F162" s="806"/>
      <c r="G162" s="807"/>
      <c r="H162" s="807"/>
      <c r="I162" s="807"/>
    </row>
    <row r="163" spans="5:9" s="440" customFormat="1" ht="12.75">
      <c r="E163" s="451"/>
      <c r="F163" s="806"/>
      <c r="G163" s="807"/>
      <c r="H163" s="807"/>
      <c r="I163" s="807"/>
    </row>
    <row r="164" spans="5:9" s="440" customFormat="1" ht="12.75">
      <c r="E164" s="451"/>
      <c r="F164" s="806"/>
      <c r="G164" s="807"/>
      <c r="H164" s="807"/>
      <c r="I164" s="807"/>
    </row>
    <row r="165" spans="5:9" s="440" customFormat="1" ht="12.75">
      <c r="E165" s="451"/>
      <c r="F165" s="806"/>
      <c r="G165" s="807"/>
      <c r="H165" s="807"/>
      <c r="I165" s="807"/>
    </row>
    <row r="166" spans="5:9" s="440" customFormat="1" ht="12.75">
      <c r="E166" s="451"/>
      <c r="F166" s="806"/>
      <c r="G166" s="807"/>
      <c r="H166" s="807"/>
      <c r="I166" s="807"/>
    </row>
    <row r="167" spans="5:9" s="440" customFormat="1" ht="12.75">
      <c r="E167" s="451"/>
      <c r="F167" s="806"/>
      <c r="G167" s="807"/>
      <c r="H167" s="807"/>
      <c r="I167" s="807"/>
    </row>
    <row r="168" spans="5:9" s="440" customFormat="1" ht="12.75">
      <c r="E168" s="451"/>
      <c r="F168" s="806"/>
      <c r="G168" s="807"/>
      <c r="H168" s="807"/>
      <c r="I168" s="807"/>
    </row>
    <row r="169" spans="5:9" s="440" customFormat="1" ht="12.75">
      <c r="E169" s="451"/>
      <c r="F169" s="806"/>
      <c r="G169" s="807"/>
      <c r="H169" s="807"/>
      <c r="I169" s="807"/>
    </row>
    <row r="170" spans="5:9" s="440" customFormat="1" ht="12.75">
      <c r="E170" s="451"/>
      <c r="F170" s="806"/>
      <c r="G170" s="807"/>
      <c r="H170" s="807"/>
      <c r="I170" s="807"/>
    </row>
    <row r="171" spans="5:9" s="440" customFormat="1" ht="12.75">
      <c r="E171" s="451"/>
      <c r="F171" s="806"/>
      <c r="G171" s="807"/>
      <c r="H171" s="807"/>
      <c r="I171" s="807"/>
    </row>
    <row r="172" spans="5:9" s="440" customFormat="1" ht="12.75">
      <c r="E172" s="451"/>
      <c r="F172" s="806"/>
      <c r="G172" s="807"/>
      <c r="H172" s="807"/>
      <c r="I172" s="807"/>
    </row>
    <row r="173" spans="5:9" s="440" customFormat="1" ht="12.75">
      <c r="E173" s="451"/>
      <c r="F173" s="806"/>
      <c r="G173" s="807"/>
      <c r="H173" s="807"/>
      <c r="I173" s="807"/>
    </row>
    <row r="174" spans="5:9" s="440" customFormat="1" ht="12.75">
      <c r="E174" s="451"/>
      <c r="F174" s="806"/>
      <c r="G174" s="807"/>
      <c r="H174" s="807"/>
      <c r="I174" s="807"/>
    </row>
    <row r="175" spans="5:9" s="440" customFormat="1" ht="12.75">
      <c r="E175" s="451"/>
      <c r="F175" s="806"/>
      <c r="G175" s="807"/>
      <c r="H175" s="807"/>
      <c r="I175" s="807"/>
    </row>
    <row r="176" spans="5:9" s="440" customFormat="1" ht="12.75">
      <c r="E176" s="451"/>
      <c r="F176" s="806"/>
      <c r="G176" s="807"/>
      <c r="H176" s="807"/>
      <c r="I176" s="807"/>
    </row>
    <row r="177" spans="5:9" s="440" customFormat="1" ht="12.75">
      <c r="E177" s="451"/>
      <c r="F177" s="806"/>
      <c r="G177" s="807"/>
      <c r="H177" s="807"/>
      <c r="I177" s="807"/>
    </row>
    <row r="178" spans="5:9" s="440" customFormat="1" ht="12.75">
      <c r="E178" s="451"/>
      <c r="F178" s="806"/>
      <c r="G178" s="807"/>
      <c r="H178" s="807"/>
      <c r="I178" s="807"/>
    </row>
    <row r="179" spans="5:9" s="440" customFormat="1" ht="12.75">
      <c r="E179" s="451"/>
      <c r="F179" s="806"/>
      <c r="G179" s="807"/>
      <c r="H179" s="807"/>
      <c r="I179" s="807"/>
    </row>
    <row r="180" spans="5:9" s="440" customFormat="1" ht="12.75">
      <c r="E180" s="451"/>
      <c r="F180" s="806"/>
      <c r="G180" s="807"/>
      <c r="H180" s="807"/>
      <c r="I180" s="807"/>
    </row>
    <row r="181" spans="5:9" s="440" customFormat="1" ht="12.75">
      <c r="E181" s="451"/>
      <c r="F181" s="806"/>
      <c r="G181" s="807"/>
      <c r="H181" s="807"/>
      <c r="I181" s="807"/>
    </row>
    <row r="182" spans="5:9" s="440" customFormat="1" ht="12.75">
      <c r="E182" s="451"/>
      <c r="F182" s="806"/>
      <c r="G182" s="807"/>
      <c r="H182" s="807"/>
      <c r="I182" s="807"/>
    </row>
    <row r="183" spans="5:9" s="440" customFormat="1" ht="12.75">
      <c r="E183" s="451"/>
      <c r="F183" s="806"/>
      <c r="G183" s="807"/>
      <c r="H183" s="807"/>
      <c r="I183" s="807"/>
    </row>
    <row r="184" spans="5:9" s="440" customFormat="1" ht="12.75">
      <c r="E184" s="451"/>
      <c r="F184" s="806"/>
      <c r="G184" s="807"/>
      <c r="H184" s="807"/>
      <c r="I184" s="807"/>
    </row>
    <row r="185" spans="5:9" s="440" customFormat="1" ht="12.75">
      <c r="E185" s="451"/>
      <c r="F185" s="806"/>
      <c r="G185" s="807"/>
      <c r="H185" s="807"/>
      <c r="I185" s="807"/>
    </row>
    <row r="186" spans="5:9" s="440" customFormat="1" ht="12.75">
      <c r="E186" s="451"/>
      <c r="F186" s="806"/>
      <c r="G186" s="807"/>
      <c r="H186" s="807"/>
      <c r="I186" s="807"/>
    </row>
    <row r="187" spans="5:9" s="440" customFormat="1" ht="12.75">
      <c r="E187" s="451"/>
      <c r="F187" s="806"/>
      <c r="G187" s="807"/>
      <c r="H187" s="807"/>
      <c r="I187" s="807"/>
    </row>
    <row r="188" spans="5:9" s="440" customFormat="1" ht="12.75">
      <c r="E188" s="451"/>
      <c r="F188" s="806"/>
      <c r="G188" s="807"/>
      <c r="H188" s="807"/>
      <c r="I188" s="807"/>
    </row>
    <row r="189" spans="5:9" s="440" customFormat="1" ht="12.75">
      <c r="E189" s="451"/>
      <c r="F189" s="806"/>
      <c r="G189" s="807"/>
      <c r="H189" s="807"/>
      <c r="I189" s="807"/>
    </row>
    <row r="190" spans="5:9" s="440" customFormat="1" ht="12.75">
      <c r="E190" s="451"/>
      <c r="F190" s="806"/>
      <c r="G190" s="807"/>
      <c r="H190" s="807"/>
      <c r="I190" s="807"/>
    </row>
    <row r="191" spans="5:9" s="440" customFormat="1" ht="12.75">
      <c r="E191" s="451"/>
      <c r="F191" s="806"/>
      <c r="G191" s="807"/>
      <c r="H191" s="807"/>
      <c r="I191" s="807"/>
    </row>
    <row r="192" spans="5:9" s="440" customFormat="1" ht="12.75">
      <c r="E192" s="451"/>
      <c r="F192" s="806"/>
      <c r="G192" s="807"/>
      <c r="H192" s="807"/>
      <c r="I192" s="807"/>
    </row>
    <row r="193" spans="5:9" s="440" customFormat="1" ht="12.75">
      <c r="E193" s="451"/>
      <c r="F193" s="806"/>
      <c r="G193" s="807"/>
      <c r="H193" s="807"/>
      <c r="I193" s="807"/>
    </row>
    <row r="194" spans="5:9" s="440" customFormat="1" ht="12.75">
      <c r="E194" s="451"/>
      <c r="F194" s="806"/>
      <c r="G194" s="807"/>
      <c r="H194" s="807"/>
      <c r="I194" s="807"/>
    </row>
    <row r="195" spans="5:9" s="440" customFormat="1" ht="12.75">
      <c r="E195" s="451"/>
      <c r="F195" s="806"/>
      <c r="G195" s="807"/>
      <c r="H195" s="807"/>
      <c r="I195" s="807"/>
    </row>
    <row r="196" spans="5:9" s="440" customFormat="1" ht="12.75">
      <c r="E196" s="451"/>
      <c r="F196" s="806"/>
      <c r="G196" s="807"/>
      <c r="H196" s="807"/>
      <c r="I196" s="807"/>
    </row>
    <row r="197" spans="5:9" s="440" customFormat="1" ht="12.75">
      <c r="E197" s="451"/>
      <c r="F197" s="806"/>
      <c r="G197" s="807"/>
      <c r="H197" s="807"/>
      <c r="I197" s="807"/>
    </row>
    <row r="198" spans="5:9" s="440" customFormat="1" ht="12.75">
      <c r="E198" s="451"/>
      <c r="F198" s="806"/>
      <c r="G198" s="807"/>
      <c r="H198" s="807"/>
      <c r="I198" s="807"/>
    </row>
    <row r="199" spans="5:9" s="440" customFormat="1" ht="12.75">
      <c r="E199" s="451"/>
      <c r="F199" s="806"/>
      <c r="G199" s="807"/>
      <c r="H199" s="807"/>
      <c r="I199" s="807"/>
    </row>
    <row r="200" spans="5:9" s="440" customFormat="1" ht="12.75">
      <c r="E200" s="451"/>
      <c r="F200" s="806"/>
      <c r="G200" s="807"/>
      <c r="H200" s="807"/>
      <c r="I200" s="807"/>
    </row>
    <row r="201" spans="5:9" s="440" customFormat="1" ht="12.75">
      <c r="E201" s="451"/>
      <c r="F201" s="806"/>
      <c r="G201" s="807"/>
      <c r="H201" s="807"/>
      <c r="I201" s="807"/>
    </row>
    <row r="202" spans="5:9" s="440" customFormat="1" ht="12.75">
      <c r="E202" s="451"/>
      <c r="F202" s="806"/>
      <c r="G202" s="807"/>
      <c r="H202" s="807"/>
      <c r="I202" s="807"/>
    </row>
    <row r="203" spans="5:9" s="440" customFormat="1" ht="12.75">
      <c r="E203" s="451"/>
      <c r="F203" s="806"/>
      <c r="G203" s="807"/>
      <c r="H203" s="807"/>
      <c r="I203" s="807"/>
    </row>
    <row r="204" spans="5:9" s="440" customFormat="1" ht="12.75">
      <c r="E204" s="451"/>
      <c r="F204" s="806"/>
      <c r="G204" s="807"/>
      <c r="H204" s="807"/>
      <c r="I204" s="807"/>
    </row>
    <row r="205" spans="5:9" s="440" customFormat="1" ht="12.75">
      <c r="E205" s="451"/>
      <c r="F205" s="806"/>
      <c r="G205" s="807"/>
      <c r="H205" s="807"/>
      <c r="I205" s="807"/>
    </row>
    <row r="206" spans="5:9" s="440" customFormat="1" ht="12.75">
      <c r="E206" s="451"/>
      <c r="F206" s="806"/>
      <c r="G206" s="807"/>
      <c r="H206" s="807"/>
      <c r="I206" s="807"/>
    </row>
    <row r="207" spans="5:9" s="440" customFormat="1" ht="12.75">
      <c r="E207" s="451"/>
      <c r="F207" s="806"/>
      <c r="G207" s="807"/>
      <c r="H207" s="807"/>
      <c r="I207" s="807"/>
    </row>
    <row r="208" spans="5:9" s="440" customFormat="1" ht="12.75">
      <c r="E208" s="451"/>
      <c r="F208" s="806"/>
      <c r="G208" s="807"/>
      <c r="H208" s="807"/>
      <c r="I208" s="807"/>
    </row>
    <row r="209" spans="5:9" s="440" customFormat="1" ht="12.75">
      <c r="E209" s="451"/>
      <c r="F209" s="806"/>
      <c r="G209" s="807"/>
      <c r="H209" s="807"/>
      <c r="I209" s="807"/>
    </row>
    <row r="210" spans="5:9" s="440" customFormat="1" ht="12.75">
      <c r="E210" s="451"/>
      <c r="F210" s="806"/>
      <c r="G210" s="807"/>
      <c r="H210" s="807"/>
      <c r="I210" s="807"/>
    </row>
    <row r="211" spans="5:9" s="440" customFormat="1" ht="12.75">
      <c r="E211" s="451"/>
      <c r="F211" s="806"/>
      <c r="G211" s="807"/>
      <c r="H211" s="807"/>
      <c r="I211" s="807"/>
    </row>
    <row r="212" spans="5:9" s="440" customFormat="1" ht="12.75">
      <c r="E212" s="451"/>
      <c r="F212" s="806"/>
      <c r="G212" s="807"/>
      <c r="H212" s="807"/>
      <c r="I212" s="807"/>
    </row>
    <row r="213" spans="5:9" s="440" customFormat="1" ht="12.75">
      <c r="E213" s="451"/>
      <c r="F213" s="806"/>
      <c r="G213" s="807"/>
      <c r="H213" s="807"/>
      <c r="I213" s="807"/>
    </row>
    <row r="214" spans="5:9" s="440" customFormat="1" ht="12.75">
      <c r="E214" s="451"/>
      <c r="F214" s="806"/>
      <c r="G214" s="807"/>
      <c r="H214" s="807"/>
      <c r="I214" s="807"/>
    </row>
    <row r="215" spans="5:9" s="440" customFormat="1" ht="12.75">
      <c r="E215" s="451"/>
      <c r="F215" s="806"/>
      <c r="G215" s="807"/>
      <c r="H215" s="807"/>
      <c r="I215" s="807"/>
    </row>
    <row r="216" spans="5:9" s="440" customFormat="1" ht="12.75">
      <c r="E216" s="451"/>
      <c r="F216" s="806"/>
      <c r="G216" s="807"/>
      <c r="H216" s="807"/>
      <c r="I216" s="807"/>
    </row>
    <row r="217" spans="5:9" s="440" customFormat="1" ht="12.75">
      <c r="E217" s="451"/>
      <c r="F217" s="806"/>
      <c r="G217" s="807"/>
      <c r="H217" s="807"/>
      <c r="I217" s="807"/>
    </row>
    <row r="218" spans="5:9" s="440" customFormat="1" ht="12.75">
      <c r="E218" s="451"/>
      <c r="F218" s="806"/>
      <c r="G218" s="807"/>
      <c r="H218" s="807"/>
      <c r="I218" s="807"/>
    </row>
    <row r="219" spans="5:9" s="440" customFormat="1" ht="12.75">
      <c r="E219" s="451"/>
      <c r="F219" s="806"/>
      <c r="G219" s="807"/>
      <c r="H219" s="807"/>
      <c r="I219" s="807"/>
    </row>
    <row r="220" spans="5:9" s="440" customFormat="1" ht="12.75">
      <c r="E220" s="451"/>
      <c r="F220" s="806"/>
      <c r="G220" s="807"/>
      <c r="H220" s="807"/>
      <c r="I220" s="807"/>
    </row>
    <row r="221" spans="5:9" s="440" customFormat="1" ht="12.75">
      <c r="E221" s="451"/>
      <c r="F221" s="806"/>
      <c r="G221" s="807"/>
      <c r="H221" s="807"/>
      <c r="I221" s="807"/>
    </row>
    <row r="222" spans="5:9" s="440" customFormat="1" ht="12.75">
      <c r="E222" s="451"/>
      <c r="F222" s="806"/>
      <c r="G222" s="807"/>
      <c r="H222" s="807"/>
      <c r="I222" s="807"/>
    </row>
    <row r="223" spans="5:9" s="440" customFormat="1" ht="12.75">
      <c r="E223" s="451"/>
      <c r="F223" s="806"/>
      <c r="G223" s="807"/>
      <c r="H223" s="807"/>
      <c r="I223" s="807"/>
    </row>
    <row r="224" spans="5:9" s="440" customFormat="1" ht="12.75">
      <c r="E224" s="451"/>
      <c r="F224" s="806"/>
      <c r="G224" s="807"/>
      <c r="H224" s="807"/>
      <c r="I224" s="807"/>
    </row>
    <row r="225" spans="5:9" s="440" customFormat="1" ht="12.75">
      <c r="E225" s="451"/>
      <c r="F225" s="806"/>
      <c r="G225" s="807"/>
      <c r="H225" s="807"/>
      <c r="I225" s="807"/>
    </row>
    <row r="226" spans="5:9" s="440" customFormat="1" ht="12.75">
      <c r="E226" s="451"/>
      <c r="F226" s="806"/>
      <c r="G226" s="807"/>
      <c r="H226" s="807"/>
      <c r="I226" s="807"/>
    </row>
    <row r="227" spans="5:9" s="440" customFormat="1" ht="12.75">
      <c r="E227" s="451"/>
      <c r="F227" s="806"/>
      <c r="G227" s="807"/>
      <c r="H227" s="807"/>
      <c r="I227" s="807"/>
    </row>
    <row r="228" spans="5:9" s="440" customFormat="1" ht="12.75">
      <c r="E228" s="451"/>
      <c r="F228" s="806"/>
      <c r="G228" s="807"/>
      <c r="H228" s="807"/>
      <c r="I228" s="807"/>
    </row>
    <row r="229" spans="5:9" s="440" customFormat="1" ht="12.75">
      <c r="E229" s="451"/>
      <c r="F229" s="806"/>
      <c r="G229" s="807"/>
      <c r="H229" s="807"/>
      <c r="I229" s="807"/>
    </row>
    <row r="230" spans="5:9" s="440" customFormat="1" ht="12.75">
      <c r="E230" s="451"/>
      <c r="F230" s="806"/>
      <c r="G230" s="807"/>
      <c r="H230" s="807"/>
      <c r="I230" s="807"/>
    </row>
    <row r="231" spans="5:9" s="440" customFormat="1" ht="12.75">
      <c r="E231" s="451"/>
      <c r="F231" s="806"/>
      <c r="G231" s="807"/>
      <c r="H231" s="807"/>
      <c r="I231" s="807"/>
    </row>
    <row r="232" spans="5:9" s="440" customFormat="1" ht="12.75">
      <c r="E232" s="451"/>
      <c r="F232" s="806"/>
      <c r="G232" s="807"/>
      <c r="H232" s="807"/>
      <c r="I232" s="807"/>
    </row>
    <row r="233" spans="5:9" s="440" customFormat="1" ht="12.75">
      <c r="E233" s="451"/>
      <c r="F233" s="806"/>
      <c r="G233" s="807"/>
      <c r="H233" s="807"/>
      <c r="I233" s="807"/>
    </row>
    <row r="234" spans="5:9" s="440" customFormat="1" ht="12.75">
      <c r="E234" s="451"/>
      <c r="F234" s="806"/>
      <c r="G234" s="807"/>
      <c r="H234" s="807"/>
      <c r="I234" s="807"/>
    </row>
    <row r="235" spans="5:9" s="440" customFormat="1" ht="12.75">
      <c r="E235" s="451"/>
      <c r="F235" s="806"/>
      <c r="G235" s="807"/>
      <c r="H235" s="807"/>
      <c r="I235" s="807"/>
    </row>
    <row r="236" spans="5:9" s="440" customFormat="1" ht="12.75">
      <c r="E236" s="451"/>
      <c r="F236" s="806"/>
      <c r="G236" s="807"/>
      <c r="H236" s="807"/>
      <c r="I236" s="807"/>
    </row>
    <row r="237" spans="5:9" s="440" customFormat="1" ht="12.75">
      <c r="E237" s="451"/>
      <c r="F237" s="806"/>
      <c r="G237" s="807"/>
      <c r="H237" s="807"/>
      <c r="I237" s="807"/>
    </row>
    <row r="238" spans="5:9" s="440" customFormat="1" ht="12.75">
      <c r="E238" s="451"/>
      <c r="F238" s="806"/>
      <c r="G238" s="807"/>
      <c r="H238" s="807"/>
      <c r="I238" s="807"/>
    </row>
    <row r="239" spans="5:9" s="440" customFormat="1" ht="12.75">
      <c r="E239" s="451"/>
      <c r="F239" s="806"/>
      <c r="G239" s="807"/>
      <c r="H239" s="807"/>
      <c r="I239" s="807"/>
    </row>
    <row r="240" spans="5:9" s="440" customFormat="1" ht="12.75">
      <c r="E240" s="451"/>
      <c r="F240" s="806"/>
      <c r="G240" s="807"/>
      <c r="H240" s="807"/>
      <c r="I240" s="807"/>
    </row>
    <row r="241" spans="5:9" s="440" customFormat="1" ht="12.75">
      <c r="E241" s="451"/>
      <c r="F241" s="806"/>
      <c r="G241" s="807"/>
      <c r="H241" s="807"/>
      <c r="I241" s="807"/>
    </row>
    <row r="242" spans="5:9" s="440" customFormat="1" ht="12.75">
      <c r="E242" s="451"/>
      <c r="F242" s="806"/>
      <c r="G242" s="807"/>
      <c r="H242" s="807"/>
      <c r="I242" s="807"/>
    </row>
    <row r="243" spans="5:9" s="440" customFormat="1" ht="12.75">
      <c r="E243" s="451"/>
      <c r="F243" s="806"/>
      <c r="G243" s="807"/>
      <c r="H243" s="807"/>
      <c r="I243" s="807"/>
    </row>
    <row r="244" spans="5:9" s="440" customFormat="1" ht="12.75">
      <c r="E244" s="451"/>
      <c r="F244" s="806"/>
      <c r="G244" s="807"/>
      <c r="H244" s="807"/>
      <c r="I244" s="807"/>
    </row>
    <row r="245" spans="5:9" s="440" customFormat="1" ht="12.75">
      <c r="E245" s="451"/>
      <c r="F245" s="806"/>
      <c r="G245" s="807"/>
      <c r="H245" s="807"/>
      <c r="I245" s="807"/>
    </row>
    <row r="246" spans="5:9" s="440" customFormat="1" ht="12.75">
      <c r="E246" s="451"/>
      <c r="F246" s="806"/>
      <c r="G246" s="807"/>
      <c r="H246" s="807"/>
      <c r="I246" s="807"/>
    </row>
    <row r="247" spans="5:9" s="440" customFormat="1" ht="12.75">
      <c r="E247" s="451"/>
      <c r="F247" s="806"/>
      <c r="G247" s="807"/>
      <c r="H247" s="807"/>
      <c r="I247" s="807"/>
    </row>
    <row r="248" spans="5:9" s="440" customFormat="1" ht="12.75">
      <c r="E248" s="451"/>
      <c r="F248" s="806"/>
      <c r="G248" s="807"/>
      <c r="H248" s="807"/>
      <c r="I248" s="807"/>
    </row>
    <row r="249" spans="5:9" s="440" customFormat="1" ht="12.75">
      <c r="E249" s="451"/>
      <c r="F249" s="806"/>
      <c r="G249" s="807"/>
      <c r="H249" s="807"/>
      <c r="I249" s="807"/>
    </row>
    <row r="250" spans="5:9" s="440" customFormat="1" ht="12.75">
      <c r="E250" s="451"/>
      <c r="F250" s="806"/>
      <c r="G250" s="807"/>
      <c r="H250" s="807"/>
      <c r="I250" s="807"/>
    </row>
    <row r="251" spans="5:9" s="440" customFormat="1" ht="12.75">
      <c r="E251" s="451"/>
      <c r="F251" s="806"/>
      <c r="G251" s="807"/>
      <c r="H251" s="807"/>
      <c r="I251" s="807"/>
    </row>
    <row r="252" spans="5:9" s="440" customFormat="1" ht="12.75">
      <c r="E252" s="451"/>
      <c r="F252" s="806"/>
      <c r="G252" s="807"/>
      <c r="H252" s="807"/>
      <c r="I252" s="807"/>
    </row>
    <row r="253" spans="5:9" s="440" customFormat="1" ht="12.75">
      <c r="E253" s="451"/>
      <c r="F253" s="806"/>
      <c r="G253" s="807"/>
      <c r="H253" s="807"/>
      <c r="I253" s="807"/>
    </row>
    <row r="254" spans="5:9" s="440" customFormat="1" ht="12.75">
      <c r="E254" s="451"/>
      <c r="F254" s="806"/>
      <c r="G254" s="807"/>
      <c r="H254" s="807"/>
      <c r="I254" s="807"/>
    </row>
    <row r="255" spans="5:9" s="440" customFormat="1" ht="12.75">
      <c r="E255" s="451"/>
      <c r="F255" s="806"/>
      <c r="G255" s="807"/>
      <c r="H255" s="807"/>
      <c r="I255" s="807"/>
    </row>
    <row r="256" spans="5:9" s="440" customFormat="1" ht="12.75">
      <c r="E256" s="451"/>
      <c r="F256" s="806"/>
      <c r="G256" s="807"/>
      <c r="H256" s="807"/>
      <c r="I256" s="807"/>
    </row>
    <row r="257" spans="5:9" s="440" customFormat="1" ht="12.75">
      <c r="E257" s="451"/>
      <c r="F257" s="806"/>
      <c r="G257" s="807"/>
      <c r="H257" s="807"/>
      <c r="I257" s="807"/>
    </row>
    <row r="258" spans="5:9" s="440" customFormat="1" ht="12.75">
      <c r="E258" s="451"/>
      <c r="F258" s="806"/>
      <c r="G258" s="807"/>
      <c r="H258" s="807"/>
      <c r="I258" s="807"/>
    </row>
    <row r="259" spans="5:9" s="440" customFormat="1" ht="12.75">
      <c r="E259" s="451"/>
      <c r="F259" s="806"/>
      <c r="G259" s="807"/>
      <c r="H259" s="807"/>
      <c r="I259" s="807"/>
    </row>
    <row r="260" spans="5:9" s="440" customFormat="1" ht="12.75">
      <c r="E260" s="451"/>
      <c r="F260" s="806"/>
      <c r="G260" s="807"/>
      <c r="H260" s="807"/>
      <c r="I260" s="807"/>
    </row>
    <row r="261" spans="5:9" s="440" customFormat="1" ht="12.75">
      <c r="E261" s="451"/>
      <c r="F261" s="806"/>
      <c r="G261" s="807"/>
      <c r="H261" s="807"/>
      <c r="I261" s="807"/>
    </row>
    <row r="262" spans="5:9" s="440" customFormat="1" ht="12.75">
      <c r="E262" s="451"/>
      <c r="F262" s="806"/>
      <c r="G262" s="807"/>
      <c r="H262" s="807"/>
      <c r="I262" s="807"/>
    </row>
    <row r="263" spans="5:9" s="440" customFormat="1" ht="12.75">
      <c r="E263" s="451"/>
      <c r="F263" s="806"/>
      <c r="G263" s="807"/>
      <c r="H263" s="807"/>
      <c r="I263" s="807"/>
    </row>
    <row r="264" spans="5:9" s="440" customFormat="1" ht="12.75">
      <c r="E264" s="451"/>
      <c r="F264" s="806"/>
      <c r="G264" s="807"/>
      <c r="H264" s="807"/>
      <c r="I264" s="807"/>
    </row>
    <row r="265" spans="5:9" s="440" customFormat="1" ht="12.75">
      <c r="E265" s="451"/>
      <c r="F265" s="806"/>
      <c r="G265" s="807"/>
      <c r="H265" s="807"/>
      <c r="I265" s="807"/>
    </row>
    <row r="266" spans="5:9" s="440" customFormat="1" ht="12.75">
      <c r="E266" s="451"/>
      <c r="F266" s="806"/>
      <c r="G266" s="807"/>
      <c r="H266" s="807"/>
      <c r="I266" s="807"/>
    </row>
    <row r="267" spans="5:9" s="440" customFormat="1" ht="12.75">
      <c r="E267" s="451"/>
      <c r="F267" s="806"/>
      <c r="G267" s="807"/>
      <c r="H267" s="807"/>
      <c r="I267" s="807"/>
    </row>
    <row r="268" spans="5:9" s="440" customFormat="1" ht="12.75">
      <c r="E268" s="451"/>
      <c r="F268" s="806"/>
      <c r="G268" s="807"/>
      <c r="H268" s="807"/>
      <c r="I268" s="807"/>
    </row>
    <row r="269" spans="5:9" s="440" customFormat="1" ht="12.75">
      <c r="E269" s="451"/>
      <c r="F269" s="806"/>
      <c r="G269" s="807"/>
      <c r="H269" s="807"/>
      <c r="I269" s="807"/>
    </row>
    <row r="270" spans="5:9" s="440" customFormat="1" ht="12.75">
      <c r="E270" s="451"/>
      <c r="F270" s="806"/>
      <c r="G270" s="807"/>
      <c r="H270" s="807"/>
      <c r="I270" s="807"/>
    </row>
    <row r="271" spans="5:9" s="440" customFormat="1" ht="12.75">
      <c r="E271" s="451"/>
      <c r="F271" s="806"/>
      <c r="G271" s="807"/>
      <c r="H271" s="807"/>
      <c r="I271" s="807"/>
    </row>
    <row r="272" spans="5:9" s="440" customFormat="1" ht="12.75">
      <c r="E272" s="451"/>
      <c r="F272" s="806"/>
      <c r="G272" s="807"/>
      <c r="H272" s="807"/>
      <c r="I272" s="807"/>
    </row>
    <row r="273" spans="5:9" s="440" customFormat="1" ht="12.75">
      <c r="E273" s="451"/>
      <c r="F273" s="806"/>
      <c r="G273" s="807"/>
      <c r="H273" s="807"/>
      <c r="I273" s="807"/>
    </row>
    <row r="274" spans="5:9" s="440" customFormat="1" ht="12.75">
      <c r="E274" s="451"/>
      <c r="F274" s="806"/>
      <c r="G274" s="807"/>
      <c r="H274" s="807"/>
      <c r="I274" s="807"/>
    </row>
    <row r="275" spans="5:9" s="440" customFormat="1" ht="12.75">
      <c r="E275" s="451"/>
      <c r="F275" s="806"/>
      <c r="G275" s="807"/>
      <c r="H275" s="807"/>
      <c r="I275" s="807"/>
    </row>
    <row r="276" spans="5:9" s="440" customFormat="1" ht="12.75">
      <c r="E276" s="451"/>
      <c r="F276" s="806"/>
      <c r="G276" s="807"/>
      <c r="H276" s="807"/>
      <c r="I276" s="807"/>
    </row>
    <row r="277" spans="5:9" s="440" customFormat="1" ht="12.75">
      <c r="E277" s="451"/>
      <c r="F277" s="806"/>
      <c r="G277" s="807"/>
      <c r="H277" s="807"/>
      <c r="I277" s="807"/>
    </row>
    <row r="278" spans="5:9" s="440" customFormat="1" ht="12.75">
      <c r="E278" s="451"/>
      <c r="F278" s="806"/>
      <c r="G278" s="807"/>
      <c r="H278" s="807"/>
      <c r="I278" s="807"/>
    </row>
    <row r="279" spans="5:9" s="440" customFormat="1" ht="12.75">
      <c r="E279" s="451"/>
      <c r="F279" s="806"/>
      <c r="G279" s="807"/>
      <c r="H279" s="807"/>
      <c r="I279" s="807"/>
    </row>
    <row r="280" spans="5:9" s="440" customFormat="1" ht="12.75">
      <c r="E280" s="451"/>
      <c r="F280" s="806"/>
      <c r="G280" s="807"/>
      <c r="H280" s="807"/>
      <c r="I280" s="807"/>
    </row>
    <row r="281" spans="5:9" s="440" customFormat="1" ht="12.75">
      <c r="E281" s="451"/>
      <c r="F281" s="806"/>
      <c r="G281" s="807"/>
      <c r="H281" s="807"/>
      <c r="I281" s="807"/>
    </row>
    <row r="282" spans="5:9" s="440" customFormat="1" ht="12.75">
      <c r="E282" s="451"/>
      <c r="F282" s="806"/>
      <c r="G282" s="807"/>
      <c r="H282" s="807"/>
      <c r="I282" s="807"/>
    </row>
    <row r="283" spans="5:9" s="440" customFormat="1" ht="12.75">
      <c r="E283" s="451"/>
      <c r="F283" s="806"/>
      <c r="G283" s="807"/>
      <c r="H283" s="807"/>
      <c r="I283" s="807"/>
    </row>
    <row r="284" spans="5:9" s="440" customFormat="1" ht="12.75">
      <c r="E284" s="451"/>
      <c r="F284" s="806"/>
      <c r="G284" s="807"/>
      <c r="H284" s="807"/>
      <c r="I284" s="807"/>
    </row>
    <row r="285" spans="5:9" s="440" customFormat="1" ht="12.75">
      <c r="E285" s="451"/>
      <c r="F285" s="806"/>
      <c r="G285" s="807"/>
      <c r="H285" s="807"/>
      <c r="I285" s="807"/>
    </row>
    <row r="286" spans="5:9" s="440" customFormat="1" ht="12.75">
      <c r="E286" s="451"/>
      <c r="F286" s="806"/>
      <c r="G286" s="807"/>
      <c r="H286" s="807"/>
      <c r="I286" s="807"/>
    </row>
    <row r="287" spans="5:9" s="440" customFormat="1" ht="12.75">
      <c r="E287" s="451"/>
      <c r="F287" s="806"/>
      <c r="G287" s="807"/>
      <c r="H287" s="807"/>
      <c r="I287" s="807"/>
    </row>
    <row r="288" spans="5:9" s="440" customFormat="1" ht="12.75">
      <c r="E288" s="451"/>
      <c r="F288" s="806"/>
      <c r="G288" s="807"/>
      <c r="H288" s="807"/>
      <c r="I288" s="807"/>
    </row>
    <row r="289" spans="5:9" s="440" customFormat="1" ht="12.75">
      <c r="E289" s="451"/>
      <c r="F289" s="806"/>
      <c r="G289" s="807"/>
      <c r="H289" s="807"/>
      <c r="I289" s="807"/>
    </row>
    <row r="290" spans="5:9" s="440" customFormat="1" ht="12.75">
      <c r="E290" s="451"/>
      <c r="F290" s="806"/>
      <c r="G290" s="807"/>
      <c r="H290" s="807"/>
      <c r="I290" s="807"/>
    </row>
    <row r="291" spans="5:9" s="440" customFormat="1" ht="12.75">
      <c r="E291" s="451"/>
      <c r="F291" s="806"/>
      <c r="G291" s="807"/>
      <c r="H291" s="807"/>
      <c r="I291" s="807"/>
    </row>
    <row r="292" spans="5:9" s="440" customFormat="1" ht="12.75">
      <c r="E292" s="451"/>
      <c r="F292" s="806"/>
      <c r="G292" s="807"/>
      <c r="H292" s="807"/>
      <c r="I292" s="807"/>
    </row>
    <row r="293" spans="5:9" s="440" customFormat="1" ht="12.75">
      <c r="E293" s="451"/>
      <c r="F293" s="806"/>
      <c r="G293" s="807"/>
      <c r="H293" s="807"/>
      <c r="I293" s="807"/>
    </row>
    <row r="294" spans="5:9" s="440" customFormat="1" ht="12.75">
      <c r="E294" s="451"/>
      <c r="F294" s="806"/>
      <c r="G294" s="807"/>
      <c r="H294" s="807"/>
      <c r="I294" s="807"/>
    </row>
    <row r="295" spans="5:9" s="440" customFormat="1" ht="12.75">
      <c r="E295" s="451"/>
      <c r="F295" s="806"/>
      <c r="G295" s="807"/>
      <c r="H295" s="807"/>
      <c r="I295" s="807"/>
    </row>
    <row r="296" spans="5:9" s="440" customFormat="1" ht="12.75">
      <c r="E296" s="451"/>
      <c r="F296" s="806"/>
      <c r="G296" s="807"/>
      <c r="H296" s="807"/>
      <c r="I296" s="807"/>
    </row>
    <row r="297" spans="5:9" s="440" customFormat="1" ht="12.75">
      <c r="E297" s="451"/>
      <c r="F297" s="806"/>
      <c r="G297" s="807"/>
      <c r="H297" s="807"/>
      <c r="I297" s="807"/>
    </row>
    <row r="298" spans="5:9" s="440" customFormat="1" ht="12.75">
      <c r="E298" s="451"/>
      <c r="F298" s="806"/>
      <c r="G298" s="807"/>
      <c r="H298" s="807"/>
      <c r="I298" s="807"/>
    </row>
    <row r="299" spans="5:9" s="440" customFormat="1" ht="12.75">
      <c r="E299" s="451"/>
      <c r="F299" s="806"/>
      <c r="G299" s="807"/>
      <c r="H299" s="807"/>
      <c r="I299" s="807"/>
    </row>
    <row r="300" spans="5:9" s="440" customFormat="1" ht="12.75">
      <c r="E300" s="451"/>
      <c r="F300" s="806"/>
      <c r="G300" s="807"/>
      <c r="H300" s="807"/>
      <c r="I300" s="807"/>
    </row>
    <row r="301" spans="5:9" s="440" customFormat="1" ht="12.75">
      <c r="E301" s="451"/>
      <c r="F301" s="806"/>
      <c r="G301" s="807"/>
      <c r="H301" s="807"/>
      <c r="I301" s="807"/>
    </row>
    <row r="302" spans="5:9" s="440" customFormat="1" ht="12.75">
      <c r="E302" s="451"/>
      <c r="F302" s="806"/>
      <c r="G302" s="807"/>
      <c r="H302" s="807"/>
      <c r="I302" s="807"/>
    </row>
    <row r="303" spans="5:9" s="440" customFormat="1" ht="12.75">
      <c r="E303" s="451"/>
      <c r="F303" s="806"/>
      <c r="G303" s="807"/>
      <c r="H303" s="807"/>
      <c r="I303" s="807"/>
    </row>
    <row r="304" spans="5:9" s="440" customFormat="1" ht="12.75">
      <c r="E304" s="451"/>
      <c r="F304" s="806"/>
      <c r="G304" s="807"/>
      <c r="H304" s="807"/>
      <c r="I304" s="807"/>
    </row>
    <row r="305" spans="5:9" s="440" customFormat="1" ht="12.75">
      <c r="E305" s="451"/>
      <c r="F305" s="806"/>
      <c r="G305" s="807"/>
      <c r="H305" s="807"/>
      <c r="I305" s="807"/>
    </row>
    <row r="306" spans="5:9" s="440" customFormat="1" ht="12.75">
      <c r="E306" s="451"/>
      <c r="F306" s="806"/>
      <c r="G306" s="807"/>
      <c r="H306" s="807"/>
      <c r="I306" s="807"/>
    </row>
    <row r="307" spans="5:9" s="440" customFormat="1" ht="12.75">
      <c r="E307" s="451"/>
      <c r="F307" s="806"/>
      <c r="G307" s="807"/>
      <c r="H307" s="807"/>
      <c r="I307" s="807"/>
    </row>
    <row r="308" spans="5:9" s="440" customFormat="1" ht="12.75">
      <c r="E308" s="451"/>
      <c r="F308" s="806"/>
      <c r="G308" s="807"/>
      <c r="H308" s="807"/>
      <c r="I308" s="807"/>
    </row>
    <row r="309" spans="5:9" s="440" customFormat="1" ht="12.75">
      <c r="E309" s="451"/>
      <c r="F309" s="806"/>
      <c r="G309" s="807"/>
      <c r="H309" s="807"/>
      <c r="I309" s="807"/>
    </row>
    <row r="310" spans="5:9" s="440" customFormat="1" ht="12.75">
      <c r="E310" s="451"/>
      <c r="F310" s="806"/>
      <c r="G310" s="807"/>
      <c r="H310" s="807"/>
      <c r="I310" s="807"/>
    </row>
    <row r="311" spans="5:9" s="440" customFormat="1" ht="12.75">
      <c r="E311" s="451"/>
      <c r="F311" s="806"/>
      <c r="G311" s="807"/>
      <c r="H311" s="807"/>
      <c r="I311" s="807"/>
    </row>
    <row r="312" spans="5:9" s="440" customFormat="1" ht="12.75">
      <c r="E312" s="451"/>
      <c r="F312" s="806"/>
      <c r="G312" s="807"/>
      <c r="H312" s="807"/>
      <c r="I312" s="807"/>
    </row>
    <row r="313" spans="5:9" s="440" customFormat="1" ht="12.75">
      <c r="E313" s="451"/>
      <c r="F313" s="806"/>
      <c r="G313" s="807"/>
      <c r="H313" s="807"/>
      <c r="I313" s="807"/>
    </row>
    <row r="314" spans="5:9" s="440" customFormat="1" ht="12.75">
      <c r="E314" s="451"/>
      <c r="F314" s="806"/>
      <c r="G314" s="807"/>
      <c r="H314" s="807"/>
      <c r="I314" s="807"/>
    </row>
    <row r="315" spans="5:9" s="440" customFormat="1" ht="12.75">
      <c r="E315" s="451"/>
      <c r="F315" s="806"/>
      <c r="G315" s="807"/>
      <c r="H315" s="807"/>
      <c r="I315" s="807"/>
    </row>
    <row r="316" spans="5:9" s="440" customFormat="1" ht="12.75">
      <c r="E316" s="451"/>
      <c r="F316" s="806"/>
      <c r="G316" s="807"/>
      <c r="H316" s="807"/>
      <c r="I316" s="807"/>
    </row>
    <row r="317" spans="5:9" s="440" customFormat="1" ht="12.75">
      <c r="E317" s="451"/>
      <c r="F317" s="806"/>
      <c r="G317" s="807"/>
      <c r="H317" s="807"/>
      <c r="I317" s="807"/>
    </row>
    <row r="318" spans="5:9" s="440" customFormat="1" ht="12.75">
      <c r="E318" s="451"/>
      <c r="F318" s="806"/>
      <c r="G318" s="807"/>
      <c r="H318" s="807"/>
      <c r="I318" s="807"/>
    </row>
    <row r="319" spans="5:9" s="440" customFormat="1" ht="12.75">
      <c r="E319" s="451"/>
      <c r="F319" s="806"/>
      <c r="G319" s="807"/>
      <c r="H319" s="807"/>
      <c r="I319" s="807"/>
    </row>
    <row r="320" spans="5:9" s="440" customFormat="1" ht="12.75">
      <c r="E320" s="451"/>
      <c r="F320" s="806"/>
      <c r="G320" s="807"/>
      <c r="H320" s="807"/>
      <c r="I320" s="807"/>
    </row>
    <row r="321" spans="5:9" s="440" customFormat="1" ht="12.75">
      <c r="E321" s="451"/>
      <c r="F321" s="806"/>
      <c r="G321" s="807"/>
      <c r="H321" s="807"/>
      <c r="I321" s="807"/>
    </row>
    <row r="322" spans="5:9" s="440" customFormat="1" ht="12.75">
      <c r="E322" s="451"/>
      <c r="F322" s="806"/>
      <c r="G322" s="807"/>
      <c r="H322" s="807"/>
      <c r="I322" s="807"/>
    </row>
    <row r="323" spans="5:9" s="440" customFormat="1" ht="12.75">
      <c r="E323" s="451"/>
      <c r="F323" s="806"/>
      <c r="G323" s="807"/>
      <c r="H323" s="807"/>
      <c r="I323" s="807"/>
    </row>
    <row r="324" spans="5:9" s="440" customFormat="1" ht="12.75">
      <c r="E324" s="451"/>
      <c r="F324" s="806"/>
      <c r="G324" s="807"/>
      <c r="H324" s="807"/>
      <c r="I324" s="807"/>
    </row>
    <row r="325" spans="5:9" s="440" customFormat="1" ht="12.75">
      <c r="E325" s="451"/>
      <c r="F325" s="806"/>
      <c r="G325" s="807"/>
      <c r="H325" s="807"/>
      <c r="I325" s="807"/>
    </row>
    <row r="326" spans="5:9" s="440" customFormat="1" ht="12.75">
      <c r="E326" s="451"/>
      <c r="F326" s="806"/>
      <c r="G326" s="807"/>
      <c r="H326" s="807"/>
      <c r="I326" s="807"/>
    </row>
    <row r="327" spans="5:9" s="440" customFormat="1" ht="12.75">
      <c r="E327" s="451"/>
      <c r="F327" s="806"/>
      <c r="G327" s="807"/>
      <c r="H327" s="807"/>
      <c r="I327" s="807"/>
    </row>
    <row r="328" spans="5:9" s="440" customFormat="1" ht="12.75">
      <c r="E328" s="451"/>
      <c r="F328" s="806"/>
      <c r="G328" s="807"/>
      <c r="H328" s="807"/>
      <c r="I328" s="807"/>
    </row>
    <row r="329" spans="5:9" s="440" customFormat="1" ht="12.75">
      <c r="E329" s="451"/>
      <c r="F329" s="806"/>
      <c r="G329" s="807"/>
      <c r="H329" s="807"/>
      <c r="I329" s="807"/>
    </row>
    <row r="330" spans="5:9" s="440" customFormat="1" ht="12.75">
      <c r="E330" s="451"/>
      <c r="F330" s="806"/>
      <c r="G330" s="807"/>
      <c r="H330" s="807"/>
      <c r="I330" s="807"/>
    </row>
    <row r="331" spans="5:9" s="440" customFormat="1" ht="12.75">
      <c r="E331" s="451"/>
      <c r="F331" s="806"/>
      <c r="G331" s="807"/>
      <c r="H331" s="807"/>
      <c r="I331" s="807"/>
    </row>
    <row r="332" spans="5:9" s="440" customFormat="1" ht="12.75">
      <c r="E332" s="451"/>
      <c r="F332" s="806"/>
      <c r="G332" s="807"/>
      <c r="H332" s="807"/>
      <c r="I332" s="807"/>
    </row>
    <row r="333" spans="5:9" s="440" customFormat="1" ht="12.75">
      <c r="E333" s="451"/>
      <c r="F333" s="806"/>
      <c r="G333" s="807"/>
      <c r="H333" s="807"/>
      <c r="I333" s="807"/>
    </row>
    <row r="334" spans="5:9" s="440" customFormat="1" ht="12.75">
      <c r="E334" s="451"/>
      <c r="F334" s="806"/>
      <c r="G334" s="807"/>
      <c r="H334" s="807"/>
      <c r="I334" s="807"/>
    </row>
    <row r="335" spans="5:9" s="440" customFormat="1" ht="12.75">
      <c r="E335" s="451"/>
      <c r="F335" s="806"/>
      <c r="G335" s="807"/>
      <c r="H335" s="807"/>
      <c r="I335" s="807"/>
    </row>
    <row r="336" spans="5:9" s="440" customFormat="1" ht="12.75">
      <c r="E336" s="451"/>
      <c r="F336" s="806"/>
      <c r="G336" s="807"/>
      <c r="H336" s="807"/>
      <c r="I336" s="807"/>
    </row>
    <row r="337" spans="5:9" s="440" customFormat="1" ht="12.75">
      <c r="E337" s="451"/>
      <c r="F337" s="806"/>
      <c r="G337" s="807"/>
      <c r="H337" s="807"/>
      <c r="I337" s="807"/>
    </row>
    <row r="338" spans="5:9" s="440" customFormat="1" ht="12.75">
      <c r="E338" s="451"/>
      <c r="F338" s="806"/>
      <c r="G338" s="807"/>
      <c r="H338" s="807"/>
      <c r="I338" s="807"/>
    </row>
    <row r="339" spans="5:9" s="440" customFormat="1" ht="12.75">
      <c r="E339" s="451"/>
      <c r="F339" s="806"/>
      <c r="G339" s="807"/>
      <c r="H339" s="807"/>
      <c r="I339" s="807"/>
    </row>
    <row r="340" spans="5:9" s="440" customFormat="1" ht="12.75">
      <c r="E340" s="451"/>
      <c r="F340" s="806"/>
      <c r="G340" s="807"/>
      <c r="H340" s="807"/>
      <c r="I340" s="807"/>
    </row>
    <row r="341" spans="5:9" s="440" customFormat="1" ht="12.75">
      <c r="E341" s="451"/>
      <c r="F341" s="806"/>
      <c r="G341" s="807"/>
      <c r="H341" s="807"/>
      <c r="I341" s="807"/>
    </row>
    <row r="342" spans="5:9" s="440" customFormat="1" ht="12.75">
      <c r="E342" s="451"/>
      <c r="F342" s="806"/>
      <c r="G342" s="807"/>
      <c r="H342" s="807"/>
      <c r="I342" s="807"/>
    </row>
    <row r="343" spans="5:9" s="440" customFormat="1" ht="12.75">
      <c r="E343" s="451"/>
      <c r="F343" s="806"/>
      <c r="G343" s="807"/>
      <c r="H343" s="807"/>
      <c r="I343" s="807"/>
    </row>
    <row r="344" spans="5:9" s="440" customFormat="1" ht="12.75">
      <c r="E344" s="451"/>
      <c r="F344" s="806"/>
      <c r="G344" s="807"/>
      <c r="H344" s="807"/>
      <c r="I344" s="807"/>
    </row>
    <row r="345" spans="5:9" s="440" customFormat="1" ht="12.75">
      <c r="E345" s="451"/>
      <c r="F345" s="806"/>
      <c r="G345" s="807"/>
      <c r="H345" s="807"/>
      <c r="I345" s="807"/>
    </row>
    <row r="346" spans="5:9" s="440" customFormat="1" ht="12.75">
      <c r="E346" s="451"/>
      <c r="F346" s="806"/>
      <c r="G346" s="807"/>
      <c r="H346" s="807"/>
      <c r="I346" s="807"/>
    </row>
    <row r="347" spans="5:9" s="440" customFormat="1" ht="12.75">
      <c r="E347" s="451"/>
      <c r="F347" s="806"/>
      <c r="G347" s="807"/>
      <c r="H347" s="807"/>
      <c r="I347" s="807"/>
    </row>
    <row r="348" spans="5:9" s="440" customFormat="1" ht="12.75">
      <c r="E348" s="451"/>
      <c r="F348" s="806"/>
      <c r="G348" s="807"/>
      <c r="H348" s="807"/>
      <c r="I348" s="807"/>
    </row>
    <row r="349" spans="5:9" s="440" customFormat="1" ht="12.75">
      <c r="E349" s="451"/>
      <c r="F349" s="806"/>
      <c r="G349" s="807"/>
      <c r="H349" s="807"/>
      <c r="I349" s="807"/>
    </row>
    <row r="350" spans="5:9" s="440" customFormat="1" ht="12.75">
      <c r="E350" s="451"/>
      <c r="F350" s="806"/>
      <c r="G350" s="807"/>
      <c r="H350" s="807"/>
      <c r="I350" s="807"/>
    </row>
    <row r="351" spans="5:9" s="440" customFormat="1" ht="12.75">
      <c r="E351" s="451"/>
      <c r="F351" s="806"/>
      <c r="G351" s="807"/>
      <c r="H351" s="807"/>
      <c r="I351" s="807"/>
    </row>
    <row r="352" spans="5:9" s="440" customFormat="1" ht="12.75">
      <c r="E352" s="451"/>
      <c r="F352" s="806"/>
      <c r="G352" s="807"/>
      <c r="H352" s="807"/>
      <c r="I352" s="807"/>
    </row>
    <row r="353" spans="5:9" s="440" customFormat="1" ht="12.75">
      <c r="E353" s="451"/>
      <c r="F353" s="806"/>
      <c r="G353" s="807"/>
      <c r="H353" s="807"/>
      <c r="I353" s="807"/>
    </row>
    <row r="354" spans="5:9" s="440" customFormat="1" ht="12.75">
      <c r="E354" s="451"/>
      <c r="F354" s="806"/>
      <c r="G354" s="807"/>
      <c r="H354" s="807"/>
      <c r="I354" s="807"/>
    </row>
    <row r="355" spans="5:9" s="440" customFormat="1" ht="12.75">
      <c r="E355" s="451"/>
      <c r="F355" s="806"/>
      <c r="G355" s="807"/>
      <c r="H355" s="807"/>
      <c r="I355" s="807"/>
    </row>
    <row r="356" spans="5:9" s="440" customFormat="1" ht="12.75">
      <c r="E356" s="451"/>
      <c r="F356" s="806"/>
      <c r="G356" s="807"/>
      <c r="H356" s="807"/>
      <c r="I356" s="807"/>
    </row>
    <row r="357" spans="5:9" s="440" customFormat="1" ht="12.75">
      <c r="E357" s="451"/>
      <c r="F357" s="806"/>
      <c r="G357" s="807"/>
      <c r="H357" s="807"/>
      <c r="I357" s="807"/>
    </row>
    <row r="358" spans="5:9" s="440" customFormat="1" ht="12.75">
      <c r="E358" s="451"/>
      <c r="F358" s="806"/>
      <c r="G358" s="807"/>
      <c r="H358" s="807"/>
      <c r="I358" s="807"/>
    </row>
    <row r="359" spans="5:9" s="440" customFormat="1" ht="12.75">
      <c r="E359" s="451"/>
      <c r="F359" s="806"/>
      <c r="G359" s="807"/>
      <c r="H359" s="807"/>
      <c r="I359" s="807"/>
    </row>
    <row r="360" spans="5:9" s="440" customFormat="1" ht="12.75">
      <c r="E360" s="451"/>
      <c r="F360" s="806"/>
      <c r="G360" s="807"/>
      <c r="H360" s="807"/>
      <c r="I360" s="807"/>
    </row>
    <row r="361" spans="5:9" s="440" customFormat="1" ht="12.75">
      <c r="E361" s="451"/>
      <c r="F361" s="806"/>
      <c r="G361" s="807"/>
      <c r="H361" s="807"/>
      <c r="I361" s="807"/>
    </row>
    <row r="362" spans="5:9" s="440" customFormat="1" ht="12.75">
      <c r="E362" s="451"/>
      <c r="F362" s="806"/>
      <c r="G362" s="807"/>
      <c r="H362" s="807"/>
      <c r="I362" s="807"/>
    </row>
    <row r="363" spans="5:9" s="440" customFormat="1" ht="12.75">
      <c r="E363" s="451"/>
      <c r="F363" s="806"/>
      <c r="G363" s="807"/>
      <c r="H363" s="807"/>
      <c r="I363" s="807"/>
    </row>
    <row r="364" spans="5:9" s="440" customFormat="1" ht="12.75">
      <c r="E364" s="451"/>
      <c r="F364" s="806"/>
      <c r="G364" s="807"/>
      <c r="H364" s="807"/>
      <c r="I364" s="807"/>
    </row>
    <row r="365" spans="5:9" s="440" customFormat="1" ht="12.75">
      <c r="E365" s="451"/>
      <c r="F365" s="806"/>
      <c r="G365" s="807"/>
      <c r="H365" s="807"/>
      <c r="I365" s="807"/>
    </row>
    <row r="366" spans="5:9" s="440" customFormat="1" ht="12.75">
      <c r="E366" s="451"/>
      <c r="F366" s="806"/>
      <c r="G366" s="807"/>
      <c r="H366" s="807"/>
      <c r="I366" s="807"/>
    </row>
    <row r="367" spans="5:9" s="440" customFormat="1" ht="12.75">
      <c r="E367" s="451"/>
      <c r="F367" s="806"/>
      <c r="G367" s="807"/>
      <c r="H367" s="807"/>
      <c r="I367" s="807"/>
    </row>
    <row r="368" spans="5:9" s="440" customFormat="1" ht="12.75">
      <c r="E368" s="451"/>
      <c r="F368" s="806"/>
      <c r="G368" s="807"/>
      <c r="H368" s="807"/>
      <c r="I368" s="807"/>
    </row>
    <row r="369" spans="5:9" s="440" customFormat="1" ht="12.75">
      <c r="E369" s="451"/>
      <c r="F369" s="806"/>
      <c r="G369" s="807"/>
      <c r="H369" s="807"/>
      <c r="I369" s="807"/>
    </row>
    <row r="370" spans="5:9" s="440" customFormat="1" ht="12.75">
      <c r="E370" s="451"/>
      <c r="F370" s="806"/>
      <c r="G370" s="807"/>
      <c r="H370" s="807"/>
      <c r="I370" s="807"/>
    </row>
    <row r="371" spans="5:9" s="440" customFormat="1" ht="12.75">
      <c r="E371" s="451"/>
      <c r="F371" s="806"/>
      <c r="G371" s="807"/>
      <c r="H371" s="807"/>
      <c r="I371" s="807"/>
    </row>
    <row r="372" spans="5:9" s="440" customFormat="1" ht="12.75">
      <c r="E372" s="451"/>
      <c r="F372" s="806"/>
      <c r="G372" s="807"/>
      <c r="H372" s="807"/>
      <c r="I372" s="807"/>
    </row>
    <row r="373" spans="5:9" s="440" customFormat="1" ht="12.75">
      <c r="E373" s="451"/>
      <c r="F373" s="806"/>
      <c r="G373" s="807"/>
      <c r="H373" s="807"/>
      <c r="I373" s="807"/>
    </row>
    <row r="374" spans="5:9" s="440" customFormat="1" ht="12.75">
      <c r="E374" s="451"/>
      <c r="F374" s="806"/>
      <c r="G374" s="807"/>
      <c r="H374" s="807"/>
      <c r="I374" s="807"/>
    </row>
    <row r="375" spans="5:9" s="440" customFormat="1" ht="12.75">
      <c r="E375" s="451"/>
      <c r="F375" s="806"/>
      <c r="G375" s="807"/>
      <c r="H375" s="807"/>
      <c r="I375" s="807"/>
    </row>
    <row r="376" spans="5:9" s="440" customFormat="1" ht="12.75">
      <c r="E376" s="451"/>
      <c r="F376" s="806"/>
      <c r="G376" s="807"/>
      <c r="H376" s="807"/>
      <c r="I376" s="807"/>
    </row>
    <row r="377" spans="5:9" s="440" customFormat="1" ht="12.75">
      <c r="E377" s="451"/>
      <c r="F377" s="806"/>
      <c r="G377" s="807"/>
      <c r="H377" s="807"/>
      <c r="I377" s="807"/>
    </row>
    <row r="378" spans="5:9" s="440" customFormat="1" ht="12.75">
      <c r="E378" s="451"/>
      <c r="F378" s="806"/>
      <c r="G378" s="807"/>
      <c r="H378" s="807"/>
      <c r="I378" s="807"/>
    </row>
    <row r="379" spans="5:9" s="440" customFormat="1" ht="12.75">
      <c r="E379" s="451"/>
      <c r="F379" s="806"/>
      <c r="G379" s="807"/>
      <c r="H379" s="807"/>
      <c r="I379" s="807"/>
    </row>
    <row r="380" spans="5:9" s="440" customFormat="1" ht="12.75">
      <c r="E380" s="451"/>
      <c r="F380" s="806"/>
      <c r="G380" s="807"/>
      <c r="H380" s="807"/>
      <c r="I380" s="807"/>
    </row>
    <row r="381" spans="5:9" s="440" customFormat="1" ht="12.75">
      <c r="E381" s="451"/>
      <c r="F381" s="806"/>
      <c r="G381" s="807"/>
      <c r="H381" s="807"/>
      <c r="I381" s="807"/>
    </row>
    <row r="382" spans="5:9" s="440" customFormat="1" ht="12.75">
      <c r="E382" s="451"/>
      <c r="F382" s="806"/>
      <c r="G382" s="807"/>
      <c r="H382" s="807"/>
      <c r="I382" s="807"/>
    </row>
    <row r="383" spans="5:9" s="440" customFormat="1" ht="12.75">
      <c r="E383" s="451"/>
      <c r="F383" s="806"/>
      <c r="G383" s="807"/>
      <c r="H383" s="807"/>
      <c r="I383" s="807"/>
    </row>
    <row r="384" spans="5:9" s="440" customFormat="1" ht="12.75">
      <c r="E384" s="451"/>
      <c r="F384" s="806"/>
      <c r="G384" s="807"/>
      <c r="H384" s="807"/>
      <c r="I384" s="807"/>
    </row>
    <row r="385" spans="5:9" s="440" customFormat="1" ht="12.75">
      <c r="E385" s="451"/>
      <c r="F385" s="806"/>
      <c r="G385" s="807"/>
      <c r="H385" s="807"/>
      <c r="I385" s="807"/>
    </row>
    <row r="386" spans="5:9" s="440" customFormat="1" ht="12.75">
      <c r="E386" s="451"/>
      <c r="F386" s="806"/>
      <c r="G386" s="807"/>
      <c r="H386" s="807"/>
      <c r="I386" s="807"/>
    </row>
    <row r="387" spans="5:9" s="440" customFormat="1" ht="12.75">
      <c r="E387" s="451"/>
      <c r="F387" s="806"/>
      <c r="G387" s="807"/>
      <c r="H387" s="807"/>
      <c r="I387" s="807"/>
    </row>
    <row r="388" spans="5:9" s="440" customFormat="1" ht="12.75">
      <c r="E388" s="451"/>
      <c r="F388" s="806"/>
      <c r="G388" s="807"/>
      <c r="H388" s="807"/>
      <c r="I388" s="807"/>
    </row>
    <row r="389" spans="5:9" s="440" customFormat="1" ht="12.75">
      <c r="E389" s="451"/>
      <c r="F389" s="806"/>
      <c r="G389" s="807"/>
      <c r="H389" s="807"/>
      <c r="I389" s="807"/>
    </row>
    <row r="390" spans="5:9" s="440" customFormat="1" ht="12.75">
      <c r="E390" s="451"/>
      <c r="F390" s="806"/>
      <c r="G390" s="807"/>
      <c r="H390" s="807"/>
      <c r="I390" s="807"/>
    </row>
    <row r="391" spans="5:9" s="440" customFormat="1" ht="12.75">
      <c r="E391" s="451"/>
      <c r="F391" s="806"/>
      <c r="G391" s="807"/>
      <c r="H391" s="807"/>
      <c r="I391" s="807"/>
    </row>
    <row r="392" spans="5:9" s="440" customFormat="1" ht="12.75">
      <c r="E392" s="451"/>
      <c r="F392" s="806"/>
      <c r="G392" s="807"/>
      <c r="H392" s="807"/>
      <c r="I392" s="807"/>
    </row>
    <row r="393" spans="5:9" s="440" customFormat="1" ht="12.75">
      <c r="E393" s="451"/>
      <c r="F393" s="806"/>
      <c r="G393" s="807"/>
      <c r="H393" s="807"/>
      <c r="I393" s="807"/>
    </row>
    <row r="394" spans="5:9" s="440" customFormat="1" ht="12.75">
      <c r="E394" s="451"/>
      <c r="F394" s="806"/>
      <c r="G394" s="807"/>
      <c r="H394" s="807"/>
      <c r="I394" s="807"/>
    </row>
    <row r="395" spans="5:9" s="440" customFormat="1" ht="12.75">
      <c r="E395" s="451"/>
      <c r="F395" s="806"/>
      <c r="G395" s="807"/>
      <c r="H395" s="807"/>
      <c r="I395" s="807"/>
    </row>
    <row r="396" spans="5:9" s="440" customFormat="1" ht="12.75">
      <c r="E396" s="451"/>
      <c r="F396" s="806"/>
      <c r="G396" s="807"/>
      <c r="H396" s="807"/>
      <c r="I396" s="807"/>
    </row>
    <row r="397" spans="5:9" s="440" customFormat="1" ht="12.75">
      <c r="E397" s="451"/>
      <c r="F397" s="806"/>
      <c r="G397" s="807"/>
      <c r="H397" s="807"/>
      <c r="I397" s="807"/>
    </row>
    <row r="398" spans="5:9" s="440" customFormat="1" ht="12.75">
      <c r="E398" s="451"/>
      <c r="F398" s="806"/>
      <c r="G398" s="807"/>
      <c r="H398" s="807"/>
      <c r="I398" s="807"/>
    </row>
    <row r="399" spans="5:9" s="440" customFormat="1" ht="12.75">
      <c r="E399" s="451"/>
      <c r="F399" s="806"/>
      <c r="G399" s="807"/>
      <c r="H399" s="807"/>
      <c r="I399" s="807"/>
    </row>
    <row r="400" spans="5:9" s="440" customFormat="1" ht="12.75">
      <c r="E400" s="451"/>
      <c r="F400" s="806"/>
      <c r="G400" s="807"/>
      <c r="H400" s="807"/>
      <c r="I400" s="807"/>
    </row>
    <row r="401" spans="5:9" s="440" customFormat="1" ht="12.75">
      <c r="E401" s="451"/>
      <c r="F401" s="806"/>
      <c r="G401" s="807"/>
      <c r="H401" s="807"/>
      <c r="I401" s="807"/>
    </row>
    <row r="402" spans="5:9" s="440" customFormat="1" ht="12.75">
      <c r="E402" s="451"/>
      <c r="F402" s="806"/>
      <c r="G402" s="807"/>
      <c r="H402" s="807"/>
      <c r="I402" s="807"/>
    </row>
    <row r="403" spans="5:9" s="440" customFormat="1" ht="12.75">
      <c r="E403" s="451"/>
      <c r="F403" s="806"/>
      <c r="G403" s="807"/>
      <c r="H403" s="807"/>
      <c r="I403" s="807"/>
    </row>
    <row r="404" spans="5:9" s="440" customFormat="1" ht="12.75">
      <c r="E404" s="451"/>
      <c r="F404" s="806"/>
      <c r="G404" s="807"/>
      <c r="H404" s="807"/>
      <c r="I404" s="807"/>
    </row>
    <row r="405" spans="5:9" s="440" customFormat="1" ht="12.75">
      <c r="E405" s="451"/>
      <c r="F405" s="806"/>
      <c r="G405" s="807"/>
      <c r="H405" s="807"/>
      <c r="I405" s="807"/>
    </row>
    <row r="406" spans="5:9" s="440" customFormat="1" ht="12.75">
      <c r="E406" s="451"/>
      <c r="F406" s="806"/>
      <c r="G406" s="807"/>
      <c r="H406" s="807"/>
      <c r="I406" s="807"/>
    </row>
    <row r="407" spans="5:9" s="440" customFormat="1" ht="12.75">
      <c r="E407" s="451"/>
      <c r="F407" s="806"/>
      <c r="G407" s="807"/>
      <c r="H407" s="807"/>
      <c r="I407" s="807"/>
    </row>
    <row r="408" spans="5:9" s="440" customFormat="1" ht="12.75">
      <c r="E408" s="451"/>
      <c r="F408" s="806"/>
      <c r="G408" s="807"/>
      <c r="H408" s="807"/>
      <c r="I408" s="807"/>
    </row>
    <row r="409" spans="5:9" s="440" customFormat="1" ht="12.75">
      <c r="E409" s="451"/>
      <c r="F409" s="806"/>
      <c r="G409" s="807"/>
      <c r="H409" s="807"/>
      <c r="I409" s="807"/>
    </row>
    <row r="410" spans="5:9" s="440" customFormat="1" ht="12.75">
      <c r="E410" s="451"/>
      <c r="F410" s="806"/>
      <c r="G410" s="807"/>
      <c r="H410" s="807"/>
      <c r="I410" s="807"/>
    </row>
    <row r="411" spans="5:9" s="440" customFormat="1" ht="12.75">
      <c r="E411" s="451"/>
      <c r="F411" s="806"/>
      <c r="G411" s="807"/>
      <c r="H411" s="807"/>
      <c r="I411" s="807"/>
    </row>
    <row r="412" spans="5:9" s="440" customFormat="1" ht="12.75">
      <c r="E412" s="451"/>
      <c r="F412" s="806"/>
      <c r="G412" s="807"/>
      <c r="H412" s="807"/>
      <c r="I412" s="807"/>
    </row>
    <row r="413" spans="5:9" s="440" customFormat="1" ht="12.75">
      <c r="E413" s="451"/>
      <c r="F413" s="806"/>
      <c r="G413" s="807"/>
      <c r="H413" s="807"/>
      <c r="I413" s="807"/>
    </row>
    <row r="414" spans="5:9" s="440" customFormat="1" ht="12.75">
      <c r="E414" s="451"/>
      <c r="F414" s="806"/>
      <c r="G414" s="807"/>
      <c r="H414" s="807"/>
      <c r="I414" s="807"/>
    </row>
    <row r="415" spans="5:9" s="440" customFormat="1" ht="12.75">
      <c r="E415" s="451"/>
      <c r="F415" s="806"/>
      <c r="G415" s="807"/>
      <c r="H415" s="807"/>
      <c r="I415" s="807"/>
    </row>
    <row r="416" spans="5:9" s="440" customFormat="1" ht="12.75">
      <c r="E416" s="451"/>
      <c r="F416" s="806"/>
      <c r="G416" s="807"/>
      <c r="H416" s="807"/>
      <c r="I416" s="807"/>
    </row>
    <row r="417" spans="5:9" s="440" customFormat="1" ht="12.75">
      <c r="E417" s="451"/>
      <c r="F417" s="806"/>
      <c r="G417" s="807"/>
      <c r="H417" s="807"/>
      <c r="I417" s="807"/>
    </row>
    <row r="418" spans="5:9" s="440" customFormat="1" ht="12.75">
      <c r="E418" s="451"/>
      <c r="F418" s="806"/>
      <c r="G418" s="807"/>
      <c r="H418" s="807"/>
      <c r="I418" s="807"/>
    </row>
    <row r="419" spans="5:9" s="440" customFormat="1" ht="12.75">
      <c r="E419" s="451"/>
      <c r="F419" s="806"/>
      <c r="G419" s="807"/>
      <c r="H419" s="807"/>
      <c r="I419" s="807"/>
    </row>
    <row r="420" spans="5:9" s="440" customFormat="1" ht="12.75">
      <c r="E420" s="451"/>
      <c r="F420" s="806"/>
      <c r="G420" s="807"/>
      <c r="H420" s="807"/>
      <c r="I420" s="807"/>
    </row>
    <row r="421" spans="5:9" s="440" customFormat="1" ht="12.75">
      <c r="E421" s="451"/>
      <c r="F421" s="806"/>
      <c r="G421" s="807"/>
      <c r="H421" s="807"/>
      <c r="I421" s="807"/>
    </row>
    <row r="422" spans="5:9" s="440" customFormat="1" ht="12.75">
      <c r="E422" s="451"/>
      <c r="F422" s="806"/>
      <c r="G422" s="807"/>
      <c r="H422" s="807"/>
      <c r="I422" s="807"/>
    </row>
    <row r="423" spans="5:9" s="440" customFormat="1" ht="12.75">
      <c r="E423" s="451"/>
      <c r="F423" s="806"/>
      <c r="G423" s="807"/>
      <c r="H423" s="807"/>
      <c r="I423" s="807"/>
    </row>
    <row r="424" spans="5:9" s="440" customFormat="1" ht="12.75">
      <c r="E424" s="451"/>
      <c r="F424" s="806"/>
      <c r="G424" s="807"/>
      <c r="H424" s="807"/>
      <c r="I424" s="807"/>
    </row>
    <row r="425" spans="5:9" s="440" customFormat="1" ht="12.75">
      <c r="E425" s="451"/>
      <c r="F425" s="806"/>
      <c r="G425" s="807"/>
      <c r="H425" s="807"/>
      <c r="I425" s="807"/>
    </row>
    <row r="426" spans="5:9" s="440" customFormat="1" ht="12.75">
      <c r="E426" s="451"/>
      <c r="F426" s="806"/>
      <c r="G426" s="807"/>
      <c r="H426" s="807"/>
      <c r="I426" s="807"/>
    </row>
    <row r="427" spans="5:9" s="440" customFormat="1" ht="12.75">
      <c r="E427" s="451"/>
      <c r="F427" s="806"/>
      <c r="G427" s="807"/>
      <c r="H427" s="807"/>
      <c r="I427" s="807"/>
    </row>
    <row r="428" spans="5:9" s="440" customFormat="1" ht="12.75">
      <c r="E428" s="451"/>
      <c r="F428" s="806"/>
      <c r="G428" s="807"/>
      <c r="H428" s="807"/>
      <c r="I428" s="807"/>
    </row>
    <row r="429" spans="5:9" s="440" customFormat="1" ht="12.75">
      <c r="E429" s="451"/>
      <c r="F429" s="806"/>
      <c r="G429" s="807"/>
      <c r="H429" s="807"/>
      <c r="I429" s="807"/>
    </row>
    <row r="430" spans="5:9" s="440" customFormat="1" ht="12.75">
      <c r="E430" s="451"/>
      <c r="F430" s="806"/>
      <c r="G430" s="807"/>
      <c r="H430" s="807"/>
      <c r="I430" s="807"/>
    </row>
    <row r="431" spans="5:9" s="440" customFormat="1" ht="12.75">
      <c r="E431" s="451"/>
      <c r="F431" s="806"/>
      <c r="G431" s="807"/>
      <c r="H431" s="807"/>
      <c r="I431" s="807"/>
    </row>
    <row r="432" spans="5:9" s="440" customFormat="1" ht="12.75">
      <c r="E432" s="451"/>
      <c r="F432" s="806"/>
      <c r="G432" s="807"/>
      <c r="H432" s="807"/>
      <c r="I432" s="807"/>
    </row>
    <row r="433" spans="5:9" s="440" customFormat="1" ht="12.75">
      <c r="E433" s="451"/>
      <c r="F433" s="806"/>
      <c r="G433" s="807"/>
      <c r="H433" s="807"/>
      <c r="I433" s="807"/>
    </row>
    <row r="434" spans="5:9" s="440" customFormat="1" ht="12.75">
      <c r="E434" s="451"/>
      <c r="F434" s="806"/>
      <c r="G434" s="807"/>
      <c r="H434" s="807"/>
      <c r="I434" s="807"/>
    </row>
    <row r="435" spans="5:9" s="440" customFormat="1" ht="12.75">
      <c r="E435" s="451"/>
      <c r="F435" s="806"/>
      <c r="G435" s="807"/>
      <c r="H435" s="807"/>
      <c r="I435" s="807"/>
    </row>
    <row r="436" spans="5:9" s="440" customFormat="1" ht="12.75">
      <c r="E436" s="451"/>
      <c r="F436" s="806"/>
      <c r="G436" s="807"/>
      <c r="H436" s="807"/>
      <c r="I436" s="807"/>
    </row>
    <row r="437" spans="5:9" s="440" customFormat="1" ht="12.75">
      <c r="E437" s="451"/>
      <c r="F437" s="806"/>
      <c r="G437" s="807"/>
      <c r="H437" s="807"/>
      <c r="I437" s="807"/>
    </row>
    <row r="438" spans="5:9" s="440" customFormat="1" ht="12.75">
      <c r="E438" s="451"/>
      <c r="F438" s="806"/>
      <c r="G438" s="807"/>
      <c r="H438" s="807"/>
      <c r="I438" s="807"/>
    </row>
    <row r="439" spans="5:9" s="440" customFormat="1" ht="12.75">
      <c r="E439" s="451"/>
      <c r="F439" s="806"/>
      <c r="G439" s="807"/>
      <c r="H439" s="807"/>
      <c r="I439" s="807"/>
    </row>
    <row r="440" spans="5:9" s="440" customFormat="1" ht="12.75">
      <c r="E440" s="451"/>
      <c r="F440" s="806"/>
      <c r="G440" s="807"/>
      <c r="H440" s="807"/>
      <c r="I440" s="807"/>
    </row>
    <row r="441" spans="5:9" s="440" customFormat="1" ht="12.75">
      <c r="E441" s="451"/>
      <c r="F441" s="806"/>
      <c r="G441" s="807"/>
      <c r="H441" s="807"/>
      <c r="I441" s="807"/>
    </row>
    <row r="442" spans="5:9" s="440" customFormat="1" ht="12.75">
      <c r="E442" s="451"/>
      <c r="F442" s="806"/>
      <c r="G442" s="807"/>
      <c r="H442" s="807"/>
      <c r="I442" s="807"/>
    </row>
    <row r="443" spans="5:9" s="440" customFormat="1" ht="12.75">
      <c r="E443" s="451"/>
      <c r="F443" s="806"/>
      <c r="G443" s="807"/>
      <c r="H443" s="807"/>
      <c r="I443" s="807"/>
    </row>
    <row r="444" spans="5:9" s="440" customFormat="1" ht="12.75">
      <c r="E444" s="451"/>
      <c r="F444" s="806"/>
      <c r="G444" s="807"/>
      <c r="H444" s="807"/>
      <c r="I444" s="807"/>
    </row>
    <row r="445" spans="5:9" s="440" customFormat="1" ht="12.75">
      <c r="E445" s="451"/>
      <c r="F445" s="806"/>
      <c r="G445" s="807"/>
      <c r="H445" s="807"/>
      <c r="I445" s="807"/>
    </row>
    <row r="446" spans="5:9" s="440" customFormat="1" ht="12.75">
      <c r="E446" s="451"/>
      <c r="F446" s="806"/>
      <c r="G446" s="807"/>
      <c r="H446" s="807"/>
      <c r="I446" s="807"/>
    </row>
    <row r="447" spans="5:9" s="440" customFormat="1" ht="12.75">
      <c r="E447" s="451"/>
      <c r="F447" s="806"/>
      <c r="G447" s="807"/>
      <c r="H447" s="807"/>
      <c r="I447" s="807"/>
    </row>
    <row r="448" spans="5:9" s="440" customFormat="1" ht="12.75">
      <c r="E448" s="451"/>
      <c r="F448" s="806"/>
      <c r="G448" s="807"/>
      <c r="H448" s="807"/>
      <c r="I448" s="807"/>
    </row>
    <row r="449" spans="5:9" s="440" customFormat="1" ht="12.75">
      <c r="E449" s="451"/>
      <c r="F449" s="806"/>
      <c r="G449" s="807"/>
      <c r="H449" s="807"/>
      <c r="I449" s="807"/>
    </row>
    <row r="450" spans="5:9" s="440" customFormat="1" ht="12.75">
      <c r="E450" s="451"/>
      <c r="F450" s="806"/>
      <c r="G450" s="807"/>
      <c r="H450" s="807"/>
      <c r="I450" s="807"/>
    </row>
    <row r="451" spans="5:9" s="440" customFormat="1" ht="12.75">
      <c r="E451" s="451"/>
      <c r="F451" s="806"/>
      <c r="G451" s="807"/>
      <c r="H451" s="807"/>
      <c r="I451" s="807"/>
    </row>
    <row r="452" spans="5:9" s="440" customFormat="1" ht="12.75">
      <c r="E452" s="451"/>
      <c r="F452" s="806"/>
      <c r="G452" s="807"/>
      <c r="H452" s="807"/>
      <c r="I452" s="807"/>
    </row>
    <row r="453" spans="5:9" s="440" customFormat="1" ht="12.75">
      <c r="E453" s="451"/>
      <c r="F453" s="806"/>
      <c r="G453" s="807"/>
      <c r="H453" s="807"/>
      <c r="I453" s="807"/>
    </row>
    <row r="454" spans="5:9" s="440" customFormat="1" ht="12.75">
      <c r="E454" s="451"/>
      <c r="F454" s="806"/>
      <c r="G454" s="807"/>
      <c r="H454" s="807"/>
      <c r="I454" s="807"/>
    </row>
    <row r="455" spans="5:9" s="440" customFormat="1" ht="12.75">
      <c r="E455" s="451"/>
      <c r="F455" s="806"/>
      <c r="G455" s="807"/>
      <c r="H455" s="807"/>
      <c r="I455" s="807"/>
    </row>
    <row r="456" spans="5:9" s="440" customFormat="1" ht="12.75">
      <c r="E456" s="451"/>
      <c r="F456" s="806"/>
      <c r="G456" s="807"/>
      <c r="H456" s="807"/>
      <c r="I456" s="807"/>
    </row>
    <row r="457" spans="5:9" s="440" customFormat="1" ht="12.75">
      <c r="E457" s="451"/>
      <c r="F457" s="806"/>
      <c r="G457" s="807"/>
      <c r="H457" s="807"/>
      <c r="I457" s="807"/>
    </row>
    <row r="458" spans="5:9" s="440" customFormat="1" ht="12.75">
      <c r="E458" s="451"/>
      <c r="F458" s="806"/>
      <c r="G458" s="807"/>
      <c r="H458" s="807"/>
      <c r="I458" s="807"/>
    </row>
    <row r="459" spans="5:9" s="440" customFormat="1" ht="12.75">
      <c r="E459" s="451"/>
      <c r="F459" s="806"/>
      <c r="G459" s="807"/>
      <c r="H459" s="807"/>
      <c r="I459" s="807"/>
    </row>
    <row r="460" spans="5:9" s="440" customFormat="1" ht="12.75">
      <c r="E460" s="451"/>
      <c r="F460" s="806"/>
      <c r="G460" s="807"/>
      <c r="H460" s="807"/>
      <c r="I460" s="807"/>
    </row>
    <row r="461" spans="5:9" s="440" customFormat="1" ht="12.75">
      <c r="E461" s="451"/>
      <c r="F461" s="806"/>
      <c r="G461" s="807"/>
      <c r="H461" s="807"/>
      <c r="I461" s="807"/>
    </row>
    <row r="462" spans="5:9" s="440" customFormat="1" ht="12.75">
      <c r="E462" s="451"/>
      <c r="F462" s="806"/>
      <c r="G462" s="807"/>
      <c r="H462" s="807"/>
      <c r="I462" s="807"/>
    </row>
    <row r="463" spans="5:9" s="440" customFormat="1" ht="12.75">
      <c r="E463" s="451"/>
      <c r="F463" s="806"/>
      <c r="G463" s="807"/>
      <c r="H463" s="807"/>
      <c r="I463" s="807"/>
    </row>
    <row r="464" spans="5:9" s="440" customFormat="1" ht="12.75">
      <c r="E464" s="451"/>
      <c r="F464" s="806"/>
      <c r="G464" s="807"/>
      <c r="H464" s="807"/>
      <c r="I464" s="807"/>
    </row>
    <row r="465" spans="5:9" s="440" customFormat="1" ht="12.75">
      <c r="E465" s="451"/>
      <c r="F465" s="806"/>
      <c r="G465" s="807"/>
      <c r="H465" s="807"/>
      <c r="I465" s="807"/>
    </row>
    <row r="466" spans="5:9" s="440" customFormat="1" ht="12.75">
      <c r="E466" s="451"/>
      <c r="F466" s="806"/>
      <c r="G466" s="807"/>
      <c r="H466" s="807"/>
      <c r="I466" s="807"/>
    </row>
    <row r="467" spans="5:9" s="440" customFormat="1" ht="12.75">
      <c r="E467" s="451"/>
      <c r="F467" s="806"/>
      <c r="G467" s="807"/>
      <c r="H467" s="807"/>
      <c r="I467" s="807"/>
    </row>
    <row r="468" spans="5:9" s="440" customFormat="1" ht="12.75">
      <c r="E468" s="451"/>
      <c r="F468" s="806"/>
      <c r="G468" s="807"/>
      <c r="H468" s="807"/>
      <c r="I468" s="807"/>
    </row>
    <row r="469" spans="5:9" s="440" customFormat="1" ht="12.75">
      <c r="E469" s="451"/>
      <c r="F469" s="806"/>
      <c r="G469" s="807"/>
      <c r="H469" s="807"/>
      <c r="I469" s="807"/>
    </row>
    <row r="470" spans="5:9" s="440" customFormat="1" ht="12.75">
      <c r="E470" s="451"/>
      <c r="F470" s="806"/>
      <c r="G470" s="807"/>
      <c r="H470" s="807"/>
      <c r="I470" s="807"/>
    </row>
    <row r="471" spans="5:9" s="440" customFormat="1" ht="12.75">
      <c r="E471" s="451"/>
      <c r="F471" s="806"/>
      <c r="G471" s="807"/>
      <c r="H471" s="807"/>
      <c r="I471" s="807"/>
    </row>
    <row r="472" spans="5:9" s="440" customFormat="1" ht="12.75">
      <c r="E472" s="451"/>
      <c r="F472" s="806"/>
      <c r="G472" s="807"/>
      <c r="H472" s="807"/>
      <c r="I472" s="807"/>
    </row>
    <row r="473" spans="5:9" s="440" customFormat="1" ht="12.75">
      <c r="E473" s="451"/>
      <c r="F473" s="806"/>
      <c r="G473" s="807"/>
      <c r="H473" s="807"/>
      <c r="I473" s="807"/>
    </row>
    <row r="474" spans="5:9" s="440" customFormat="1" ht="12.75">
      <c r="E474" s="451"/>
      <c r="F474" s="806"/>
      <c r="G474" s="807"/>
      <c r="H474" s="807"/>
      <c r="I474" s="807"/>
    </row>
    <row r="475" spans="5:9" s="440" customFormat="1" ht="12.75">
      <c r="E475" s="451"/>
      <c r="F475" s="806"/>
      <c r="G475" s="807"/>
      <c r="H475" s="807"/>
      <c r="I475" s="807"/>
    </row>
    <row r="476" spans="5:9" s="440" customFormat="1" ht="12.75">
      <c r="E476" s="451"/>
      <c r="F476" s="806"/>
      <c r="G476" s="807"/>
      <c r="H476" s="807"/>
      <c r="I476" s="807"/>
    </row>
    <row r="477" spans="5:9" s="440" customFormat="1" ht="12.75">
      <c r="E477" s="451"/>
      <c r="F477" s="806"/>
      <c r="G477" s="807"/>
      <c r="H477" s="807"/>
      <c r="I477" s="807"/>
    </row>
    <row r="478" spans="5:9" s="440" customFormat="1" ht="12.75">
      <c r="E478" s="451"/>
      <c r="F478" s="806"/>
      <c r="G478" s="807"/>
      <c r="H478" s="807"/>
      <c r="I478" s="807"/>
    </row>
    <row r="479" spans="5:9" s="440" customFormat="1" ht="12.75">
      <c r="E479" s="451"/>
      <c r="F479" s="806"/>
      <c r="G479" s="807"/>
      <c r="H479" s="807"/>
      <c r="I479" s="807"/>
    </row>
    <row r="480" spans="5:9" s="440" customFormat="1" ht="12.75">
      <c r="E480" s="451"/>
      <c r="F480" s="806"/>
      <c r="G480" s="807"/>
      <c r="H480" s="807"/>
      <c r="I480" s="807"/>
    </row>
    <row r="481" spans="5:9" s="440" customFormat="1" ht="12.75">
      <c r="E481" s="451"/>
      <c r="F481" s="806"/>
      <c r="G481" s="807"/>
      <c r="H481" s="807"/>
      <c r="I481" s="807"/>
    </row>
    <row r="482" spans="5:9" s="440" customFormat="1" ht="12.75">
      <c r="E482" s="451"/>
      <c r="F482" s="806"/>
      <c r="G482" s="807"/>
      <c r="H482" s="807"/>
      <c r="I482" s="807"/>
    </row>
    <row r="483" spans="5:9" s="440" customFormat="1" ht="12.75">
      <c r="E483" s="451"/>
      <c r="F483" s="806"/>
      <c r="G483" s="807"/>
      <c r="H483" s="807"/>
      <c r="I483" s="807"/>
    </row>
    <row r="484" spans="5:9" s="440" customFormat="1" ht="12.75">
      <c r="E484" s="451"/>
      <c r="F484" s="806"/>
      <c r="G484" s="807"/>
      <c r="H484" s="807"/>
      <c r="I484" s="807"/>
    </row>
    <row r="485" spans="5:9" s="440" customFormat="1" ht="12.75">
      <c r="E485" s="451"/>
      <c r="F485" s="806"/>
      <c r="G485" s="807"/>
      <c r="H485" s="807"/>
      <c r="I485" s="807"/>
    </row>
    <row r="486" spans="5:9" s="440" customFormat="1" ht="12.75">
      <c r="E486" s="451"/>
      <c r="F486" s="806"/>
      <c r="G486" s="807"/>
      <c r="H486" s="807"/>
      <c r="I486" s="807"/>
    </row>
    <row r="487" spans="5:9" s="440" customFormat="1" ht="12.75">
      <c r="E487" s="451"/>
      <c r="F487" s="806"/>
      <c r="G487" s="807"/>
      <c r="H487" s="807"/>
      <c r="I487" s="807"/>
    </row>
    <row r="488" spans="5:9" s="440" customFormat="1" ht="12.75">
      <c r="E488" s="451"/>
      <c r="F488" s="806"/>
      <c r="G488" s="807"/>
      <c r="H488" s="807"/>
      <c r="I488" s="807"/>
    </row>
    <row r="489" spans="5:9" s="440" customFormat="1" ht="12.75">
      <c r="E489" s="451"/>
      <c r="F489" s="806"/>
      <c r="G489" s="807"/>
      <c r="H489" s="807"/>
      <c r="I489" s="807"/>
    </row>
    <row r="490" spans="5:9" s="440" customFormat="1" ht="12.75">
      <c r="E490" s="451"/>
      <c r="F490" s="806"/>
      <c r="G490" s="807"/>
      <c r="H490" s="807"/>
      <c r="I490" s="807"/>
    </row>
    <row r="491" spans="5:9" s="440" customFormat="1" ht="12.75">
      <c r="E491" s="451"/>
      <c r="F491" s="806"/>
      <c r="G491" s="807"/>
      <c r="H491" s="807"/>
      <c r="I491" s="807"/>
    </row>
    <row r="492" spans="5:9" s="440" customFormat="1" ht="12.75">
      <c r="E492" s="451"/>
      <c r="F492" s="806"/>
      <c r="G492" s="807"/>
      <c r="H492" s="807"/>
      <c r="I492" s="807"/>
    </row>
    <row r="493" spans="5:9" s="440" customFormat="1" ht="12.75">
      <c r="E493" s="451"/>
      <c r="F493" s="806"/>
      <c r="G493" s="807"/>
      <c r="H493" s="807"/>
      <c r="I493" s="807"/>
    </row>
    <row r="494" spans="5:9" s="440" customFormat="1" ht="12.75">
      <c r="E494" s="451"/>
      <c r="F494" s="806"/>
      <c r="G494" s="807"/>
      <c r="H494" s="807"/>
      <c r="I494" s="807"/>
    </row>
    <row r="495" spans="5:9" s="440" customFormat="1" ht="12.75">
      <c r="E495" s="451"/>
      <c r="F495" s="806"/>
      <c r="G495" s="807"/>
      <c r="H495" s="807"/>
      <c r="I495" s="807"/>
    </row>
    <row r="496" spans="5:9" s="440" customFormat="1" ht="12.75">
      <c r="E496" s="451"/>
      <c r="F496" s="806"/>
      <c r="G496" s="807"/>
      <c r="H496" s="807"/>
      <c r="I496" s="807"/>
    </row>
    <row r="497" spans="5:9" s="440" customFormat="1" ht="12.75">
      <c r="E497" s="451"/>
      <c r="F497" s="806"/>
      <c r="G497" s="807"/>
      <c r="H497" s="807"/>
      <c r="I497" s="807"/>
    </row>
    <row r="498" spans="5:9" s="440" customFormat="1" ht="12.75">
      <c r="E498" s="451"/>
      <c r="F498" s="806"/>
      <c r="G498" s="807"/>
      <c r="H498" s="807"/>
      <c r="I498" s="807"/>
    </row>
    <row r="499" spans="5:9" s="440" customFormat="1" ht="12.75">
      <c r="E499" s="451"/>
      <c r="F499" s="806"/>
      <c r="G499" s="807"/>
      <c r="H499" s="807"/>
      <c r="I499" s="807"/>
    </row>
    <row r="500" spans="5:9" s="440" customFormat="1" ht="12.75">
      <c r="E500" s="451"/>
      <c r="F500" s="806"/>
      <c r="G500" s="807"/>
      <c r="H500" s="807"/>
      <c r="I500" s="807"/>
    </row>
    <row r="501" spans="5:9" s="440" customFormat="1" ht="12.75">
      <c r="E501" s="451"/>
      <c r="F501" s="806"/>
      <c r="G501" s="807"/>
      <c r="H501" s="807"/>
      <c r="I501" s="807"/>
    </row>
    <row r="502" spans="5:9" s="440" customFormat="1" ht="12.75">
      <c r="E502" s="451"/>
      <c r="F502" s="806"/>
      <c r="G502" s="807"/>
      <c r="H502" s="807"/>
      <c r="I502" s="807"/>
    </row>
    <row r="503" spans="5:9" s="440" customFormat="1" ht="12.75">
      <c r="E503" s="451"/>
      <c r="F503" s="806"/>
      <c r="G503" s="807"/>
      <c r="H503" s="807"/>
      <c r="I503" s="807"/>
    </row>
    <row r="504" spans="5:9" s="440" customFormat="1" ht="12.75">
      <c r="E504" s="451"/>
      <c r="F504" s="806"/>
      <c r="G504" s="807"/>
      <c r="H504" s="807"/>
      <c r="I504" s="807"/>
    </row>
    <row r="505" spans="5:9" s="440" customFormat="1" ht="12.75">
      <c r="E505" s="451"/>
      <c r="F505" s="806"/>
      <c r="G505" s="807"/>
      <c r="H505" s="807"/>
      <c r="I505" s="807"/>
    </row>
    <row r="506" spans="5:9" s="440" customFormat="1" ht="12.75">
      <c r="E506" s="451"/>
      <c r="F506" s="806"/>
      <c r="G506" s="807"/>
      <c r="H506" s="807"/>
      <c r="I506" s="807"/>
    </row>
    <row r="507" spans="5:9" s="440" customFormat="1" ht="12.75">
      <c r="E507" s="451"/>
      <c r="F507" s="806"/>
      <c r="G507" s="807"/>
      <c r="H507" s="807"/>
      <c r="I507" s="807"/>
    </row>
    <row r="508" spans="5:9" s="440" customFormat="1" ht="12.75">
      <c r="E508" s="451"/>
      <c r="F508" s="806"/>
      <c r="G508" s="807"/>
      <c r="H508" s="807"/>
      <c r="I508" s="807"/>
    </row>
    <row r="509" spans="5:9" s="440" customFormat="1" ht="12.75">
      <c r="E509" s="451"/>
      <c r="F509" s="806"/>
      <c r="G509" s="807"/>
      <c r="H509" s="807"/>
      <c r="I509" s="807"/>
    </row>
    <row r="510" spans="5:9" s="440" customFormat="1" ht="12.75">
      <c r="E510" s="451"/>
      <c r="F510" s="806"/>
      <c r="G510" s="807"/>
      <c r="H510" s="807"/>
      <c r="I510" s="807"/>
    </row>
    <row r="511" spans="5:9" s="440" customFormat="1" ht="12.75">
      <c r="E511" s="451"/>
      <c r="F511" s="806"/>
      <c r="G511" s="807"/>
      <c r="H511" s="807"/>
      <c r="I511" s="807"/>
    </row>
    <row r="512" spans="5:9" s="440" customFormat="1" ht="12.75">
      <c r="E512" s="451"/>
      <c r="F512" s="806"/>
      <c r="G512" s="807"/>
      <c r="H512" s="807"/>
      <c r="I512" s="807"/>
    </row>
    <row r="513" spans="5:9" s="440" customFormat="1" ht="12.75">
      <c r="E513" s="451"/>
      <c r="F513" s="806"/>
      <c r="G513" s="807"/>
      <c r="H513" s="807"/>
      <c r="I513" s="807"/>
    </row>
    <row r="514" spans="5:9" s="440" customFormat="1" ht="12.75">
      <c r="E514" s="451"/>
      <c r="F514" s="806"/>
      <c r="G514" s="807"/>
      <c r="H514" s="807"/>
      <c r="I514" s="807"/>
    </row>
    <row r="515" spans="5:9" s="440" customFormat="1" ht="12.75">
      <c r="E515" s="451"/>
      <c r="F515" s="806"/>
      <c r="G515" s="807"/>
      <c r="H515" s="807"/>
      <c r="I515" s="807"/>
    </row>
    <row r="516" spans="5:9" s="440" customFormat="1" ht="12.75">
      <c r="E516" s="451"/>
      <c r="F516" s="806"/>
      <c r="G516" s="807"/>
      <c r="H516" s="807"/>
      <c r="I516" s="807"/>
    </row>
    <row r="517" spans="5:9" s="440" customFormat="1" ht="12.75">
      <c r="E517" s="451"/>
      <c r="F517" s="806"/>
      <c r="G517" s="807"/>
      <c r="H517" s="807"/>
      <c r="I517" s="807"/>
    </row>
    <row r="518" spans="5:9" s="440" customFormat="1" ht="12.75">
      <c r="E518" s="451"/>
      <c r="F518" s="806"/>
      <c r="G518" s="807"/>
      <c r="H518" s="807"/>
      <c r="I518" s="807"/>
    </row>
    <row r="519" spans="5:9" s="440" customFormat="1" ht="12.75">
      <c r="E519" s="451"/>
      <c r="F519" s="806"/>
      <c r="G519" s="807"/>
      <c r="H519" s="807"/>
      <c r="I519" s="807"/>
    </row>
    <row r="520" spans="5:9" s="440" customFormat="1" ht="12.75">
      <c r="E520" s="451"/>
      <c r="F520" s="806"/>
      <c r="G520" s="807"/>
      <c r="H520" s="807"/>
      <c r="I520" s="807"/>
    </row>
    <row r="521" spans="5:9" s="440" customFormat="1" ht="12.75">
      <c r="E521" s="451"/>
      <c r="F521" s="806"/>
      <c r="G521" s="807"/>
      <c r="H521" s="807"/>
      <c r="I521" s="807"/>
    </row>
    <row r="522" spans="5:9" s="440" customFormat="1" ht="12.75">
      <c r="E522" s="451"/>
      <c r="F522" s="806"/>
      <c r="G522" s="807"/>
      <c r="H522" s="807"/>
      <c r="I522" s="807"/>
    </row>
    <row r="523" spans="5:9" s="440" customFormat="1" ht="12.75">
      <c r="E523" s="451"/>
      <c r="F523" s="806"/>
      <c r="G523" s="807"/>
      <c r="H523" s="807"/>
      <c r="I523" s="807"/>
    </row>
    <row r="524" spans="5:9" s="440" customFormat="1" ht="12.75">
      <c r="E524" s="451"/>
      <c r="F524" s="806"/>
      <c r="G524" s="807"/>
      <c r="H524" s="807"/>
      <c r="I524" s="807"/>
    </row>
    <row r="525" spans="5:9" s="440" customFormat="1" ht="12.75">
      <c r="E525" s="451"/>
      <c r="F525" s="806"/>
      <c r="G525" s="807"/>
      <c r="H525" s="807"/>
      <c r="I525" s="807"/>
    </row>
    <row r="526" spans="5:9" s="440" customFormat="1" ht="12.75">
      <c r="E526" s="451"/>
      <c r="F526" s="806"/>
      <c r="G526" s="807"/>
      <c r="H526" s="807"/>
      <c r="I526" s="807"/>
    </row>
    <row r="527" spans="5:9" s="440" customFormat="1" ht="12.75">
      <c r="E527" s="451"/>
      <c r="F527" s="806"/>
      <c r="G527" s="807"/>
      <c r="H527" s="807"/>
      <c r="I527" s="807"/>
    </row>
    <row r="528" spans="5:9" s="440" customFormat="1" ht="12.75">
      <c r="E528" s="451"/>
      <c r="F528" s="806"/>
      <c r="G528" s="807"/>
      <c r="H528" s="807"/>
      <c r="I528" s="807"/>
    </row>
    <row r="529" spans="5:9" s="440" customFormat="1" ht="12.75">
      <c r="E529" s="451"/>
      <c r="F529" s="806"/>
      <c r="G529" s="807"/>
      <c r="H529" s="807"/>
      <c r="I529" s="807"/>
    </row>
    <row r="530" spans="5:9" s="440" customFormat="1" ht="12.75">
      <c r="E530" s="451"/>
      <c r="F530" s="806"/>
      <c r="G530" s="807"/>
      <c r="H530" s="807"/>
      <c r="I530" s="807"/>
    </row>
    <row r="531" spans="5:9" s="440" customFormat="1" ht="12.75">
      <c r="E531" s="451"/>
      <c r="F531" s="806"/>
      <c r="G531" s="807"/>
      <c r="H531" s="807"/>
      <c r="I531" s="807"/>
    </row>
    <row r="532" spans="5:9" s="440" customFormat="1" ht="12.75">
      <c r="E532" s="451"/>
      <c r="F532" s="806"/>
      <c r="G532" s="807"/>
      <c r="H532" s="807"/>
      <c r="I532" s="807"/>
    </row>
    <row r="533" spans="5:9" s="440" customFormat="1" ht="12.75">
      <c r="E533" s="451"/>
      <c r="F533" s="806"/>
      <c r="G533" s="807"/>
      <c r="H533" s="807"/>
      <c r="I533" s="807"/>
    </row>
    <row r="534" spans="5:9" s="440" customFormat="1" ht="12.75">
      <c r="E534" s="451"/>
      <c r="F534" s="806"/>
      <c r="G534" s="807"/>
      <c r="H534" s="807"/>
      <c r="I534" s="807"/>
    </row>
    <row r="535" spans="5:9" s="440" customFormat="1" ht="12.75">
      <c r="E535" s="451"/>
      <c r="F535" s="806"/>
      <c r="G535" s="807"/>
      <c r="H535" s="807"/>
      <c r="I535" s="807"/>
    </row>
    <row r="536" spans="5:9" s="440" customFormat="1" ht="12.75">
      <c r="E536" s="451"/>
      <c r="F536" s="806"/>
      <c r="G536" s="807"/>
      <c r="H536" s="807"/>
      <c r="I536" s="807"/>
    </row>
    <row r="537" spans="5:9" s="440" customFormat="1" ht="12.75">
      <c r="E537" s="451"/>
      <c r="F537" s="806"/>
      <c r="G537" s="807"/>
      <c r="H537" s="807"/>
      <c r="I537" s="807"/>
    </row>
    <row r="538" spans="5:9" s="440" customFormat="1" ht="12.75">
      <c r="E538" s="451"/>
      <c r="F538" s="806"/>
      <c r="G538" s="807"/>
      <c r="H538" s="807"/>
      <c r="I538" s="807"/>
    </row>
    <row r="539" spans="5:9" s="440" customFormat="1" ht="12.75">
      <c r="E539" s="451"/>
      <c r="F539" s="806"/>
      <c r="G539" s="807"/>
      <c r="H539" s="807"/>
      <c r="I539" s="807"/>
    </row>
    <row r="540" spans="5:9" s="440" customFormat="1" ht="12.75">
      <c r="E540" s="451"/>
      <c r="F540" s="806"/>
      <c r="G540" s="807"/>
      <c r="H540" s="807"/>
      <c r="I540" s="807"/>
    </row>
    <row r="541" spans="5:9" s="440" customFormat="1" ht="12.75">
      <c r="E541" s="451"/>
      <c r="F541" s="806"/>
      <c r="G541" s="807"/>
      <c r="H541" s="807"/>
      <c r="I541" s="807"/>
    </row>
    <row r="542" spans="5:9" s="440" customFormat="1" ht="12.75">
      <c r="E542" s="451"/>
      <c r="F542" s="806"/>
      <c r="G542" s="807"/>
      <c r="H542" s="807"/>
      <c r="I542" s="807"/>
    </row>
    <row r="543" spans="5:9" s="440" customFormat="1" ht="12.75">
      <c r="E543" s="451"/>
      <c r="F543" s="806"/>
      <c r="G543" s="807"/>
      <c r="H543" s="807"/>
      <c r="I543" s="807"/>
    </row>
    <row r="544" spans="5:9" s="440" customFormat="1" ht="12.75">
      <c r="E544" s="451"/>
      <c r="F544" s="806"/>
      <c r="G544" s="807"/>
      <c r="H544" s="807"/>
      <c r="I544" s="807"/>
    </row>
    <row r="545" spans="5:9" s="440" customFormat="1" ht="12.75">
      <c r="E545" s="451"/>
      <c r="F545" s="806"/>
      <c r="G545" s="807"/>
      <c r="H545" s="807"/>
      <c r="I545" s="807"/>
    </row>
    <row r="546" spans="5:9" s="440" customFormat="1" ht="12.75">
      <c r="E546" s="451"/>
      <c r="F546" s="806"/>
      <c r="G546" s="807"/>
      <c r="H546" s="807"/>
      <c r="I546" s="807"/>
    </row>
    <row r="547" spans="5:9" s="440" customFormat="1" ht="12.75">
      <c r="E547" s="451"/>
      <c r="F547" s="806"/>
      <c r="G547" s="807"/>
      <c r="H547" s="807"/>
      <c r="I547" s="807"/>
    </row>
    <row r="548" spans="5:9" s="440" customFormat="1" ht="12.75">
      <c r="E548" s="451"/>
      <c r="F548" s="806"/>
      <c r="G548" s="807"/>
      <c r="H548" s="807"/>
      <c r="I548" s="807"/>
    </row>
    <row r="549" spans="5:9" s="440" customFormat="1" ht="12.75">
      <c r="E549" s="451"/>
      <c r="F549" s="806"/>
      <c r="G549" s="807"/>
      <c r="H549" s="807"/>
      <c r="I549" s="807"/>
    </row>
    <row r="550" spans="5:9" s="440" customFormat="1" ht="12.75">
      <c r="E550" s="451"/>
      <c r="F550" s="806"/>
      <c r="G550" s="807"/>
      <c r="H550" s="807"/>
      <c r="I550" s="807"/>
    </row>
    <row r="551" spans="5:9" s="440" customFormat="1" ht="12.75">
      <c r="E551" s="451"/>
      <c r="F551" s="806"/>
      <c r="G551" s="807"/>
      <c r="H551" s="807"/>
      <c r="I551" s="807"/>
    </row>
    <row r="552" spans="5:9" s="440" customFormat="1" ht="12.75">
      <c r="E552" s="451"/>
      <c r="F552" s="806"/>
      <c r="G552" s="807"/>
      <c r="H552" s="807"/>
      <c r="I552" s="807"/>
    </row>
    <row r="553" spans="5:9" s="440" customFormat="1" ht="12.75">
      <c r="E553" s="451"/>
      <c r="F553" s="806"/>
      <c r="G553" s="807"/>
      <c r="H553" s="807"/>
      <c r="I553" s="807"/>
    </row>
    <row r="554" spans="5:9" s="440" customFormat="1" ht="12.75">
      <c r="E554" s="451"/>
      <c r="F554" s="806"/>
      <c r="G554" s="807"/>
      <c r="H554" s="807"/>
      <c r="I554" s="807"/>
    </row>
    <row r="555" spans="5:9" s="440" customFormat="1" ht="12.75">
      <c r="E555" s="451"/>
      <c r="F555" s="806"/>
      <c r="G555" s="807"/>
      <c r="H555" s="807"/>
      <c r="I555" s="807"/>
    </row>
    <row r="556" spans="5:9" s="440" customFormat="1" ht="12.75">
      <c r="E556" s="451"/>
      <c r="F556" s="806"/>
      <c r="G556" s="807"/>
      <c r="H556" s="807"/>
      <c r="I556" s="807"/>
    </row>
    <row r="557" spans="5:9" s="440" customFormat="1" ht="12.75">
      <c r="E557" s="451"/>
      <c r="F557" s="806"/>
      <c r="G557" s="807"/>
      <c r="H557" s="807"/>
      <c r="I557" s="807"/>
    </row>
    <row r="558" spans="5:9" s="440" customFormat="1" ht="12.75">
      <c r="E558" s="451"/>
      <c r="F558" s="806"/>
      <c r="G558" s="807"/>
      <c r="H558" s="807"/>
      <c r="I558" s="807"/>
    </row>
    <row r="559" spans="5:9" s="440" customFormat="1" ht="12.75">
      <c r="E559" s="451"/>
      <c r="F559" s="806"/>
      <c r="G559" s="807"/>
      <c r="H559" s="807"/>
      <c r="I559" s="807"/>
    </row>
    <row r="560" spans="5:9" s="440" customFormat="1" ht="12.75">
      <c r="E560" s="451"/>
      <c r="F560" s="806"/>
      <c r="G560" s="807"/>
      <c r="H560" s="807"/>
      <c r="I560" s="807"/>
    </row>
    <row r="561" spans="5:9" s="440" customFormat="1" ht="12.75">
      <c r="E561" s="451"/>
      <c r="F561" s="806"/>
      <c r="G561" s="807"/>
      <c r="H561" s="807"/>
      <c r="I561" s="807"/>
    </row>
    <row r="562" spans="5:9" s="440" customFormat="1" ht="12.75">
      <c r="E562" s="451"/>
      <c r="F562" s="806"/>
      <c r="G562" s="807"/>
      <c r="H562" s="807"/>
      <c r="I562" s="807"/>
    </row>
    <row r="563" spans="5:9" s="440" customFormat="1" ht="12.75">
      <c r="E563" s="451"/>
      <c r="F563" s="806"/>
      <c r="G563" s="807"/>
      <c r="H563" s="807"/>
      <c r="I563" s="807"/>
    </row>
    <row r="564" spans="5:9" s="440" customFormat="1" ht="12.75">
      <c r="E564" s="451"/>
      <c r="F564" s="806"/>
      <c r="G564" s="807"/>
      <c r="H564" s="807"/>
      <c r="I564" s="807"/>
    </row>
    <row r="565" spans="5:9" s="440" customFormat="1" ht="12.75">
      <c r="E565" s="451"/>
      <c r="F565" s="806"/>
      <c r="G565" s="807"/>
      <c r="H565" s="807"/>
      <c r="I565" s="807"/>
    </row>
    <row r="566" spans="5:9" s="440" customFormat="1" ht="12.75">
      <c r="E566" s="451"/>
      <c r="F566" s="806"/>
      <c r="G566" s="807"/>
      <c r="H566" s="807"/>
      <c r="I566" s="807"/>
    </row>
    <row r="567" spans="5:9" s="440" customFormat="1" ht="12.75">
      <c r="E567" s="451"/>
      <c r="F567" s="806"/>
      <c r="G567" s="807"/>
      <c r="H567" s="807"/>
      <c r="I567" s="807"/>
    </row>
    <row r="568" spans="5:9" s="440" customFormat="1" ht="12.75">
      <c r="E568" s="451"/>
      <c r="F568" s="806"/>
      <c r="G568" s="807"/>
      <c r="H568" s="807"/>
      <c r="I568" s="807"/>
    </row>
    <row r="569" spans="1:5" ht="12.75">
      <c r="A569" s="440"/>
      <c r="B569" s="440"/>
      <c r="C569" s="440"/>
      <c r="D569" s="440"/>
      <c r="E569" s="451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774"/>
      <c r="B1" s="774"/>
      <c r="C1" s="764" t="s">
        <v>669</v>
      </c>
      <c r="D1" s="774"/>
      <c r="E1" s="774"/>
      <c r="F1" s="774"/>
      <c r="G1" s="774"/>
    </row>
    <row r="2" spans="1:7" ht="14.25">
      <c r="A2" s="774"/>
      <c r="B2" s="774"/>
      <c r="C2" s="765" t="s">
        <v>670</v>
      </c>
      <c r="D2" s="774"/>
      <c r="E2" s="774"/>
      <c r="F2" s="774"/>
      <c r="G2" s="774"/>
    </row>
    <row r="3" spans="1:7" ht="14.25">
      <c r="A3" s="774"/>
      <c r="B3" s="774"/>
      <c r="C3" s="774"/>
      <c r="D3" s="774"/>
      <c r="E3" s="774"/>
      <c r="F3" s="774"/>
      <c r="G3" s="774"/>
    </row>
    <row r="4" spans="1:7" ht="14.25">
      <c r="A4" s="774"/>
      <c r="B4" s="774"/>
      <c r="C4" s="774"/>
      <c r="D4" s="774"/>
      <c r="E4" s="774"/>
      <c r="F4" s="774"/>
      <c r="G4" s="774"/>
    </row>
    <row r="5" spans="1:7" ht="15">
      <c r="A5" s="763" t="s">
        <v>521</v>
      </c>
      <c r="B5" s="774"/>
      <c r="C5" s="768">
        <v>42339</v>
      </c>
      <c r="D5" s="774"/>
      <c r="E5" s="774"/>
      <c r="F5" s="774"/>
      <c r="G5" s="774"/>
    </row>
    <row r="6" spans="1:7" ht="15">
      <c r="A6" s="763" t="s">
        <v>668</v>
      </c>
      <c r="B6" s="774"/>
      <c r="C6" s="767" t="s">
        <v>671</v>
      </c>
      <c r="D6" s="774"/>
      <c r="E6" s="774"/>
      <c r="F6" s="774"/>
      <c r="G6" s="774"/>
    </row>
    <row r="7" ht="13.5" thickBot="1"/>
    <row r="8" spans="1:16" ht="12.75">
      <c r="A8" s="889" t="s">
        <v>489</v>
      </c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89">
        <v>2016</v>
      </c>
      <c r="O8" s="890"/>
      <c r="P8" s="891"/>
    </row>
    <row r="9" spans="1:16" ht="15.75" customHeight="1">
      <c r="A9" s="892" t="s">
        <v>490</v>
      </c>
      <c r="B9" s="893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2"/>
      <c r="O9" s="893"/>
      <c r="P9" s="894"/>
    </row>
    <row r="10" spans="1:16" ht="19.5" customHeight="1" thickBot="1">
      <c r="A10" s="899" t="str">
        <f>CPYG!A8</f>
        <v>EMPRESA PÚBLICA: INSTITUTO MÉDICO TINERFEÑO S.A.</v>
      </c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886" t="s">
        <v>491</v>
      </c>
      <c r="O10" s="887"/>
      <c r="P10" s="888"/>
    </row>
    <row r="11" spans="1:16" ht="23.25" customHeight="1">
      <c r="A11" s="895" t="s">
        <v>492</v>
      </c>
      <c r="B11" s="896"/>
      <c r="C11" s="210"/>
      <c r="D11" s="210"/>
      <c r="E11" s="210"/>
      <c r="F11" s="211"/>
      <c r="G11" s="895" t="s">
        <v>493</v>
      </c>
      <c r="H11" s="896"/>
      <c r="I11" s="896"/>
      <c r="J11" s="896"/>
      <c r="K11" s="897"/>
      <c r="L11" s="895" t="s">
        <v>494</v>
      </c>
      <c r="M11" s="896"/>
      <c r="N11" s="896"/>
      <c r="O11" s="896"/>
      <c r="P11" s="897"/>
    </row>
    <row r="12" spans="1:16" ht="53.25" customHeight="1" thickBot="1">
      <c r="A12" s="212" t="s">
        <v>495</v>
      </c>
      <c r="B12" s="213" t="s">
        <v>496</v>
      </c>
      <c r="C12" s="214" t="s">
        <v>497</v>
      </c>
      <c r="D12" s="214" t="s">
        <v>498</v>
      </c>
      <c r="E12" s="214" t="s">
        <v>499</v>
      </c>
      <c r="F12" s="215" t="s">
        <v>44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500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500</v>
      </c>
    </row>
    <row r="13" spans="1:16" ht="19.5" customHeight="1">
      <c r="A13" s="573"/>
      <c r="B13" s="574"/>
      <c r="C13" s="574"/>
      <c r="D13" s="574"/>
      <c r="E13" s="575"/>
      <c r="F13" s="576"/>
      <c r="G13" s="577"/>
      <c r="H13" s="575"/>
      <c r="I13" s="575"/>
      <c r="J13" s="575"/>
      <c r="K13" s="576"/>
      <c r="L13" s="577"/>
      <c r="M13" s="575"/>
      <c r="N13" s="575"/>
      <c r="O13" s="575"/>
      <c r="P13" s="576"/>
    </row>
    <row r="14" spans="1:16" ht="19.5" customHeight="1">
      <c r="A14" s="578"/>
      <c r="B14" s="579"/>
      <c r="C14" s="579"/>
      <c r="D14" s="579"/>
      <c r="E14" s="580"/>
      <c r="F14" s="581"/>
      <c r="G14" s="582"/>
      <c r="H14" s="580"/>
      <c r="I14" s="580"/>
      <c r="J14" s="580"/>
      <c r="K14" s="581"/>
      <c r="L14" s="582"/>
      <c r="M14" s="580"/>
      <c r="N14" s="580"/>
      <c r="O14" s="580"/>
      <c r="P14" s="581"/>
    </row>
    <row r="15" spans="1:16" ht="19.5" customHeight="1">
      <c r="A15" s="578"/>
      <c r="B15" s="579"/>
      <c r="C15" s="579"/>
      <c r="D15" s="579"/>
      <c r="E15" s="580"/>
      <c r="F15" s="581"/>
      <c r="G15" s="582"/>
      <c r="H15" s="580"/>
      <c r="I15" s="580"/>
      <c r="J15" s="580"/>
      <c r="K15" s="581"/>
      <c r="L15" s="582"/>
      <c r="M15" s="580"/>
      <c r="N15" s="580"/>
      <c r="O15" s="580"/>
      <c r="P15" s="581"/>
    </row>
    <row r="16" spans="1:16" ht="19.5" customHeight="1">
      <c r="A16" s="578"/>
      <c r="B16" s="579"/>
      <c r="C16" s="579"/>
      <c r="D16" s="579"/>
      <c r="E16" s="580"/>
      <c r="F16" s="581"/>
      <c r="G16" s="582"/>
      <c r="H16" s="580"/>
      <c r="I16" s="580"/>
      <c r="J16" s="580"/>
      <c r="K16" s="581"/>
      <c r="L16" s="582"/>
      <c r="M16" s="580"/>
      <c r="N16" s="580"/>
      <c r="O16" s="580"/>
      <c r="P16" s="581"/>
    </row>
    <row r="17" spans="1:16" ht="19.5" customHeight="1">
      <c r="A17" s="578"/>
      <c r="B17" s="579"/>
      <c r="C17" s="579"/>
      <c r="D17" s="579"/>
      <c r="E17" s="580"/>
      <c r="F17" s="581"/>
      <c r="G17" s="582"/>
      <c r="H17" s="580"/>
      <c r="I17" s="580"/>
      <c r="J17" s="580"/>
      <c r="K17" s="581"/>
      <c r="L17" s="582"/>
      <c r="M17" s="580"/>
      <c r="N17" s="580"/>
      <c r="O17" s="580"/>
      <c r="P17" s="581"/>
    </row>
    <row r="18" spans="1:16" ht="19.5" customHeight="1">
      <c r="A18" s="578"/>
      <c r="B18" s="579"/>
      <c r="C18" s="579"/>
      <c r="D18" s="579"/>
      <c r="E18" s="580"/>
      <c r="F18" s="581"/>
      <c r="G18" s="582"/>
      <c r="H18" s="580"/>
      <c r="I18" s="580"/>
      <c r="J18" s="580"/>
      <c r="K18" s="581"/>
      <c r="L18" s="582"/>
      <c r="M18" s="580"/>
      <c r="N18" s="580"/>
      <c r="O18" s="580"/>
      <c r="P18" s="581"/>
    </row>
    <row r="19" spans="1:16" ht="19.5" customHeight="1">
      <c r="A19" s="578"/>
      <c r="B19" s="579"/>
      <c r="C19" s="579"/>
      <c r="D19" s="579"/>
      <c r="E19" s="580"/>
      <c r="F19" s="581"/>
      <c r="G19" s="582"/>
      <c r="H19" s="580"/>
      <c r="I19" s="580"/>
      <c r="J19" s="580"/>
      <c r="K19" s="581"/>
      <c r="L19" s="582"/>
      <c r="M19" s="580"/>
      <c r="N19" s="580"/>
      <c r="O19" s="580"/>
      <c r="P19" s="581"/>
    </row>
    <row r="20" spans="1:16" ht="19.5" customHeight="1">
      <c r="A20" s="578"/>
      <c r="B20" s="579"/>
      <c r="C20" s="579"/>
      <c r="D20" s="579"/>
      <c r="E20" s="580"/>
      <c r="F20" s="581"/>
      <c r="G20" s="582"/>
      <c r="H20" s="580"/>
      <c r="I20" s="580"/>
      <c r="J20" s="580"/>
      <c r="K20" s="581"/>
      <c r="L20" s="582"/>
      <c r="M20" s="580"/>
      <c r="N20" s="580"/>
      <c r="O20" s="580"/>
      <c r="P20" s="581"/>
    </row>
    <row r="21" spans="1:16" ht="19.5" customHeight="1">
      <c r="A21" s="578"/>
      <c r="B21" s="579"/>
      <c r="C21" s="579"/>
      <c r="D21" s="579"/>
      <c r="E21" s="580"/>
      <c r="F21" s="581"/>
      <c r="G21" s="582"/>
      <c r="H21" s="580"/>
      <c r="I21" s="580"/>
      <c r="J21" s="580"/>
      <c r="K21" s="581"/>
      <c r="L21" s="582"/>
      <c r="M21" s="580"/>
      <c r="N21" s="580"/>
      <c r="O21" s="580"/>
      <c r="P21" s="581"/>
    </row>
    <row r="22" spans="1:16" ht="19.5" customHeight="1">
      <c r="A22" s="578"/>
      <c r="B22" s="579"/>
      <c r="C22" s="579"/>
      <c r="D22" s="579"/>
      <c r="E22" s="580"/>
      <c r="F22" s="581"/>
      <c r="G22" s="582"/>
      <c r="H22" s="580"/>
      <c r="I22" s="580"/>
      <c r="J22" s="580"/>
      <c r="K22" s="581"/>
      <c r="L22" s="582"/>
      <c r="M22" s="580"/>
      <c r="N22" s="580"/>
      <c r="O22" s="580"/>
      <c r="P22" s="581"/>
    </row>
    <row r="23" spans="1:16" ht="19.5" customHeight="1">
      <c r="A23" s="578"/>
      <c r="B23" s="579"/>
      <c r="C23" s="579"/>
      <c r="D23" s="579"/>
      <c r="E23" s="580"/>
      <c r="F23" s="581"/>
      <c r="G23" s="582"/>
      <c r="H23" s="580"/>
      <c r="I23" s="580"/>
      <c r="J23" s="580"/>
      <c r="K23" s="581"/>
      <c r="L23" s="582"/>
      <c r="M23" s="580"/>
      <c r="N23" s="580"/>
      <c r="O23" s="580"/>
      <c r="P23" s="581"/>
    </row>
    <row r="24" spans="1:16" ht="19.5" customHeight="1">
      <c r="A24" s="578"/>
      <c r="B24" s="579"/>
      <c r="C24" s="579"/>
      <c r="D24" s="579"/>
      <c r="E24" s="580"/>
      <c r="F24" s="581"/>
      <c r="G24" s="582"/>
      <c r="H24" s="580"/>
      <c r="I24" s="580"/>
      <c r="J24" s="580"/>
      <c r="K24" s="581"/>
      <c r="L24" s="582"/>
      <c r="M24" s="580"/>
      <c r="N24" s="580"/>
      <c r="O24" s="580"/>
      <c r="P24" s="581"/>
    </row>
    <row r="25" spans="1:16" ht="19.5" customHeight="1">
      <c r="A25" s="578"/>
      <c r="B25" s="579"/>
      <c r="C25" s="579"/>
      <c r="D25" s="579"/>
      <c r="E25" s="580"/>
      <c r="F25" s="581"/>
      <c r="G25" s="582"/>
      <c r="H25" s="580"/>
      <c r="I25" s="580"/>
      <c r="J25" s="580"/>
      <c r="K25" s="581"/>
      <c r="L25" s="582"/>
      <c r="M25" s="580"/>
      <c r="N25" s="580"/>
      <c r="O25" s="580"/>
      <c r="P25" s="581"/>
    </row>
    <row r="26" spans="1:16" ht="19.5" customHeight="1">
      <c r="A26" s="578"/>
      <c r="B26" s="579"/>
      <c r="C26" s="579"/>
      <c r="D26" s="579"/>
      <c r="E26" s="580"/>
      <c r="F26" s="581"/>
      <c r="G26" s="582"/>
      <c r="H26" s="580"/>
      <c r="I26" s="580"/>
      <c r="J26" s="580"/>
      <c r="K26" s="581"/>
      <c r="L26" s="582"/>
      <c r="M26" s="580"/>
      <c r="N26" s="580"/>
      <c r="O26" s="580"/>
      <c r="P26" s="581"/>
    </row>
    <row r="27" spans="1:16" ht="19.5" customHeight="1">
      <c r="A27" s="578"/>
      <c r="B27" s="579"/>
      <c r="C27" s="579"/>
      <c r="D27" s="579"/>
      <c r="E27" s="580"/>
      <c r="F27" s="581"/>
      <c r="G27" s="582"/>
      <c r="H27" s="580"/>
      <c r="I27" s="580"/>
      <c r="J27" s="580"/>
      <c r="K27" s="581"/>
      <c r="L27" s="582"/>
      <c r="M27" s="580"/>
      <c r="N27" s="580"/>
      <c r="O27" s="580"/>
      <c r="P27" s="581"/>
    </row>
    <row r="28" spans="1:16" ht="19.5" customHeight="1">
      <c r="A28" s="578"/>
      <c r="B28" s="579"/>
      <c r="C28" s="579"/>
      <c r="D28" s="579"/>
      <c r="E28" s="580"/>
      <c r="F28" s="581"/>
      <c r="G28" s="582"/>
      <c r="H28" s="580"/>
      <c r="I28" s="580"/>
      <c r="J28" s="580"/>
      <c r="K28" s="581"/>
      <c r="L28" s="582"/>
      <c r="M28" s="580"/>
      <c r="N28" s="580"/>
      <c r="O28" s="580"/>
      <c r="P28" s="581"/>
    </row>
    <row r="29" spans="1:16" ht="19.5" customHeight="1">
      <c r="A29" s="578"/>
      <c r="B29" s="579"/>
      <c r="C29" s="579"/>
      <c r="D29" s="579"/>
      <c r="E29" s="580"/>
      <c r="F29" s="581"/>
      <c r="G29" s="582"/>
      <c r="H29" s="580"/>
      <c r="I29" s="580"/>
      <c r="J29" s="580"/>
      <c r="K29" s="581"/>
      <c r="L29" s="582"/>
      <c r="M29" s="580"/>
      <c r="N29" s="580"/>
      <c r="O29" s="580"/>
      <c r="P29" s="581"/>
    </row>
    <row r="30" spans="1:16" ht="19.5" customHeight="1">
      <c r="A30" s="578"/>
      <c r="B30" s="579"/>
      <c r="C30" s="579"/>
      <c r="D30" s="579"/>
      <c r="E30" s="580"/>
      <c r="F30" s="581"/>
      <c r="G30" s="582"/>
      <c r="H30" s="580"/>
      <c r="I30" s="580"/>
      <c r="J30" s="580"/>
      <c r="K30" s="581"/>
      <c r="L30" s="582"/>
      <c r="M30" s="580"/>
      <c r="N30" s="580"/>
      <c r="O30" s="580"/>
      <c r="P30" s="581"/>
    </row>
    <row r="31" spans="1:16" ht="19.5" customHeight="1">
      <c r="A31" s="578"/>
      <c r="B31" s="579"/>
      <c r="C31" s="579"/>
      <c r="D31" s="579"/>
      <c r="E31" s="580"/>
      <c r="F31" s="581"/>
      <c r="G31" s="582"/>
      <c r="H31" s="580"/>
      <c r="I31" s="580"/>
      <c r="J31" s="580"/>
      <c r="K31" s="581"/>
      <c r="L31" s="582"/>
      <c r="M31" s="580"/>
      <c r="N31" s="580"/>
      <c r="O31" s="580"/>
      <c r="P31" s="581"/>
    </row>
    <row r="32" spans="1:16" ht="19.5" customHeight="1">
      <c r="A32" s="578"/>
      <c r="B32" s="579"/>
      <c r="C32" s="579"/>
      <c r="D32" s="579"/>
      <c r="E32" s="580"/>
      <c r="F32" s="581"/>
      <c r="G32" s="582"/>
      <c r="H32" s="580"/>
      <c r="I32" s="580"/>
      <c r="J32" s="580"/>
      <c r="K32" s="581"/>
      <c r="L32" s="582"/>
      <c r="M32" s="580"/>
      <c r="N32" s="580"/>
      <c r="O32" s="580"/>
      <c r="P32" s="581"/>
    </row>
    <row r="33" spans="1:16" ht="19.5" customHeight="1" thickBot="1">
      <c r="A33" s="583"/>
      <c r="B33" s="584"/>
      <c r="C33" s="584"/>
      <c r="D33" s="584"/>
      <c r="E33" s="585"/>
      <c r="F33" s="586"/>
      <c r="G33" s="587"/>
      <c r="H33" s="585"/>
      <c r="I33" s="585"/>
      <c r="J33" s="585"/>
      <c r="K33" s="586"/>
      <c r="L33" s="587"/>
      <c r="M33" s="585"/>
      <c r="N33" s="585"/>
      <c r="O33" s="585"/>
      <c r="P33" s="586"/>
    </row>
    <row r="34" spans="1:6" ht="12.75">
      <c r="A34" s="158"/>
      <c r="B34" s="158"/>
      <c r="C34" s="158"/>
      <c r="D34" s="158"/>
      <c r="E34" s="158"/>
      <c r="F34" s="158"/>
    </row>
    <row r="35" s="811" customFormat="1" ht="12.75" hidden="1">
      <c r="A35" s="811" t="s">
        <v>501</v>
      </c>
    </row>
    <row r="36" spans="1:10" s="811" customFormat="1" ht="12.75" hidden="1">
      <c r="A36" s="898" t="s">
        <v>502</v>
      </c>
      <c r="B36" s="898"/>
      <c r="C36" s="898"/>
      <c r="D36" s="898"/>
      <c r="E36" s="898"/>
      <c r="F36" s="898"/>
      <c r="G36" s="898"/>
      <c r="H36" s="898"/>
      <c r="I36" s="898"/>
      <c r="J36" s="898"/>
    </row>
    <row r="37" spans="1:9" s="811" customFormat="1" ht="12.75" hidden="1">
      <c r="A37" s="898" t="s">
        <v>503</v>
      </c>
      <c r="B37" s="898"/>
      <c r="C37" s="898"/>
      <c r="D37" s="898"/>
      <c r="E37" s="898"/>
      <c r="F37" s="898"/>
      <c r="G37" s="898"/>
      <c r="H37" s="898"/>
      <c r="I37" s="898"/>
    </row>
    <row r="38" s="811" customFormat="1" ht="12.75" hidden="1"/>
    <row r="39" s="811" customFormat="1" ht="12.75" hidden="1"/>
    <row r="40" s="811" customFormat="1" ht="12.75" hidden="1"/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5">
      <c r="A1" s="763"/>
      <c r="B1" s="763"/>
      <c r="C1" s="763"/>
      <c r="D1" s="764" t="s">
        <v>669</v>
      </c>
      <c r="E1" s="763"/>
      <c r="F1" s="763"/>
      <c r="G1" s="766"/>
    </row>
    <row r="2" spans="1:7" ht="14.25">
      <c r="A2" s="763"/>
      <c r="B2" s="763"/>
      <c r="C2" s="763"/>
      <c r="D2" s="765" t="s">
        <v>670</v>
      </c>
      <c r="E2" s="763"/>
      <c r="F2" s="763"/>
      <c r="G2" s="766"/>
    </row>
    <row r="3" spans="1:7" ht="14.25">
      <c r="A3" s="763"/>
      <c r="B3" s="765"/>
      <c r="C3" s="763"/>
      <c r="D3" s="763"/>
      <c r="E3" s="763"/>
      <c r="F3" s="763"/>
      <c r="G3" s="766"/>
    </row>
    <row r="4" spans="1:6" ht="15">
      <c r="A4" s="763" t="s">
        <v>521</v>
      </c>
      <c r="B4" s="763"/>
      <c r="C4" s="763"/>
      <c r="D4" s="768">
        <v>42339</v>
      </c>
      <c r="E4" s="763"/>
      <c r="F4" s="763"/>
    </row>
    <row r="5" spans="1:6" ht="15">
      <c r="A5" s="763" t="s">
        <v>668</v>
      </c>
      <c r="B5" s="763"/>
      <c r="C5" s="763"/>
      <c r="D5" s="767" t="s">
        <v>671</v>
      </c>
      <c r="E5" s="763"/>
      <c r="F5" s="763"/>
    </row>
    <row r="6" ht="13.5" thickBot="1"/>
    <row r="7" spans="1:11" ht="42" customHeight="1">
      <c r="A7" s="910" t="s">
        <v>453</v>
      </c>
      <c r="B7" s="911"/>
      <c r="C7" s="911"/>
      <c r="D7" s="911"/>
      <c r="E7" s="911"/>
      <c r="F7" s="911"/>
      <c r="G7" s="911"/>
      <c r="H7" s="911"/>
      <c r="I7" s="911"/>
      <c r="J7" s="912">
        <f>CPYG!D7</f>
        <v>2016</v>
      </c>
      <c r="K7" s="913"/>
    </row>
    <row r="8" spans="1:11" ht="51" customHeight="1">
      <c r="A8" s="917" t="str">
        <f>CPYG!A8</f>
        <v>EMPRESA PÚBLICA: INSTITUTO MÉDICO TINERFEÑO S.A.</v>
      </c>
      <c r="B8" s="918"/>
      <c r="C8" s="918"/>
      <c r="D8" s="918"/>
      <c r="E8" s="918"/>
      <c r="F8" s="918"/>
      <c r="G8" s="918"/>
      <c r="H8" s="918"/>
      <c r="I8" s="918"/>
      <c r="J8" s="902" t="s">
        <v>440</v>
      </c>
      <c r="K8" s="903"/>
    </row>
    <row r="9" spans="1:11" s="224" customFormat="1" ht="27" customHeight="1">
      <c r="A9" s="914" t="s">
        <v>206</v>
      </c>
      <c r="B9" s="915"/>
      <c r="C9" s="915"/>
      <c r="D9" s="915"/>
      <c r="E9" s="915"/>
      <c r="F9" s="915"/>
      <c r="G9" s="915"/>
      <c r="H9" s="915"/>
      <c r="I9" s="915"/>
      <c r="J9" s="915"/>
      <c r="K9" s="916"/>
    </row>
    <row r="10" spans="1:11" ht="19.5" customHeight="1">
      <c r="A10" s="907" t="s">
        <v>46</v>
      </c>
      <c r="B10" s="908" t="s">
        <v>45</v>
      </c>
      <c r="C10" s="507"/>
      <c r="D10" s="908"/>
      <c r="E10" s="908"/>
      <c r="F10" s="908"/>
      <c r="G10" s="908"/>
      <c r="H10" s="908"/>
      <c r="I10" s="908"/>
      <c r="J10" s="908" t="s">
        <v>560</v>
      </c>
      <c r="K10" s="909" t="s">
        <v>632</v>
      </c>
    </row>
    <row r="11" spans="1:11" ht="64.5" customHeight="1">
      <c r="A11" s="907"/>
      <c r="B11" s="908"/>
      <c r="C11" s="507" t="s">
        <v>633</v>
      </c>
      <c r="D11" s="507" t="s">
        <v>712</v>
      </c>
      <c r="E11" s="507" t="s">
        <v>634</v>
      </c>
      <c r="F11" s="507" t="s">
        <v>79</v>
      </c>
      <c r="G11" s="507" t="s">
        <v>635</v>
      </c>
      <c r="H11" s="507" t="s">
        <v>636</v>
      </c>
      <c r="I11" s="507" t="s">
        <v>637</v>
      </c>
      <c r="J11" s="908"/>
      <c r="K11" s="909"/>
    </row>
    <row r="12" spans="1:11" ht="12.75">
      <c r="A12" s="904"/>
      <c r="B12" s="905"/>
      <c r="C12" s="905"/>
      <c r="D12" s="905"/>
      <c r="E12" s="905"/>
      <c r="F12" s="905"/>
      <c r="G12" s="905"/>
      <c r="H12" s="905"/>
      <c r="I12" s="905"/>
      <c r="J12" s="905"/>
      <c r="K12" s="906"/>
    </row>
    <row r="13" spans="1:11" ht="33" customHeight="1">
      <c r="A13" s="508" t="s">
        <v>638</v>
      </c>
      <c r="B13" s="548">
        <f>+ACTIVO!B12</f>
        <v>0</v>
      </c>
      <c r="C13" s="539">
        <v>4718.83</v>
      </c>
      <c r="D13" s="539"/>
      <c r="E13" s="539"/>
      <c r="F13" s="539">
        <v>-856.67</v>
      </c>
      <c r="G13" s="539"/>
      <c r="H13" s="539"/>
      <c r="I13" s="539"/>
      <c r="J13" s="548">
        <f>SUM(B13:I13)</f>
        <v>3862.16</v>
      </c>
      <c r="K13" s="540"/>
    </row>
    <row r="14" spans="1:11" ht="39" customHeight="1">
      <c r="A14" s="508" t="s">
        <v>294</v>
      </c>
      <c r="B14" s="548">
        <f>+ACTIVO!B17</f>
        <v>7476432.74</v>
      </c>
      <c r="C14" s="539">
        <v>1140.19</v>
      </c>
      <c r="D14" s="539"/>
      <c r="E14" s="539"/>
      <c r="F14" s="539">
        <v>-253062.46</v>
      </c>
      <c r="G14" s="539"/>
      <c r="H14" s="539"/>
      <c r="I14" s="539"/>
      <c r="J14" s="548">
        <f>SUM(B14:I14)</f>
        <v>7224510.470000001</v>
      </c>
      <c r="K14" s="540"/>
    </row>
    <row r="15" spans="1:11" ht="45" customHeight="1">
      <c r="A15" s="509" t="s">
        <v>639</v>
      </c>
      <c r="B15" s="548"/>
      <c r="C15" s="539"/>
      <c r="D15" s="539"/>
      <c r="E15" s="539"/>
      <c r="F15" s="539"/>
      <c r="G15" s="539"/>
      <c r="H15" s="539"/>
      <c r="I15" s="539"/>
      <c r="J15" s="548">
        <f>SUM(B15:I15)</f>
        <v>0</v>
      </c>
      <c r="K15" s="541"/>
    </row>
    <row r="16" spans="1:13" ht="20.25" customHeight="1">
      <c r="A16" s="509" t="s">
        <v>640</v>
      </c>
      <c r="B16" s="548"/>
      <c r="C16" s="539"/>
      <c r="D16" s="539"/>
      <c r="E16" s="539"/>
      <c r="F16" s="539"/>
      <c r="G16" s="539"/>
      <c r="H16" s="539"/>
      <c r="I16" s="539"/>
      <c r="J16" s="548">
        <f>SUM(B16:I16)</f>
        <v>0</v>
      </c>
      <c r="K16" s="541"/>
      <c r="M16" s="225"/>
    </row>
    <row r="17" spans="1:11" s="226" customFormat="1" ht="23.25" customHeight="1">
      <c r="A17" s="509" t="s">
        <v>384</v>
      </c>
      <c r="B17" s="549">
        <f>SUM(B13:B16)</f>
        <v>7476432.74</v>
      </c>
      <c r="C17" s="549">
        <f aca="true" t="shared" si="0" ref="C17:J17">SUM(C13:C16)</f>
        <v>5859.02</v>
      </c>
      <c r="D17" s="549">
        <f t="shared" si="0"/>
        <v>0</v>
      </c>
      <c r="E17" s="549">
        <f t="shared" si="0"/>
        <v>0</v>
      </c>
      <c r="F17" s="549">
        <f t="shared" si="0"/>
        <v>-253919.13</v>
      </c>
      <c r="G17" s="549">
        <f t="shared" si="0"/>
        <v>0</v>
      </c>
      <c r="H17" s="549">
        <f t="shared" si="0"/>
        <v>0</v>
      </c>
      <c r="I17" s="549">
        <f t="shared" si="0"/>
        <v>0</v>
      </c>
      <c r="J17" s="549">
        <f t="shared" si="0"/>
        <v>7228372.630000001</v>
      </c>
      <c r="K17" s="542"/>
    </row>
    <row r="18" spans="1:13" ht="20.25" customHeight="1">
      <c r="A18" s="509" t="s">
        <v>641</v>
      </c>
      <c r="B18" s="548">
        <f>ACTIVO!B35</f>
        <v>1249.62</v>
      </c>
      <c r="C18" s="539"/>
      <c r="D18" s="539"/>
      <c r="E18" s="539"/>
      <c r="F18" s="539"/>
      <c r="G18" s="539"/>
      <c r="H18" s="539"/>
      <c r="I18" s="539">
        <v>-1249.62</v>
      </c>
      <c r="J18" s="548">
        <f>SUM(B18:I18)</f>
        <v>0</v>
      </c>
      <c r="K18" s="541"/>
      <c r="M18" s="225"/>
    </row>
    <row r="19" spans="1:11" ht="26.25" customHeight="1">
      <c r="A19" s="510"/>
      <c r="B19" s="543"/>
      <c r="C19" s="543"/>
      <c r="D19" s="543"/>
      <c r="E19" s="543"/>
      <c r="F19" s="543"/>
      <c r="G19" s="543"/>
      <c r="H19" s="543"/>
      <c r="I19" s="543"/>
      <c r="J19" s="544"/>
      <c r="K19" s="545"/>
    </row>
    <row r="20" spans="1:11" ht="19.5" customHeight="1">
      <c r="A20" s="907" t="s">
        <v>43</v>
      </c>
      <c r="B20" s="908" t="s">
        <v>47</v>
      </c>
      <c r="C20" s="507"/>
      <c r="D20" s="908"/>
      <c r="E20" s="908"/>
      <c r="F20" s="908"/>
      <c r="G20" s="908"/>
      <c r="H20" s="908"/>
      <c r="I20" s="908"/>
      <c r="J20" s="908" t="s">
        <v>48</v>
      </c>
      <c r="K20" s="909" t="s">
        <v>632</v>
      </c>
    </row>
    <row r="21" spans="1:11" ht="63.75">
      <c r="A21" s="907"/>
      <c r="B21" s="908"/>
      <c r="C21" s="507" t="s">
        <v>633</v>
      </c>
      <c r="D21" s="507" t="s">
        <v>712</v>
      </c>
      <c r="E21" s="507" t="s">
        <v>634</v>
      </c>
      <c r="F21" s="507" t="s">
        <v>79</v>
      </c>
      <c r="G21" s="507" t="s">
        <v>635</v>
      </c>
      <c r="H21" s="507" t="s">
        <v>636</v>
      </c>
      <c r="I21" s="507" t="s">
        <v>637</v>
      </c>
      <c r="J21" s="908"/>
      <c r="K21" s="909"/>
    </row>
    <row r="22" spans="1:11" ht="12.75">
      <c r="A22" s="904"/>
      <c r="B22" s="905"/>
      <c r="C22" s="905"/>
      <c r="D22" s="905"/>
      <c r="E22" s="905"/>
      <c r="F22" s="905"/>
      <c r="G22" s="905"/>
      <c r="H22" s="905"/>
      <c r="I22" s="905"/>
      <c r="J22" s="905"/>
      <c r="K22" s="906"/>
    </row>
    <row r="23" spans="1:11" ht="36.75" customHeight="1">
      <c r="A23" s="508" t="s">
        <v>638</v>
      </c>
      <c r="B23" s="548">
        <f>+J13</f>
        <v>3862.16</v>
      </c>
      <c r="C23" s="678"/>
      <c r="D23" s="678"/>
      <c r="E23" s="678"/>
      <c r="F23" s="678">
        <v>-1557.22</v>
      </c>
      <c r="G23" s="678"/>
      <c r="H23" s="678"/>
      <c r="I23" s="678"/>
      <c r="J23" s="548">
        <f>SUM(B23:I23)</f>
        <v>2304.9399999999996</v>
      </c>
      <c r="K23" s="540"/>
    </row>
    <row r="24" spans="1:11" ht="39" customHeight="1">
      <c r="A24" s="508" t="s">
        <v>294</v>
      </c>
      <c r="B24" s="548">
        <f>+J14</f>
        <v>7224510.470000001</v>
      </c>
      <c r="C24" s="678"/>
      <c r="D24" s="678"/>
      <c r="E24" s="678"/>
      <c r="F24" s="678">
        <v>-252191.9</v>
      </c>
      <c r="G24" s="678"/>
      <c r="H24" s="678"/>
      <c r="I24" s="678"/>
      <c r="J24" s="548">
        <f>SUM(B24:I24)</f>
        <v>6972318.57</v>
      </c>
      <c r="K24" s="540"/>
    </row>
    <row r="25" spans="1:11" ht="38.25">
      <c r="A25" s="509" t="s">
        <v>639</v>
      </c>
      <c r="B25" s="548"/>
      <c r="C25" s="678"/>
      <c r="D25" s="678"/>
      <c r="E25" s="678"/>
      <c r="F25" s="678"/>
      <c r="G25" s="678"/>
      <c r="H25" s="678"/>
      <c r="I25" s="678"/>
      <c r="J25" s="548">
        <f>SUM(B25:I25)</f>
        <v>0</v>
      </c>
      <c r="K25" s="541"/>
    </row>
    <row r="26" spans="1:11" ht="21.75" customHeight="1">
      <c r="A26" s="509" t="s">
        <v>640</v>
      </c>
      <c r="B26" s="548"/>
      <c r="C26" s="678"/>
      <c r="D26" s="678"/>
      <c r="E26" s="678"/>
      <c r="F26" s="678"/>
      <c r="G26" s="678"/>
      <c r="H26" s="678"/>
      <c r="I26" s="678"/>
      <c r="J26" s="548">
        <f>SUM(B26:I26)</f>
        <v>0</v>
      </c>
      <c r="K26" s="541"/>
    </row>
    <row r="27" spans="1:11" s="226" customFormat="1" ht="22.5" customHeight="1">
      <c r="A27" s="509" t="s">
        <v>384</v>
      </c>
      <c r="B27" s="549">
        <f aca="true" t="shared" si="1" ref="B27:H27">SUM(B23:B26)</f>
        <v>7228372.630000001</v>
      </c>
      <c r="C27" s="570">
        <f t="shared" si="1"/>
        <v>0</v>
      </c>
      <c r="D27" s="570">
        <f t="shared" si="1"/>
        <v>0</v>
      </c>
      <c r="E27" s="570">
        <f t="shared" si="1"/>
        <v>0</v>
      </c>
      <c r="F27" s="570">
        <f t="shared" si="1"/>
        <v>-253749.12</v>
      </c>
      <c r="G27" s="570">
        <f t="shared" si="1"/>
        <v>0</v>
      </c>
      <c r="H27" s="570">
        <f t="shared" si="1"/>
        <v>0</v>
      </c>
      <c r="I27" s="570">
        <f>SUM(I23:I26)</f>
        <v>0</v>
      </c>
      <c r="J27" s="570">
        <f>SUM(J23:J26)</f>
        <v>6974623.510000001</v>
      </c>
      <c r="K27" s="546"/>
    </row>
    <row r="28" spans="1:13" ht="20.25" customHeight="1" thickBot="1">
      <c r="A28" s="511" t="s">
        <v>641</v>
      </c>
      <c r="B28" s="550"/>
      <c r="C28" s="679"/>
      <c r="D28" s="679"/>
      <c r="E28" s="679"/>
      <c r="F28" s="679"/>
      <c r="G28" s="679"/>
      <c r="H28" s="679"/>
      <c r="I28" s="679"/>
      <c r="J28" s="550">
        <f>SUM(B28:I28)</f>
        <v>0</v>
      </c>
      <c r="K28" s="547"/>
      <c r="M28" s="225"/>
    </row>
    <row r="30" spans="1:11" s="814" customFormat="1" ht="12.75" hidden="1">
      <c r="A30" s="812" t="s">
        <v>642</v>
      </c>
      <c r="B30" s="813"/>
      <c r="K30" s="815"/>
    </row>
    <row r="31" spans="1:11" s="814" customFormat="1" ht="12.75" hidden="1">
      <c r="A31" s="901" t="s">
        <v>643</v>
      </c>
      <c r="B31" s="901"/>
      <c r="C31" s="901"/>
      <c r="D31" s="901"/>
      <c r="E31" s="901"/>
      <c r="F31" s="901"/>
      <c r="G31" s="901"/>
      <c r="H31" s="901"/>
      <c r="I31" s="901"/>
      <c r="J31" s="901"/>
      <c r="K31" s="901"/>
    </row>
    <row r="32" spans="1:11" s="814" customFormat="1" ht="12.75" hidden="1">
      <c r="A32" s="901" t="s">
        <v>644</v>
      </c>
      <c r="B32" s="901"/>
      <c r="C32" s="901"/>
      <c r="D32" s="901"/>
      <c r="E32" s="901"/>
      <c r="F32" s="901"/>
      <c r="G32" s="901"/>
      <c r="H32" s="901"/>
      <c r="I32" s="901"/>
      <c r="J32" s="901"/>
      <c r="K32" s="901"/>
    </row>
    <row r="33" spans="1:11" s="814" customFormat="1" ht="12.75" hidden="1">
      <c r="A33" s="901" t="s">
        <v>649</v>
      </c>
      <c r="B33" s="901"/>
      <c r="C33" s="901"/>
      <c r="D33" s="901"/>
      <c r="E33" s="901"/>
      <c r="F33" s="901"/>
      <c r="G33" s="901"/>
      <c r="H33" s="901"/>
      <c r="I33" s="901"/>
      <c r="J33" s="901"/>
      <c r="K33" s="901"/>
    </row>
    <row r="34" spans="1:11" s="814" customFormat="1" ht="12.75" hidden="1">
      <c r="A34" s="901" t="s">
        <v>650</v>
      </c>
      <c r="B34" s="901"/>
      <c r="C34" s="901"/>
      <c r="D34" s="901"/>
      <c r="E34" s="901"/>
      <c r="F34" s="901"/>
      <c r="G34" s="901"/>
      <c r="H34" s="901"/>
      <c r="I34" s="901"/>
      <c r="J34" s="901"/>
      <c r="K34" s="901"/>
    </row>
    <row r="35" spans="1:11" s="814" customFormat="1" ht="12.75" hidden="1">
      <c r="A35" s="901" t="s">
        <v>665</v>
      </c>
      <c r="B35" s="901"/>
      <c r="C35" s="901"/>
      <c r="D35" s="901"/>
      <c r="E35" s="901"/>
      <c r="F35" s="901"/>
      <c r="G35" s="901"/>
      <c r="H35" s="901"/>
      <c r="I35" s="901"/>
      <c r="J35" s="901"/>
      <c r="K35" s="901"/>
    </row>
    <row r="36" spans="1:11" s="814" customFormat="1" ht="12.75" hidden="1">
      <c r="A36" s="901" t="s">
        <v>666</v>
      </c>
      <c r="B36" s="901"/>
      <c r="C36" s="901"/>
      <c r="D36" s="901"/>
      <c r="E36" s="901"/>
      <c r="F36" s="901"/>
      <c r="G36" s="901"/>
      <c r="H36" s="901"/>
      <c r="I36" s="901"/>
      <c r="J36" s="901"/>
      <c r="K36" s="901"/>
    </row>
    <row r="37" spans="1:11" s="814" customFormat="1" ht="12.75" hidden="1">
      <c r="A37" s="901" t="s">
        <v>667</v>
      </c>
      <c r="B37" s="901"/>
      <c r="C37" s="901"/>
      <c r="D37" s="901"/>
      <c r="E37" s="901"/>
      <c r="F37" s="901"/>
      <c r="G37" s="901"/>
      <c r="H37" s="901"/>
      <c r="I37" s="901"/>
      <c r="J37" s="901"/>
      <c r="K37" s="901"/>
    </row>
    <row r="38" spans="1:11" s="814" customFormat="1" ht="12.75" hidden="1">
      <c r="A38" s="901" t="s">
        <v>675</v>
      </c>
      <c r="B38" s="901"/>
      <c r="C38" s="901"/>
      <c r="D38" s="901"/>
      <c r="E38" s="901"/>
      <c r="F38" s="901"/>
      <c r="G38" s="901"/>
      <c r="H38" s="901"/>
      <c r="I38" s="901"/>
      <c r="J38" s="901"/>
      <c r="K38" s="901"/>
    </row>
    <row r="39" spans="1:11" s="814" customFormat="1" ht="12.75" hidden="1">
      <c r="A39" s="901" t="s">
        <v>676</v>
      </c>
      <c r="B39" s="901"/>
      <c r="C39" s="901"/>
      <c r="D39" s="901"/>
      <c r="E39" s="901"/>
      <c r="F39" s="901"/>
      <c r="G39" s="901"/>
      <c r="H39" s="901"/>
      <c r="I39" s="901"/>
      <c r="J39" s="901"/>
      <c r="K39" s="901"/>
    </row>
    <row r="40" spans="1:11" s="814" customFormat="1" ht="12.75" hidden="1">
      <c r="A40" s="901" t="s">
        <v>678</v>
      </c>
      <c r="B40" s="901"/>
      <c r="C40" s="901"/>
      <c r="D40" s="901"/>
      <c r="E40" s="901"/>
      <c r="F40" s="901"/>
      <c r="G40" s="901"/>
      <c r="H40" s="901"/>
      <c r="I40" s="901"/>
      <c r="J40" s="901"/>
      <c r="K40" s="901"/>
    </row>
    <row r="41" s="814" customFormat="1" ht="12.75" hidden="1"/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2015-11-29T10:15:46Z</cp:lastPrinted>
  <dcterms:created xsi:type="dcterms:W3CDTF">2004-09-28T16:33:32Z</dcterms:created>
  <dcterms:modified xsi:type="dcterms:W3CDTF">2016-03-07T10:27:18Z</dcterms:modified>
  <cp:category/>
  <cp:version/>
  <cp:contentType/>
  <cp:contentStatus/>
</cp:coreProperties>
</file>