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4230" windowWidth="15330" windowHeight="4965" tabRatio="599" firstSheet="14" activeTab="19"/>
  </bookViews>
  <sheets>
    <sheet name="presup.gtos" sheetId="1" r:id="rId1"/>
    <sheet name="Gráfico presup.GTOS" sheetId="2" r:id="rId2"/>
    <sheet name="presup.ing" sheetId="3" r:id="rId3"/>
    <sheet name="Gráfico presup. ING" sheetId="4" r:id="rId4"/>
    <sheet name="presup.cerrados" sheetId="5" r:id="rId5"/>
    <sheet name="Gráfico ppto cerrados" sheetId="6" r:id="rId6"/>
    <sheet name="Resultado-remanente" sheetId="7" r:id="rId7"/>
    <sheet name="Gráfico Resultado-Remanente" sheetId="8" r:id="rId8"/>
    <sheet name="Transf.Otras adm." sheetId="9" r:id="rId9"/>
    <sheet name="Gráfico transf." sheetId="10" r:id="rId10"/>
    <sheet name="Auto.finan. " sheetId="11" r:id="rId11"/>
    <sheet name="Gráfico auto.finan. " sheetId="12" r:id="rId12"/>
    <sheet name="eficacia fin." sheetId="13" r:id="rId13"/>
    <sheet name="Gráfico eficacia finan." sheetId="14" r:id="rId14"/>
    <sheet name="capac.nec.finan." sheetId="15" r:id="rId15"/>
    <sheet name="Gráfico capacid.necesi.finan." sheetId="16" r:id="rId16"/>
    <sheet name="Incobrables" sheetId="17" r:id="rId17"/>
    <sheet name="Gráfico Incobrables" sheetId="18" r:id="rId18"/>
    <sheet name="Situac. financ." sheetId="19" r:id="rId19"/>
    <sheet name="Gráfico situac. financ." sheetId="20" r:id="rId20"/>
  </sheets>
  <definedNames/>
  <calcPr fullCalcOnLoad="1" fullPrecision="0"/>
</workbook>
</file>

<file path=xl/comments1.xml><?xml version="1.0" encoding="utf-8"?>
<comments xmlns="http://schemas.openxmlformats.org/spreadsheetml/2006/main">
  <authors>
    <author>MSalazar</author>
  </authors>
  <commentList>
    <comment ref="A11" authorId="0">
      <text>
        <r>
          <rPr>
            <b/>
            <sz val="9"/>
            <rFont val="Tahoma"/>
            <family val="2"/>
          </rPr>
          <t>MSalazar:</t>
        </r>
        <r>
          <rPr>
            <sz val="9"/>
            <rFont val="Tahoma"/>
            <family val="2"/>
          </rPr>
          <t xml:space="preserve">
IMNCL
Indicador 2.a)1)</t>
        </r>
      </text>
    </comment>
    <comment ref="A14" authorId="0">
      <text>
        <r>
          <rPr>
            <b/>
            <sz val="9"/>
            <rFont val="Tahoma"/>
            <family val="2"/>
          </rPr>
          <t>MSalazar:</t>
        </r>
        <r>
          <rPr>
            <sz val="9"/>
            <rFont val="Tahoma"/>
            <family val="2"/>
          </rPr>
          <t xml:space="preserve">
IMNCL
Indicador 2.a)2)</t>
        </r>
      </text>
    </comment>
    <comment ref="A26" authorId="0">
      <text>
        <r>
          <rPr>
            <b/>
            <sz val="9"/>
            <rFont val="Tahoma"/>
            <family val="2"/>
          </rPr>
          <t>MSalazar:</t>
        </r>
        <r>
          <rPr>
            <sz val="9"/>
            <rFont val="Tahoma"/>
            <family val="2"/>
          </rPr>
          <t xml:space="preserve">
IMNCL
Indicador 2.a)5)</t>
        </r>
      </text>
    </comment>
    <comment ref="A20" authorId="0">
      <text>
        <r>
          <rPr>
            <b/>
            <sz val="9"/>
            <rFont val="Tahoma"/>
            <family val="2"/>
          </rPr>
          <t>MSalazar:</t>
        </r>
        <r>
          <rPr>
            <sz val="9"/>
            <rFont val="Tahoma"/>
            <family val="2"/>
          </rPr>
          <t xml:space="preserve">
IMNCL
Indicador 2.a)3)
</t>
        </r>
      </text>
    </comment>
    <comment ref="A23" authorId="0">
      <text>
        <r>
          <rPr>
            <b/>
            <sz val="9"/>
            <rFont val="Tahoma"/>
            <family val="2"/>
          </rPr>
          <t>MSalazar:</t>
        </r>
        <r>
          <rPr>
            <sz val="9"/>
            <rFont val="Tahoma"/>
            <family val="2"/>
          </rPr>
          <t xml:space="preserve">
IMNCL
Indicador 2.a)4)
</t>
        </r>
      </text>
    </comment>
  </commentList>
</comments>
</file>

<file path=xl/comments19.xml><?xml version="1.0" encoding="utf-8"?>
<comments xmlns="http://schemas.openxmlformats.org/spreadsheetml/2006/main">
  <authors>
    <author>MSalazar</author>
  </authors>
  <commentList>
    <comment ref="A8" authorId="0">
      <text>
        <r>
          <rPr>
            <b/>
            <sz val="9"/>
            <rFont val="Tahoma"/>
            <family val="2"/>
          </rPr>
          <t>MSalazar:</t>
        </r>
        <r>
          <rPr>
            <sz val="9"/>
            <rFont val="Tahoma"/>
            <family val="2"/>
          </rPr>
          <t xml:space="preserve">
IMNCL
Indicador 25.1.a)</t>
        </r>
      </text>
    </comment>
    <comment ref="A11" authorId="0">
      <text>
        <r>
          <rPr>
            <b/>
            <sz val="9"/>
            <rFont val="Tahoma"/>
            <family val="2"/>
          </rPr>
          <t>MSalazar:</t>
        </r>
        <r>
          <rPr>
            <sz val="9"/>
            <rFont val="Tahoma"/>
            <family val="2"/>
          </rPr>
          <t xml:space="preserve">
IMNCL
Indicador 25.1.b)</t>
        </r>
      </text>
    </comment>
    <comment ref="A14" authorId="0">
      <text>
        <r>
          <rPr>
            <b/>
            <sz val="9"/>
            <rFont val="Tahoma"/>
            <family val="2"/>
          </rPr>
          <t>MSalazar:</t>
        </r>
        <r>
          <rPr>
            <sz val="9"/>
            <rFont val="Tahoma"/>
            <family val="2"/>
          </rPr>
          <t xml:space="preserve">
IMNCL
Indicador 25.1.c)</t>
        </r>
      </text>
    </comment>
    <comment ref="A17" authorId="0">
      <text>
        <r>
          <rPr>
            <b/>
            <sz val="9"/>
            <rFont val="Tahoma"/>
            <family val="2"/>
          </rPr>
          <t>MSalazar:</t>
        </r>
        <r>
          <rPr>
            <sz val="9"/>
            <rFont val="Tahoma"/>
            <family val="2"/>
          </rPr>
          <t xml:space="preserve">
IMNCL
Indicador 25.1.d)</t>
        </r>
      </text>
    </comment>
    <comment ref="A20" authorId="0">
      <text>
        <r>
          <rPr>
            <b/>
            <sz val="9"/>
            <rFont val="Tahoma"/>
            <family val="2"/>
          </rPr>
          <t>MSalazar:</t>
        </r>
        <r>
          <rPr>
            <sz val="9"/>
            <rFont val="Tahoma"/>
            <family val="2"/>
          </rPr>
          <t xml:space="preserve">
IMNCL
Indicador 25.1.e)</t>
        </r>
      </text>
    </comment>
    <comment ref="A23" authorId="0">
      <text>
        <r>
          <rPr>
            <b/>
            <sz val="9"/>
            <rFont val="Tahoma"/>
            <family val="2"/>
          </rPr>
          <t>MSalazar:</t>
        </r>
        <r>
          <rPr>
            <sz val="9"/>
            <rFont val="Tahoma"/>
            <family val="2"/>
          </rPr>
          <t xml:space="preserve">
IMNCL
Indicador 25.1.f)</t>
        </r>
      </text>
    </comment>
  </commentList>
</comments>
</file>

<file path=xl/comments3.xml><?xml version="1.0" encoding="utf-8"?>
<comments xmlns="http://schemas.openxmlformats.org/spreadsheetml/2006/main">
  <authors>
    <author>MSalazar</author>
    <author>Salazar de Fr?as de Benito, Mercedes</author>
  </authors>
  <commentList>
    <comment ref="A14" authorId="0">
      <text>
        <r>
          <rPr>
            <b/>
            <sz val="9"/>
            <rFont val="Tahoma"/>
            <family val="2"/>
          </rPr>
          <t>MSalazar:</t>
        </r>
        <r>
          <rPr>
            <sz val="9"/>
            <rFont val="Tahoma"/>
            <family val="2"/>
          </rPr>
          <t xml:space="preserve">
IMNCL
 Indicador 2.b)3)</t>
        </r>
      </text>
    </comment>
    <comment ref="A17" authorId="0">
      <text>
        <r>
          <rPr>
            <b/>
            <sz val="9"/>
            <rFont val="Tahoma"/>
            <family val="2"/>
          </rPr>
          <t>MSalazar:</t>
        </r>
        <r>
          <rPr>
            <sz val="9"/>
            <rFont val="Tahoma"/>
            <family val="2"/>
          </rPr>
          <t xml:space="preserve">
IMNCL
Indicador 2.b)4)</t>
        </r>
      </text>
    </comment>
    <comment ref="A8" authorId="0">
      <text>
        <r>
          <rPr>
            <b/>
            <sz val="9"/>
            <rFont val="Tahoma"/>
            <family val="2"/>
          </rPr>
          <t>MSalazar:</t>
        </r>
        <r>
          <rPr>
            <sz val="9"/>
            <rFont val="Tahoma"/>
            <family val="2"/>
          </rPr>
          <t xml:space="preserve">
IMNCL
Indicador 2.b)1)
</t>
        </r>
      </text>
    </comment>
    <comment ref="A11" authorId="0">
      <text>
        <r>
          <rPr>
            <b/>
            <sz val="9"/>
            <rFont val="Tahoma"/>
            <family val="2"/>
          </rPr>
          <t>MSalazar:</t>
        </r>
        <r>
          <rPr>
            <sz val="9"/>
            <rFont val="Tahoma"/>
            <family val="2"/>
          </rPr>
          <t xml:space="preserve">
IMNCL
Indicador 2.b)2)</t>
        </r>
      </text>
    </comment>
    <comment ref="A20" authorId="0">
      <text>
        <r>
          <rPr>
            <b/>
            <sz val="9"/>
            <rFont val="Tahoma"/>
            <family val="2"/>
          </rPr>
          <t>MSalazar:</t>
        </r>
        <r>
          <rPr>
            <sz val="9"/>
            <rFont val="Tahoma"/>
            <family val="2"/>
          </rPr>
          <t xml:space="preserve">
IMNCL
Indicador 2.a)5)</t>
        </r>
      </text>
    </comment>
    <comment ref="E15" authorId="0">
      <text>
        <r>
          <rPr>
            <b/>
            <sz val="9"/>
            <rFont val="Tahoma"/>
            <family val="2"/>
          </rPr>
          <t>MSalazar:</t>
        </r>
        <r>
          <rPr>
            <sz val="9"/>
            <rFont val="Tahoma"/>
            <family val="2"/>
          </rPr>
          <t xml:space="preserve">
capit 1,2,3,5,6,8 y haber cuenta 750</t>
        </r>
      </text>
    </comment>
    <comment ref="E18" authorId="1">
      <text>
        <r>
          <rPr>
            <sz val="9"/>
            <rFont val="Calibri"/>
            <family val="2"/>
          </rPr>
          <t>Ingresos tributarios de la Cuenta de Resultado</t>
        </r>
      </text>
    </comment>
    <comment ref="K15" authorId="0">
      <text>
        <r>
          <rPr>
            <b/>
            <sz val="9"/>
            <rFont val="Tahoma"/>
            <family val="2"/>
          </rPr>
          <t>MSalazar:</t>
        </r>
        <r>
          <rPr>
            <sz val="9"/>
            <rFont val="Tahoma"/>
            <family val="2"/>
          </rPr>
          <t xml:space="preserve">
capit 1,2,3,5,6,8 y haber cuenta 750</t>
        </r>
      </text>
    </comment>
    <comment ref="K18" authorId="1">
      <text>
        <r>
          <rPr>
            <sz val="9"/>
            <rFont val="Calibri"/>
            <family val="2"/>
          </rPr>
          <t>Ingresos tributarios de la Cuenta de Resultado</t>
        </r>
      </text>
    </comment>
  </commentList>
</comments>
</file>

<file path=xl/comments5.xml><?xml version="1.0" encoding="utf-8"?>
<comments xmlns="http://schemas.openxmlformats.org/spreadsheetml/2006/main">
  <authors>
    <author>MSalazar</author>
  </authors>
  <commentList>
    <comment ref="A8" authorId="0">
      <text>
        <r>
          <rPr>
            <b/>
            <sz val="9"/>
            <rFont val="Tahoma"/>
            <family val="2"/>
          </rPr>
          <t>MSalazar:</t>
        </r>
        <r>
          <rPr>
            <sz val="9"/>
            <rFont val="Tahoma"/>
            <family val="2"/>
          </rPr>
          <t xml:space="preserve">
IMNCL
Indicador 2.c)1)</t>
        </r>
      </text>
    </comment>
    <comment ref="A11" authorId="0">
      <text>
        <r>
          <rPr>
            <b/>
            <sz val="9"/>
            <rFont val="Tahoma"/>
            <family val="2"/>
          </rPr>
          <t>MSalazar:</t>
        </r>
        <r>
          <rPr>
            <sz val="9"/>
            <rFont val="Tahoma"/>
            <family val="2"/>
          </rPr>
          <t xml:space="preserve">
IMNCL
Indicador 2.c)2)</t>
        </r>
      </text>
    </comment>
  </commentList>
</comments>
</file>

<file path=xl/sharedStrings.xml><?xml version="1.0" encoding="utf-8"?>
<sst xmlns="http://schemas.openxmlformats.org/spreadsheetml/2006/main" count="468" uniqueCount="146">
  <si>
    <t>INDICADORES</t>
  </si>
  <si>
    <t>DIFER.</t>
  </si>
  <si>
    <t>Transf.por participación en tributos del Estado</t>
  </si>
  <si>
    <t>=</t>
  </si>
  <si>
    <t>%</t>
  </si>
  <si>
    <t>Ingresos totales</t>
  </si>
  <si>
    <t>Otras transferencias del Estado</t>
  </si>
  <si>
    <t>Transferencias de la Unión Europea</t>
  </si>
  <si>
    <t>Transferencias de la Comunidad Autónoma</t>
  </si>
  <si>
    <t>Transferencias de Entidades Locales</t>
  </si>
  <si>
    <t>Nº de habitantes</t>
  </si>
  <si>
    <t>Transf.por participación en tributos del Estado / Ingresos totales</t>
  </si>
  <si>
    <t>Otras transferencias del Estado / Ingresos totales</t>
  </si>
  <si>
    <t>Transferencias de la Unión Europea / Ingresos totales</t>
  </si>
  <si>
    <t>Transferencias de la Comunidad Autónoma / Ingresos totales</t>
  </si>
  <si>
    <t>Transferencias de Entidades Locales / Ingresos totales</t>
  </si>
  <si>
    <t>DEPENDENCIA FINANCIERA GENERAL</t>
  </si>
  <si>
    <t>Transf. recibidas + Constitución Endeudam.</t>
  </si>
  <si>
    <t>Gasto total</t>
  </si>
  <si>
    <t>DEPENDENCIA FINANCIERA DE INVERSIONES</t>
  </si>
  <si>
    <t>Transf.de capital + Constitución Endeudam.</t>
  </si>
  <si>
    <t>DEPENDENCIA FINANCIERA DE OTRAS ADMIN.</t>
  </si>
  <si>
    <t>Transferencias recibidas</t>
  </si>
  <si>
    <t>Remanente de Tesorería (Artículo 87)</t>
  </si>
  <si>
    <t>Modificaciones de Crédito</t>
  </si>
  <si>
    <t>Fondos líquidos</t>
  </si>
  <si>
    <t>Obligaciones pendientes de pago</t>
  </si>
  <si>
    <t>Remanente de Tesorería al cierre del ejercicio / Ingresos Totales</t>
  </si>
  <si>
    <t>Remanente de Tesorería (Artículo 87) / Modificaciones de Crédito</t>
  </si>
  <si>
    <t>EFICACIA EN INGRESOS</t>
  </si>
  <si>
    <t>Recaudación Neta Ingresos</t>
  </si>
  <si>
    <t>Derechos Reconocidos Netos</t>
  </si>
  <si>
    <t>EFICACIA EN GASTOS</t>
  </si>
  <si>
    <t>Obligaciones Reconocidas Netas</t>
  </si>
  <si>
    <t>Créditos definitivos</t>
  </si>
  <si>
    <t>COHERENCIA PRESUPUESTARIA</t>
  </si>
  <si>
    <t>Total modificaciones - Incorporac.de crédito</t>
  </si>
  <si>
    <t>Presupuesto inicial aprobado</t>
  </si>
  <si>
    <t>Previsiones Definitivas de Ingresos</t>
  </si>
  <si>
    <t>Dchos.reconocidos netos / Prev.Inic.Ingresos</t>
  </si>
  <si>
    <t>Ingresos corrientes - Gastos corrientes</t>
  </si>
  <si>
    <t>Gastos corrientes</t>
  </si>
  <si>
    <t>RESULTADO PRESUPUESTARIO</t>
  </si>
  <si>
    <t>Resultado Presupuestario ajustado</t>
  </si>
  <si>
    <t>REMANENTE DE TESORERIA</t>
  </si>
  <si>
    <t>Remanente de Tesorería Gtos Generales</t>
  </si>
  <si>
    <t>SEGURIDAD DEL REMANENTE</t>
  </si>
  <si>
    <t>Deudores pendientes de cobro</t>
  </si>
  <si>
    <t>COMPOSICIÓN DEL REMANENTE</t>
  </si>
  <si>
    <t>Remanente de Tesorería Total</t>
  </si>
  <si>
    <t>Ingresos corrientes-Gastos corrientes / Gastos corrientes</t>
  </si>
  <si>
    <t>COBERTURA TOTAL</t>
  </si>
  <si>
    <t>Provisión Saldos Dudoso Cobro</t>
  </si>
  <si>
    <t>Total Deudores Presup.corriente y cerrados</t>
  </si>
  <si>
    <t>COBERTURA EJERCICIOS CERRADOS</t>
  </si>
  <si>
    <t>Deudores Presupuestos Cerrados</t>
  </si>
  <si>
    <t>INDICE BAJAS Y ANULACIONES EJERCICIO CORRIENTE</t>
  </si>
  <si>
    <t>Total bajas y anulaciones Ejercicio corriente</t>
  </si>
  <si>
    <t>Total Derechos Liquidados Brutos</t>
  </si>
  <si>
    <t>Total bajas, anulac.y prescrip. Ejerc. cerrados</t>
  </si>
  <si>
    <t>INDICE BAJAS Y ANULACIONES EJERCICIO CERRADOS</t>
  </si>
  <si>
    <t>MODIFICACIONES PRESUPUESTARIAS</t>
  </si>
  <si>
    <t>Modificaciones del Presupuesto de Gastos</t>
  </si>
  <si>
    <t>Presupuesto Inicial de Gastos</t>
  </si>
  <si>
    <t>GRADO DE EJECUCIÓN DE INGRESOS</t>
  </si>
  <si>
    <t>Presupuesto Definitivo de Ingresos</t>
  </si>
  <si>
    <t>GRADO DE EJECUCIÓN DE GASTOS</t>
  </si>
  <si>
    <t>Presupuesto Definitivo de Gastos</t>
  </si>
  <si>
    <t>Recaudación Neta</t>
  </si>
  <si>
    <t>Pagos Líquidos</t>
  </si>
  <si>
    <t>PERSONAL</t>
  </si>
  <si>
    <t>Obligaciones Reconocidas Netas Capit. I</t>
  </si>
  <si>
    <t>Obligaciones Reconocidas Netas Capit. VI y VII</t>
  </si>
  <si>
    <t>CARGA FINANCIERA GLOBAL</t>
  </si>
  <si>
    <t>Obligaciones Reconocidas Netas Capit. III y IX</t>
  </si>
  <si>
    <t>Derechos Reconocidos Netos Capit. I a V</t>
  </si>
  <si>
    <t>AHORRO BRUTO</t>
  </si>
  <si>
    <t>Dchos.Rec.Netos Capit.I a V - Oblig.Rec.Netas I a IV</t>
  </si>
  <si>
    <t>AHORRO NETO</t>
  </si>
  <si>
    <t>Dchos.Rec.Netos Capit.I a V - Oblig.Rec.Netas I a IV - Oblig.Rec.Netas Cap. IX</t>
  </si>
  <si>
    <t>CAPACIDAD O NECESIDAD DE FINANCIACIÓN</t>
  </si>
  <si>
    <t>VARIACION</t>
  </si>
  <si>
    <t>Ingresos corrientes + Ing. Capital no financieros</t>
  </si>
  <si>
    <t>- ( Gastos corrientes + Gastos Capital no financieros)</t>
  </si>
  <si>
    <t>Superávit o Déficit no financiero</t>
  </si>
  <si>
    <t>Superávit o Déficit financiero</t>
  </si>
  <si>
    <t>LIQUIDEZ INMEDIATA</t>
  </si>
  <si>
    <t>Fondos líquidos+Derechos pendientes de cobro</t>
  </si>
  <si>
    <t>ENDEUDAMIENTO POR HABITANTE</t>
  </si>
  <si>
    <t>Nº habitantes</t>
  </si>
  <si>
    <t>ESFUERZO INVERSOR</t>
  </si>
  <si>
    <t>REALIZACION DE PAGOS</t>
  </si>
  <si>
    <t>REALIZACION DE COBROS</t>
  </si>
  <si>
    <t>GASTO POR HABITANTE</t>
  </si>
  <si>
    <t>Obligaciones reconocidas netas</t>
  </si>
  <si>
    <t>INVERSION POR HABITANTE</t>
  </si>
  <si>
    <t>PERIODO MEDIO DE PAGO (Capit.II y VI)</t>
  </si>
  <si>
    <t>Obligaciones pendientes de pago x 365 (Capit. II y VI)</t>
  </si>
  <si>
    <t>AUTONOMIA</t>
  </si>
  <si>
    <t>Derechos reconocidos netos totales</t>
  </si>
  <si>
    <t>AUTONOMIA FISCAL</t>
  </si>
  <si>
    <t>Derechos reconocidos netos (naturaleza tributaria)</t>
  </si>
  <si>
    <t>SUPERAVIT O DEFICIT POR HABITANTE</t>
  </si>
  <si>
    <t>Resultado presupuestario ajustado</t>
  </si>
  <si>
    <t>CONTRIBUCION DEL PRESUPUESTO AL REMANENTE DE TESORERIA</t>
  </si>
  <si>
    <t>Remanente de Tesorería para gastos generales</t>
  </si>
  <si>
    <t>REALIZACION DE LOS COBROS</t>
  </si>
  <si>
    <t>REALIZACION DE LOS PAGOS</t>
  </si>
  <si>
    <t>Pagos</t>
  </si>
  <si>
    <t>Saldo inicial de obligaciones (+/- Modificaciones y anulaciones)</t>
  </si>
  <si>
    <t>Cobros</t>
  </si>
  <si>
    <t>Saldo inicial de derechos (+/- Modificaciones y anulaciones)</t>
  </si>
  <si>
    <t>-Dchos. Recon. Cap. VIII a IX</t>
  </si>
  <si>
    <t>Obligac. Recon. Cap. VIII a IX</t>
  </si>
  <si>
    <t>Derechos reconocidos netos</t>
  </si>
  <si>
    <t>INGRESOS FISCALES</t>
  </si>
  <si>
    <t>Obligaciones Reconocidas Netas (Capit. II y VI)</t>
  </si>
  <si>
    <t>Derechos reconocidos netos Capit. I a III, V, VI, VIII más transferencias recibidas</t>
  </si>
  <si>
    <t>Fondos líquidos / Oblig.ptes.de pago</t>
  </si>
  <si>
    <t>Derechos pendientes de cobro x 365 (Capit. I a III y V)</t>
  </si>
  <si>
    <t>PERIODO MEDIO DE COBRO (Capit.I a III y V)</t>
  </si>
  <si>
    <t>Deudores Presupuestos Cerrados iniciales</t>
  </si>
  <si>
    <t>LIQUIDEZ GENERAL</t>
  </si>
  <si>
    <t>Activo corriente</t>
  </si>
  <si>
    <t>Pasivo corriente</t>
  </si>
  <si>
    <t>LIQUIDEZ A CORTO PLAZO</t>
  </si>
  <si>
    <t>Pasivo corriente + Pasivo no corriente</t>
  </si>
  <si>
    <t>ENDEUDAMIENTO</t>
  </si>
  <si>
    <t>Pasivo total</t>
  </si>
  <si>
    <t>RELACION DE ENDEUDAMIENTO</t>
  </si>
  <si>
    <t>Pasivo no corriente</t>
  </si>
  <si>
    <t>AÑO 2017</t>
  </si>
  <si>
    <t>Derechos reconocidos netos  (Capit I a III y V)</t>
  </si>
  <si>
    <t>Remanente de Tesorería total al cierre del ejercicio</t>
  </si>
  <si>
    <t>AÑO 2018</t>
  </si>
  <si>
    <r>
      <rPr>
        <b/>
        <sz val="10"/>
        <rFont val="Arial"/>
        <family val="2"/>
      </rPr>
      <t xml:space="preserve">Área de Hacienda     </t>
    </r>
    <r>
      <rPr>
        <sz val="10"/>
        <rFont val="Arial"/>
        <family val="2"/>
      </rPr>
      <t xml:space="preserve">  
                                                                                                                               </t>
    </r>
    <r>
      <rPr>
        <sz val="9"/>
        <rFont val="Arial"/>
        <family val="2"/>
      </rPr>
      <t>Servicio Administrativo de Contabilidad</t>
    </r>
  </si>
  <si>
    <t>INDICADORES DEL PRESUPUESTO DE GASTOS DEL AÑO 2018</t>
  </si>
  <si>
    <t>INDICADORES DEL PRESUPUESTO DE INGRESOS DEL AÑO 2018</t>
  </si>
  <si>
    <t>INDICADORES DE LOS PRESUPUESTOS CERRADOS DEL AÑO 2018</t>
  </si>
  <si>
    <t>INDICADORES DE RESULTADOS REMANENTES DEL AÑO 2018</t>
  </si>
  <si>
    <t>INDICADORES DE TRANSFERENCIAS DE OTRAS ADMINISTRACIONES DEL AÑO 2018</t>
  </si>
  <si>
    <t>INDICADORES DE AUTOFINANCIACIÓN DEL AÑO 2018</t>
  </si>
  <si>
    <t>INDICADORES DE EFICACIA FINANCIERA DEL AÑO 2018</t>
  </si>
  <si>
    <t>INDICADORES DE LA CAPACIDAD O NECESIDAD DE FINANCIACIÓN DEL AÑO 2018</t>
  </si>
  <si>
    <t>INDICADORES DE SALDOS INCOBRABLES DEL AÑO 2018</t>
  </si>
  <si>
    <t>INDICADORES DE LA SITUACIÓN FINANCIERA DEL AÑO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</si>
</sst>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u val="single"/>
      <sz val="9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.5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sz val="9.7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5" fillId="0" borderId="12" xfId="0" applyFont="1" applyBorder="1" applyAlignment="1">
      <alignment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 wrapText="1"/>
    </xf>
    <xf numFmtId="164" fontId="6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" fontId="5" fillId="0" borderId="16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vertical="center" wrapText="1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15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5" fillId="0" borderId="15" xfId="0" applyFont="1" applyBorder="1" applyAlignment="1" quotePrefix="1">
      <alignment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4" fontId="3" fillId="33" borderId="2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75"/>
          <c:y val="0.003"/>
          <c:w val="0.855"/>
          <c:h val="0.8075"/>
        </c:manualLayout>
      </c:layout>
      <c:bar3DChart>
        <c:barDir val="col"/>
        <c:grouping val="standard"/>
        <c:varyColors val="0"/>
        <c:ser>
          <c:idx val="0"/>
          <c:order val="0"/>
          <c:tx>
            <c:v>Ejercicio 2017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'presup.gtos'!$B$38:$D$42</c:f>
              <c:multiLvlStrCache>
                <c:ptCount val="5"/>
                <c:lvl>
                  <c:pt idx="0">
                    <c:v>MODIFICACIONES PRESUPUESTARIAS</c:v>
                  </c:pt>
                  <c:pt idx="1">
                    <c:v>GRADO DE EJECUCIÓN DE GASTOS</c:v>
                  </c:pt>
                  <c:pt idx="2">
                    <c:v>REALIZACION DE LOS PAGOS</c:v>
                  </c:pt>
                  <c:pt idx="3">
                    <c:v>PERSONAL</c:v>
                  </c:pt>
                  <c:pt idx="4">
                    <c:v>ESFUERZO INVERSOR</c:v>
                  </c:pt>
                </c:lvl>
              </c:multiLvlStrCache>
            </c:multiLvlStrRef>
          </c:cat>
          <c:val>
            <c:numRef>
              <c:f>'presup.gtos'!$G$38:$G$42</c:f>
              <c:numCache>
                <c:ptCount val="5"/>
                <c:pt idx="0">
                  <c:v>18.17</c:v>
                </c:pt>
                <c:pt idx="1">
                  <c:v>88.56</c:v>
                </c:pt>
                <c:pt idx="2">
                  <c:v>84.05</c:v>
                </c:pt>
                <c:pt idx="3">
                  <c:v>8.5</c:v>
                </c:pt>
                <c:pt idx="4">
                  <c:v>22.6</c:v>
                </c:pt>
              </c:numCache>
            </c:numRef>
          </c:val>
          <c:shape val="box"/>
        </c:ser>
        <c:ser>
          <c:idx val="1"/>
          <c:order val="1"/>
          <c:tx>
            <c:v>Ejercicio 2016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'presup.gtos'!$B$38:$D$42</c:f>
              <c:multiLvlStrCache>
                <c:ptCount val="5"/>
                <c:lvl>
                  <c:pt idx="0">
                    <c:v>MODIFICACIONES PRESUPUESTARIAS</c:v>
                  </c:pt>
                  <c:pt idx="1">
                    <c:v>GRADO DE EJECUCIÓN DE GASTOS</c:v>
                  </c:pt>
                  <c:pt idx="2">
                    <c:v>REALIZACION DE LOS PAGOS</c:v>
                  </c:pt>
                  <c:pt idx="3">
                    <c:v>PERSONAL</c:v>
                  </c:pt>
                  <c:pt idx="4">
                    <c:v>ESFUERZO INVERSOR</c:v>
                  </c:pt>
                </c:lvl>
              </c:multiLvlStrCache>
            </c:multiLvlStrRef>
          </c:cat>
          <c:val>
            <c:numRef>
              <c:f>'presup.gtos'!$M$38:$M$42</c:f>
              <c:numCache>
                <c:ptCount val="5"/>
                <c:pt idx="0">
                  <c:v>12.46</c:v>
                </c:pt>
                <c:pt idx="1">
                  <c:v>87.79</c:v>
                </c:pt>
                <c:pt idx="2">
                  <c:v>83.07</c:v>
                </c:pt>
                <c:pt idx="3">
                  <c:v>8.86</c:v>
                </c:pt>
                <c:pt idx="4">
                  <c:v>20.44</c:v>
                </c:pt>
              </c:numCache>
            </c:numRef>
          </c:val>
          <c:shape val="box"/>
        </c:ser>
        <c:shape val="box"/>
        <c:axId val="61256542"/>
        <c:axId val="14437967"/>
        <c:axId val="62832840"/>
      </c:bar3DChart>
      <c:catAx>
        <c:axId val="6125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437967"/>
        <c:crosses val="autoZero"/>
        <c:auto val="1"/>
        <c:lblOffset val="100"/>
        <c:tickLblSkip val="1"/>
        <c:noMultiLvlLbl val="0"/>
      </c:catAx>
      <c:valAx>
        <c:axId val="14437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6542"/>
        <c:crossesAt val="1"/>
        <c:crossBetween val="between"/>
        <c:dispUnits/>
      </c:valAx>
      <c:serAx>
        <c:axId val="6283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43796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5"/>
          <c:y val="0.1415"/>
          <c:w val="0.1067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75"/>
          <c:y val="0"/>
          <c:w val="0.86125"/>
          <c:h val="0.9115"/>
        </c:manualLayout>
      </c:layout>
      <c:bar3DChart>
        <c:barDir val="col"/>
        <c:grouping val="standard"/>
        <c:varyColors val="0"/>
        <c:ser>
          <c:idx val="0"/>
          <c:order val="0"/>
          <c:tx>
            <c:v>Ejercicio 2018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'Situac. financ.'!$B$29:$B$34</c:f>
              <c:strCache>
                <c:ptCount val="6"/>
                <c:pt idx="0">
                  <c:v>LIQUIDEZ INMEDIATA</c:v>
                </c:pt>
                <c:pt idx="1">
                  <c:v>LIQUIDEZ A CORTO PLAZO</c:v>
                </c:pt>
                <c:pt idx="2">
                  <c:v>LIQUIDEZ GENERAL</c:v>
                </c:pt>
                <c:pt idx="3">
                  <c:v>ENDEUDAMIENTO POR HABITANTE</c:v>
                </c:pt>
                <c:pt idx="4">
                  <c:v>ENDEUDAMIENTO</c:v>
                </c:pt>
                <c:pt idx="5">
                  <c:v>RELACION DE ENDEUDAMIENTO</c:v>
                </c:pt>
              </c:strCache>
            </c:strRef>
          </c:cat>
          <c:val>
            <c:numRef>
              <c:f>'Situac. financ.'!$G$29:$G$34</c:f>
              <c:numCache>
                <c:ptCount val="6"/>
                <c:pt idx="0">
                  <c:v>130.42</c:v>
                </c:pt>
                <c:pt idx="1">
                  <c:v>161.78</c:v>
                </c:pt>
                <c:pt idx="2">
                  <c:v>192.07</c:v>
                </c:pt>
                <c:pt idx="3">
                  <c:v>312.72</c:v>
                </c:pt>
                <c:pt idx="4">
                  <c:v>18.72</c:v>
                </c:pt>
                <c:pt idx="5">
                  <c:v>183.78</c:v>
                </c:pt>
              </c:numCache>
            </c:numRef>
          </c:val>
          <c:shape val="box"/>
        </c:ser>
        <c:ser>
          <c:idx val="1"/>
          <c:order val="1"/>
          <c:tx>
            <c:v>Ejercicio 2017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'Situac. financ.'!$B$29:$B$34</c:f>
              <c:strCache>
                <c:ptCount val="6"/>
                <c:pt idx="0">
                  <c:v>LIQUIDEZ INMEDIATA</c:v>
                </c:pt>
                <c:pt idx="1">
                  <c:v>LIQUIDEZ A CORTO PLAZO</c:v>
                </c:pt>
                <c:pt idx="2">
                  <c:v>LIQUIDEZ GENERAL</c:v>
                </c:pt>
                <c:pt idx="3">
                  <c:v>ENDEUDAMIENTO POR HABITANTE</c:v>
                </c:pt>
                <c:pt idx="4">
                  <c:v>ENDEUDAMIENTO</c:v>
                </c:pt>
                <c:pt idx="5">
                  <c:v>RELACION DE ENDEUDAMIENTO</c:v>
                </c:pt>
              </c:strCache>
            </c:strRef>
          </c:cat>
          <c:val>
            <c:numRef>
              <c:f>'Situac. financ.'!$M$29:$M$34</c:f>
              <c:numCache>
                <c:ptCount val="6"/>
                <c:pt idx="0">
                  <c:v>117.57</c:v>
                </c:pt>
                <c:pt idx="1">
                  <c:v>159.08</c:v>
                </c:pt>
                <c:pt idx="2">
                  <c:v>170.45</c:v>
                </c:pt>
                <c:pt idx="3">
                  <c:v>408.41</c:v>
                </c:pt>
                <c:pt idx="4">
                  <c:v>24.71</c:v>
                </c:pt>
                <c:pt idx="5">
                  <c:v>107.68</c:v>
                </c:pt>
              </c:numCache>
            </c:numRef>
          </c:val>
          <c:shape val="box"/>
        </c:ser>
        <c:shape val="box"/>
        <c:axId val="41054593"/>
        <c:axId val="33947018"/>
        <c:axId val="37087707"/>
      </c:bar3DChart>
      <c:catAx>
        <c:axId val="41054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47018"/>
        <c:crosses val="autoZero"/>
        <c:auto val="1"/>
        <c:lblOffset val="100"/>
        <c:tickLblSkip val="1"/>
        <c:noMultiLvlLbl val="0"/>
      </c:catAx>
      <c:valAx>
        <c:axId val="33947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54593"/>
        <c:crossesAt val="1"/>
        <c:crossBetween val="between"/>
        <c:dispUnits/>
      </c:valAx>
      <c:serAx>
        <c:axId val="3708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94701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5"/>
          <c:y val="0.16125"/>
          <c:w val="0.105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55"/>
          <c:y val="0.00075"/>
          <c:w val="0.882"/>
          <c:h val="0.83675"/>
        </c:manualLayout>
      </c:layout>
      <c:bar3DChart>
        <c:barDir val="col"/>
        <c:grouping val="standard"/>
        <c:varyColors val="0"/>
        <c:ser>
          <c:idx val="0"/>
          <c:order val="0"/>
          <c:tx>
            <c:v>Ejercicio 2018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'presup.ing'!$B$44:$B$50</c:f>
              <c:strCache>
                <c:ptCount val="7"/>
                <c:pt idx="0">
                  <c:v>GRADO DE EJECUCIÓN DE INGRESOS</c:v>
                </c:pt>
                <c:pt idx="1">
                  <c:v>REALIZACION DE LOS COBROS</c:v>
                </c:pt>
                <c:pt idx="2">
                  <c:v>AUTONOMIA</c:v>
                </c:pt>
                <c:pt idx="3">
                  <c:v>AUTONOMIA FISCAL</c:v>
                </c:pt>
                <c:pt idx="4">
                  <c:v>CARGA FINANCIERA GLOBAL</c:v>
                </c:pt>
                <c:pt idx="5">
                  <c:v>AHORRO BRUTO</c:v>
                </c:pt>
                <c:pt idx="6">
                  <c:v>AHORRO NETO</c:v>
                </c:pt>
              </c:strCache>
            </c:strRef>
          </c:cat>
          <c:val>
            <c:numRef>
              <c:f>'presup.ing'!$G$44:$G$50</c:f>
              <c:numCache>
                <c:ptCount val="7"/>
                <c:pt idx="0">
                  <c:v>87.62</c:v>
                </c:pt>
                <c:pt idx="1">
                  <c:v>98.7</c:v>
                </c:pt>
                <c:pt idx="2">
                  <c:v>87.06</c:v>
                </c:pt>
                <c:pt idx="3">
                  <c:v>56.64</c:v>
                </c:pt>
                <c:pt idx="4">
                  <c:v>11.6</c:v>
                </c:pt>
                <c:pt idx="5">
                  <c:v>24.13</c:v>
                </c:pt>
                <c:pt idx="6">
                  <c:v>14.24</c:v>
                </c:pt>
              </c:numCache>
            </c:numRef>
          </c:val>
          <c:shape val="box"/>
        </c:ser>
        <c:ser>
          <c:idx val="1"/>
          <c:order val="1"/>
          <c:tx>
            <c:v>Ejercicio 2017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'presup.ing'!$B$44:$B$50</c:f>
              <c:strCache>
                <c:ptCount val="7"/>
                <c:pt idx="0">
                  <c:v>GRADO DE EJECUCIÓN DE INGRESOS</c:v>
                </c:pt>
                <c:pt idx="1">
                  <c:v>REALIZACION DE LOS COBROS</c:v>
                </c:pt>
                <c:pt idx="2">
                  <c:v>AUTONOMIA</c:v>
                </c:pt>
                <c:pt idx="3">
                  <c:v>AUTONOMIA FISCAL</c:v>
                </c:pt>
                <c:pt idx="4">
                  <c:v>CARGA FINANCIERA GLOBAL</c:v>
                </c:pt>
                <c:pt idx="5">
                  <c:v>AHORRO BRUTO</c:v>
                </c:pt>
                <c:pt idx="6">
                  <c:v>AHORRO NETO</c:v>
                </c:pt>
              </c:strCache>
            </c:strRef>
          </c:cat>
          <c:val>
            <c:numRef>
              <c:f>'presup.ing'!$M$44:$M$50</c:f>
              <c:numCache>
                <c:ptCount val="7"/>
                <c:pt idx="0">
                  <c:v>92.96</c:v>
                </c:pt>
                <c:pt idx="1">
                  <c:v>95.93</c:v>
                </c:pt>
                <c:pt idx="2">
                  <c:v>74.51</c:v>
                </c:pt>
                <c:pt idx="3">
                  <c:v>54.95</c:v>
                </c:pt>
                <c:pt idx="4">
                  <c:v>6.74</c:v>
                </c:pt>
                <c:pt idx="5">
                  <c:v>29.58</c:v>
                </c:pt>
                <c:pt idx="6">
                  <c:v>23.57</c:v>
                </c:pt>
              </c:numCache>
            </c:numRef>
          </c:val>
          <c:shape val="box"/>
        </c:ser>
        <c:shape val="box"/>
        <c:axId val="28624649"/>
        <c:axId val="56295250"/>
        <c:axId val="36895203"/>
      </c:bar3DChart>
      <c:catAx>
        <c:axId val="2862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295250"/>
        <c:crosses val="autoZero"/>
        <c:auto val="1"/>
        <c:lblOffset val="100"/>
        <c:tickLblSkip val="1"/>
        <c:noMultiLvlLbl val="0"/>
      </c:catAx>
      <c:valAx>
        <c:axId val="56295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4649"/>
        <c:crossesAt val="1"/>
        <c:crossBetween val="between"/>
        <c:dispUnits/>
      </c:valAx>
      <c:serAx>
        <c:axId val="3689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29525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5"/>
          <c:y val="0.1415"/>
          <c:w val="0.1067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85"/>
          <c:y val="0.003"/>
          <c:w val="0.86125"/>
          <c:h val="0.906"/>
        </c:manualLayout>
      </c:layout>
      <c:bar3DChart>
        <c:barDir val="col"/>
        <c:grouping val="standard"/>
        <c:varyColors val="0"/>
        <c:ser>
          <c:idx val="0"/>
          <c:order val="0"/>
          <c:tx>
            <c:v>Ejercicio 2018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'presup.cerrados'!$B$20:$B$21</c:f>
              <c:strCache>
                <c:ptCount val="2"/>
                <c:pt idx="0">
                  <c:v>REALIZACION DE LOS PAGOS</c:v>
                </c:pt>
                <c:pt idx="1">
                  <c:v>REALIZACION DE LOS COBROS</c:v>
                </c:pt>
              </c:strCache>
            </c:strRef>
          </c:cat>
          <c:val>
            <c:numRef>
              <c:f>'presup.cerrados'!$G$20:$G$21</c:f>
              <c:numCache>
                <c:ptCount val="2"/>
                <c:pt idx="0">
                  <c:v>98.18</c:v>
                </c:pt>
                <c:pt idx="1">
                  <c:v>43.53</c:v>
                </c:pt>
              </c:numCache>
            </c:numRef>
          </c:val>
          <c:shape val="box"/>
        </c:ser>
        <c:ser>
          <c:idx val="1"/>
          <c:order val="1"/>
          <c:tx>
            <c:v>Ejercicio 2017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'presup.cerrados'!$B$20:$B$21</c:f>
              <c:strCache>
                <c:ptCount val="2"/>
                <c:pt idx="0">
                  <c:v>REALIZACION DE LOS PAGOS</c:v>
                </c:pt>
                <c:pt idx="1">
                  <c:v>REALIZACION DE LOS COBROS</c:v>
                </c:pt>
              </c:strCache>
            </c:strRef>
          </c:cat>
          <c:val>
            <c:numRef>
              <c:f>'presup.cerrados'!$M$20:$M$21</c:f>
              <c:numCache>
                <c:ptCount val="2"/>
                <c:pt idx="0">
                  <c:v>94.05</c:v>
                </c:pt>
                <c:pt idx="1">
                  <c:v>10.06</c:v>
                </c:pt>
              </c:numCache>
            </c:numRef>
          </c:val>
          <c:shape val="box"/>
        </c:ser>
        <c:shape val="box"/>
        <c:axId val="63621372"/>
        <c:axId val="35721437"/>
        <c:axId val="53057478"/>
      </c:bar3DChart>
      <c:catAx>
        <c:axId val="63621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721437"/>
        <c:crosses val="autoZero"/>
        <c:auto val="1"/>
        <c:lblOffset val="100"/>
        <c:tickLblSkip val="1"/>
        <c:noMultiLvlLbl val="0"/>
      </c:catAx>
      <c:valAx>
        <c:axId val="35721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21372"/>
        <c:crossesAt val="1"/>
        <c:crossBetween val="between"/>
        <c:dispUnits/>
      </c:valAx>
      <c:serAx>
        <c:axId val="53057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72143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25"/>
          <c:y val="0.122"/>
          <c:w val="0.1067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871"/>
          <c:h val="0.75125"/>
        </c:manualLayout>
      </c:layout>
      <c:bar3DChart>
        <c:barDir val="col"/>
        <c:grouping val="standard"/>
        <c:varyColors val="0"/>
        <c:ser>
          <c:idx val="0"/>
          <c:order val="0"/>
          <c:tx>
            <c:v>Ejercicio 2018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'Resultado-remanente'!$B$32:$B$37</c:f>
              <c:strCache>
                <c:ptCount val="6"/>
                <c:pt idx="0">
                  <c:v>Ingresos corrientes-Gastos corrientes / Gastos corrientes</c:v>
                </c:pt>
                <c:pt idx="1">
                  <c:v>RESULTADO PRESUPUESTARIO</c:v>
                </c:pt>
                <c:pt idx="2">
                  <c:v>REMANENTE DE TESORERIA</c:v>
                </c:pt>
                <c:pt idx="3">
                  <c:v>SEGURIDAD DEL REMANENTE</c:v>
                </c:pt>
                <c:pt idx="4">
                  <c:v>COMPOSICIÓN DEL REMANENTE</c:v>
                </c:pt>
                <c:pt idx="5">
                  <c:v>CONTRIBUCION DEL PRESUPUESTO AL REMANENTE DE TESORERIA</c:v>
                </c:pt>
              </c:strCache>
            </c:strRef>
          </c:cat>
          <c:val>
            <c:numRef>
              <c:f>'Resultado-remanente'!$G$32:$G$37</c:f>
              <c:numCache>
                <c:ptCount val="6"/>
                <c:pt idx="0">
                  <c:v>31.81</c:v>
                </c:pt>
                <c:pt idx="1">
                  <c:v>6.9</c:v>
                </c:pt>
                <c:pt idx="2">
                  <c:v>10.98</c:v>
                </c:pt>
                <c:pt idx="3">
                  <c:v>167.48</c:v>
                </c:pt>
                <c:pt idx="4">
                  <c:v>68.13</c:v>
                </c:pt>
                <c:pt idx="5">
                  <c:v>62.83</c:v>
                </c:pt>
              </c:numCache>
            </c:numRef>
          </c:val>
          <c:shape val="box"/>
        </c:ser>
        <c:ser>
          <c:idx val="1"/>
          <c:order val="1"/>
          <c:tx>
            <c:v>Ejercicio 2017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'Resultado-remanente'!$B$32:$B$37</c:f>
              <c:strCache>
                <c:ptCount val="6"/>
                <c:pt idx="0">
                  <c:v>Ingresos corrientes-Gastos corrientes / Gastos corrientes</c:v>
                </c:pt>
                <c:pt idx="1">
                  <c:v>RESULTADO PRESUPUESTARIO</c:v>
                </c:pt>
                <c:pt idx="2">
                  <c:v>REMANENTE DE TESORERIA</c:v>
                </c:pt>
                <c:pt idx="3">
                  <c:v>SEGURIDAD DEL REMANENTE</c:v>
                </c:pt>
                <c:pt idx="4">
                  <c:v>COMPOSICIÓN DEL REMANENTE</c:v>
                </c:pt>
                <c:pt idx="5">
                  <c:v>CONTRIBUCION DEL PRESUPUESTO AL REMANENTE DE TESORERIA</c:v>
                </c:pt>
              </c:strCache>
            </c:strRef>
          </c:cat>
          <c:val>
            <c:numRef>
              <c:f>'Resultado-remanente'!$M$32:$M$37</c:f>
              <c:numCache>
                <c:ptCount val="6"/>
                <c:pt idx="0">
                  <c:v>42.01</c:v>
                </c:pt>
                <c:pt idx="1">
                  <c:v>8.16</c:v>
                </c:pt>
                <c:pt idx="2">
                  <c:v>12.56</c:v>
                </c:pt>
                <c:pt idx="3">
                  <c:v>135.16</c:v>
                </c:pt>
                <c:pt idx="4">
                  <c:v>72</c:v>
                </c:pt>
                <c:pt idx="5">
                  <c:v>64.91</c:v>
                </c:pt>
              </c:numCache>
            </c:numRef>
          </c:val>
          <c:shape val="box"/>
        </c:ser>
        <c:shape val="box"/>
        <c:axId val="7755255"/>
        <c:axId val="2688432"/>
        <c:axId val="24195889"/>
      </c:bar3DChart>
      <c:catAx>
        <c:axId val="7755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8432"/>
        <c:crosses val="autoZero"/>
        <c:auto val="1"/>
        <c:lblOffset val="100"/>
        <c:tickLblSkip val="1"/>
        <c:noMultiLvlLbl val="0"/>
      </c:catAx>
      <c:valAx>
        <c:axId val="2688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5255"/>
        <c:crossesAt val="1"/>
        <c:crossBetween val="between"/>
        <c:dispUnits/>
      </c:valAx>
      <c:serAx>
        <c:axId val="241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8843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075"/>
          <c:y val="0.08475"/>
          <c:w val="0.106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"/>
          <c:w val="0.86275"/>
          <c:h val="0.94825"/>
        </c:manualLayout>
      </c:layout>
      <c:bar3DChart>
        <c:barDir val="col"/>
        <c:grouping val="standard"/>
        <c:varyColors val="0"/>
        <c:ser>
          <c:idx val="0"/>
          <c:order val="0"/>
          <c:tx>
            <c:v>Ejercicio 2018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'Transf.Otras adm.'!$B$44:$B$48</c:f>
              <c:strCache>
                <c:ptCount val="5"/>
                <c:pt idx="0">
                  <c:v>Transf.por participación en tributos del Estado / Ingresos totales</c:v>
                </c:pt>
                <c:pt idx="1">
                  <c:v>Otras transferencias del Estado / Ingresos totales</c:v>
                </c:pt>
                <c:pt idx="2">
                  <c:v>Transferencias de la Unión Europea / Ingresos totales</c:v>
                </c:pt>
                <c:pt idx="3">
                  <c:v>Transferencias de la Comunidad Autónoma / Ingresos totales</c:v>
                </c:pt>
                <c:pt idx="4">
                  <c:v>Transferencias de Entidades Locales / Ingresos totales</c:v>
                </c:pt>
              </c:strCache>
            </c:strRef>
          </c:cat>
          <c:val>
            <c:numRef>
              <c:f>'Transf.Otras adm.'!$G$44:$G$48</c:f>
              <c:numCache>
                <c:ptCount val="5"/>
                <c:pt idx="0">
                  <c:v>12.91</c:v>
                </c:pt>
                <c:pt idx="1">
                  <c:v>0.17</c:v>
                </c:pt>
                <c:pt idx="2">
                  <c:v>0.18</c:v>
                </c:pt>
                <c:pt idx="3">
                  <c:v>26.05</c:v>
                </c:pt>
                <c:pt idx="4">
                  <c:v>0.74</c:v>
                </c:pt>
              </c:numCache>
            </c:numRef>
          </c:val>
          <c:shape val="box"/>
        </c:ser>
        <c:ser>
          <c:idx val="1"/>
          <c:order val="1"/>
          <c:tx>
            <c:v>Ejercicio 2017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'Transf.Otras adm.'!$B$44:$B$48</c:f>
              <c:strCache>
                <c:ptCount val="5"/>
                <c:pt idx="0">
                  <c:v>Transf.por participación en tributos del Estado / Ingresos totales</c:v>
                </c:pt>
                <c:pt idx="1">
                  <c:v>Otras transferencias del Estado / Ingresos totales</c:v>
                </c:pt>
                <c:pt idx="2">
                  <c:v>Transferencias de la Unión Europea / Ingresos totales</c:v>
                </c:pt>
                <c:pt idx="3">
                  <c:v>Transferencias de la Comunidad Autónoma / Ingresos totales</c:v>
                </c:pt>
                <c:pt idx="4">
                  <c:v>Transferencias de Entidades Locales / Ingresos totales</c:v>
                </c:pt>
              </c:strCache>
            </c:strRef>
          </c:cat>
          <c:val>
            <c:numRef>
              <c:f>'Transf.Otras adm.'!$M$44:$M$48</c:f>
              <c:numCache>
                <c:ptCount val="5"/>
                <c:pt idx="0">
                  <c:v>13.28</c:v>
                </c:pt>
                <c:pt idx="1">
                  <c:v>0.79</c:v>
                </c:pt>
                <c:pt idx="2">
                  <c:v>0.02</c:v>
                </c:pt>
                <c:pt idx="3">
                  <c:v>27.38</c:v>
                </c:pt>
                <c:pt idx="4">
                  <c:v>0.66</c:v>
                </c:pt>
              </c:numCache>
            </c:numRef>
          </c:val>
          <c:shape val="box"/>
        </c:ser>
        <c:shape val="box"/>
        <c:axId val="16436410"/>
        <c:axId val="13709963"/>
        <c:axId val="56280804"/>
      </c:bar3DChart>
      <c:catAx>
        <c:axId val="16436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709963"/>
        <c:crosses val="autoZero"/>
        <c:auto val="1"/>
        <c:lblOffset val="100"/>
        <c:tickLblSkip val="1"/>
        <c:noMultiLvlLbl val="0"/>
      </c:catAx>
      <c:valAx>
        <c:axId val="13709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6410"/>
        <c:crossesAt val="1"/>
        <c:crossBetween val="between"/>
        <c:dispUnits/>
      </c:valAx>
      <c:serAx>
        <c:axId val="5628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70996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1535"/>
          <c:w val="0.105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5"/>
          <c:y val="0"/>
          <c:w val="0.89425"/>
          <c:h val="0.88675"/>
        </c:manualLayout>
      </c:layout>
      <c:bar3DChart>
        <c:barDir val="col"/>
        <c:grouping val="standard"/>
        <c:varyColors val="0"/>
        <c:ser>
          <c:idx val="0"/>
          <c:order val="0"/>
          <c:tx>
            <c:v>Ejercicio 2018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'Auto.finan. '!$B$35:$B$40</c:f>
              <c:strCache>
                <c:ptCount val="6"/>
                <c:pt idx="0">
                  <c:v>DEPENDENCIA FINANCIERA GENERAL</c:v>
                </c:pt>
                <c:pt idx="1">
                  <c:v>DEPENDENCIA FINANCIERA DE INVERSIONES</c:v>
                </c:pt>
                <c:pt idx="2">
                  <c:v>DEPENDENCIA FINANCIERA DE OTRAS ADMIN.</c:v>
                </c:pt>
                <c:pt idx="3">
                  <c:v>Remanente de Tesorería al cierre del ejercicio / Ingresos Totales</c:v>
                </c:pt>
                <c:pt idx="4">
                  <c:v>Remanente de Tesorería (Artículo 87) / Modificaciones de Crédito</c:v>
                </c:pt>
                <c:pt idx="5">
                  <c:v>Fondos líquidos / Oblig.ptes.de pago</c:v>
                </c:pt>
              </c:strCache>
            </c:strRef>
          </c:cat>
          <c:val>
            <c:numRef>
              <c:f>'Auto.finan. '!$G$35:$G$40</c:f>
              <c:numCache>
                <c:ptCount val="6"/>
                <c:pt idx="0">
                  <c:v>39.4</c:v>
                </c:pt>
                <c:pt idx="1">
                  <c:v>7.66</c:v>
                </c:pt>
                <c:pt idx="2">
                  <c:v>39.4</c:v>
                </c:pt>
                <c:pt idx="3">
                  <c:v>16.12</c:v>
                </c:pt>
                <c:pt idx="4">
                  <c:v>74.2</c:v>
                </c:pt>
                <c:pt idx="5">
                  <c:v>157.85</c:v>
                </c:pt>
              </c:numCache>
            </c:numRef>
          </c:val>
          <c:shape val="box"/>
        </c:ser>
        <c:ser>
          <c:idx val="1"/>
          <c:order val="1"/>
          <c:tx>
            <c:v>Ejercicio 2017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'Auto.finan. '!$B$35:$B$40</c:f>
              <c:strCache>
                <c:ptCount val="6"/>
                <c:pt idx="0">
                  <c:v>DEPENDENCIA FINANCIERA GENERAL</c:v>
                </c:pt>
                <c:pt idx="1">
                  <c:v>DEPENDENCIA FINANCIERA DE INVERSIONES</c:v>
                </c:pt>
                <c:pt idx="2">
                  <c:v>DEPENDENCIA FINANCIERA DE OTRAS ADMIN.</c:v>
                </c:pt>
                <c:pt idx="3">
                  <c:v>Remanente de Tesorería al cierre del ejercicio / Ingresos Totales</c:v>
                </c:pt>
                <c:pt idx="4">
                  <c:v>Remanente de Tesorería (Artículo 87) / Modificaciones de Crédito</c:v>
                </c:pt>
                <c:pt idx="5">
                  <c:v>Fondos líquidos / Oblig.ptes.de pago</c:v>
                </c:pt>
              </c:strCache>
            </c:strRef>
          </c:cat>
          <c:val>
            <c:numRef>
              <c:f>'Auto.finan. '!$M$35:$M$40</c:f>
              <c:numCache>
                <c:ptCount val="6"/>
                <c:pt idx="0">
                  <c:v>44.83</c:v>
                </c:pt>
                <c:pt idx="1">
                  <c:v>6.55</c:v>
                </c:pt>
                <c:pt idx="2">
                  <c:v>44.83</c:v>
                </c:pt>
                <c:pt idx="3">
                  <c:v>17.45</c:v>
                </c:pt>
                <c:pt idx="4">
                  <c:v>69.05</c:v>
                </c:pt>
                <c:pt idx="5">
                  <c:v>148.68</c:v>
                </c:pt>
              </c:numCache>
            </c:numRef>
          </c:val>
          <c:shape val="box"/>
        </c:ser>
        <c:shape val="box"/>
        <c:axId val="36765189"/>
        <c:axId val="62451246"/>
        <c:axId val="25190303"/>
      </c:bar3DChart>
      <c:catAx>
        <c:axId val="36765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0" b="0" i="0" u="none" baseline="0">
                <a:solidFill>
                  <a:srgbClr val="000000"/>
                </a:solidFill>
              </a:defRPr>
            </a:pPr>
          </a:p>
        </c:txPr>
        <c:crossAx val="62451246"/>
        <c:crosses val="autoZero"/>
        <c:auto val="1"/>
        <c:lblOffset val="100"/>
        <c:tickLblSkip val="1"/>
        <c:noMultiLvlLbl val="0"/>
      </c:catAx>
      <c:valAx>
        <c:axId val="62451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5189"/>
        <c:crossesAt val="1"/>
        <c:crossBetween val="between"/>
        <c:dispUnits/>
      </c:valAx>
      <c:serAx>
        <c:axId val="251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45124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75"/>
          <c:y val="0.13"/>
          <c:w val="0.106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5"/>
          <c:y val="0"/>
          <c:w val="0.8625"/>
          <c:h val="0.94825"/>
        </c:manualLayout>
      </c:layout>
      <c:bar3DChart>
        <c:barDir val="col"/>
        <c:grouping val="standard"/>
        <c:varyColors val="0"/>
        <c:ser>
          <c:idx val="0"/>
          <c:order val="0"/>
          <c:tx>
            <c:v>Ejercicio 2018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'eficacia fin.'!$B$22:$B$25</c:f>
              <c:strCache>
                <c:ptCount val="4"/>
                <c:pt idx="0">
                  <c:v>EFICACIA EN INGRESOS</c:v>
                </c:pt>
                <c:pt idx="1">
                  <c:v>EFICACIA EN GASTOS</c:v>
                </c:pt>
                <c:pt idx="2">
                  <c:v>COHERENCIA PRESUPUESTARIA</c:v>
                </c:pt>
                <c:pt idx="3">
                  <c:v>Dchos.reconocidos netos / Prev.Inic.Ingresos</c:v>
                </c:pt>
              </c:strCache>
            </c:strRef>
          </c:cat>
          <c:val>
            <c:numRef>
              <c:f>'eficacia fin.'!$G$22:$G$25</c:f>
              <c:numCache>
                <c:ptCount val="4"/>
                <c:pt idx="0">
                  <c:v>98.7</c:v>
                </c:pt>
                <c:pt idx="1">
                  <c:v>88.56</c:v>
                </c:pt>
                <c:pt idx="2">
                  <c:v>13.82</c:v>
                </c:pt>
                <c:pt idx="3">
                  <c:v>87.62</c:v>
                </c:pt>
              </c:numCache>
            </c:numRef>
          </c:val>
          <c:shape val="box"/>
        </c:ser>
        <c:ser>
          <c:idx val="1"/>
          <c:order val="1"/>
          <c:tx>
            <c:v>Ejercicio 2017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'eficacia fin.'!$B$22:$B$25</c:f>
              <c:strCache>
                <c:ptCount val="4"/>
                <c:pt idx="0">
                  <c:v>EFICACIA EN INGRESOS</c:v>
                </c:pt>
                <c:pt idx="1">
                  <c:v>EFICACIA EN GASTOS</c:v>
                </c:pt>
                <c:pt idx="2">
                  <c:v>COHERENCIA PRESUPUESTARIA</c:v>
                </c:pt>
                <c:pt idx="3">
                  <c:v>Dchos.reconocidos netos / Prev.Inic.Ingresos</c:v>
                </c:pt>
              </c:strCache>
            </c:strRef>
          </c:cat>
          <c:val>
            <c:numRef>
              <c:f>'eficacia fin.'!$M$22:$M$25</c:f>
              <c:numCache>
                <c:ptCount val="4"/>
                <c:pt idx="0">
                  <c:v>95.93</c:v>
                </c:pt>
                <c:pt idx="1">
                  <c:v>87.79</c:v>
                </c:pt>
                <c:pt idx="2">
                  <c:v>10.53</c:v>
                </c:pt>
                <c:pt idx="3">
                  <c:v>92.96</c:v>
                </c:pt>
              </c:numCache>
            </c:numRef>
          </c:val>
          <c:shape val="box"/>
        </c:ser>
        <c:shape val="box"/>
        <c:axId val="25386136"/>
        <c:axId val="27148633"/>
        <c:axId val="43011106"/>
      </c:bar3DChart>
      <c:catAx>
        <c:axId val="25386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148633"/>
        <c:crosses val="autoZero"/>
        <c:auto val="1"/>
        <c:lblOffset val="100"/>
        <c:tickLblSkip val="1"/>
        <c:noMultiLvlLbl val="0"/>
      </c:catAx>
      <c:valAx>
        <c:axId val="27148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86136"/>
        <c:crossesAt val="1"/>
        <c:crossBetween val="between"/>
        <c:dispUnits/>
      </c:valAx>
      <c:serAx>
        <c:axId val="43011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14863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75"/>
          <c:y val="0.1475"/>
          <c:w val="0.105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4"/>
          <c:y val="0"/>
          <c:w val="0.84375"/>
          <c:h val="0.948"/>
        </c:manualLayout>
      </c:layout>
      <c:bar3DChart>
        <c:barDir val="col"/>
        <c:grouping val="standard"/>
        <c:varyColors val="0"/>
        <c:ser>
          <c:idx val="0"/>
          <c:order val="0"/>
          <c:tx>
            <c:v>Ejercicio 2018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'capac.nec.finan.'!$B$8:$B$14</c:f>
              <c:strCache>
                <c:ptCount val="7"/>
                <c:pt idx="0">
                  <c:v>Ingresos corrientes + Ing. Capital no financieros</c:v>
                </c:pt>
                <c:pt idx="1">
                  <c:v>- ( Gastos corrientes + Gastos Capital no financieros)</c:v>
                </c:pt>
                <c:pt idx="2">
                  <c:v>Superávit o Déficit no financiero</c:v>
                </c:pt>
                <c:pt idx="4">
                  <c:v>Obligac. Recon. Cap. VIII a IX</c:v>
                </c:pt>
                <c:pt idx="5">
                  <c:v>-Dchos. Recon. Cap. VIII a IX</c:v>
                </c:pt>
                <c:pt idx="6">
                  <c:v>Superávit o Déficit financiero</c:v>
                </c:pt>
              </c:strCache>
            </c:strRef>
          </c:cat>
          <c:val>
            <c:numRef>
              <c:f>'capac.nec.finan.'!$E$8:$E$14</c:f>
              <c:numCache>
                <c:ptCount val="7"/>
                <c:pt idx="0">
                  <c:v>874865729.02</c:v>
                </c:pt>
                <c:pt idx="1">
                  <c:v>805771292.9</c:v>
                </c:pt>
                <c:pt idx="2">
                  <c:v>69094436.12</c:v>
                </c:pt>
                <c:pt idx="4">
                  <c:v>80141378.38</c:v>
                </c:pt>
                <c:pt idx="5">
                  <c:v>1624959.81</c:v>
                </c:pt>
                <c:pt idx="6">
                  <c:v>78516418.57</c:v>
                </c:pt>
              </c:numCache>
            </c:numRef>
          </c:val>
          <c:shape val="box"/>
        </c:ser>
        <c:ser>
          <c:idx val="1"/>
          <c:order val="1"/>
          <c:tx>
            <c:v>Ejercicio 2017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'capac.nec.finan.'!$B$8:$B$14</c:f>
              <c:strCache>
                <c:ptCount val="7"/>
                <c:pt idx="0">
                  <c:v>Ingresos corrientes + Ing. Capital no financieros</c:v>
                </c:pt>
                <c:pt idx="1">
                  <c:v>- ( Gastos corrientes + Gastos Capital no financieros)</c:v>
                </c:pt>
                <c:pt idx="2">
                  <c:v>Superávit o Déficit no financiero</c:v>
                </c:pt>
                <c:pt idx="4">
                  <c:v>Obligac. Recon. Cap. VIII a IX</c:v>
                </c:pt>
                <c:pt idx="5">
                  <c:v>-Dchos. Recon. Cap. VIII a IX</c:v>
                </c:pt>
                <c:pt idx="6">
                  <c:v>Superávit o Déficit financiero</c:v>
                </c:pt>
              </c:strCache>
            </c:strRef>
          </c:cat>
          <c:val>
            <c:numRef>
              <c:f>'capac.nec.finan.'!$H$8:$H$14</c:f>
              <c:numCache>
                <c:ptCount val="7"/>
                <c:pt idx="0">
                  <c:v>844403662.19</c:v>
                </c:pt>
                <c:pt idx="1">
                  <c:v>716101282.42</c:v>
                </c:pt>
                <c:pt idx="2">
                  <c:v>128302379.77</c:v>
                </c:pt>
                <c:pt idx="4">
                  <c:v>82688015.64</c:v>
                </c:pt>
                <c:pt idx="5">
                  <c:v>1450959</c:v>
                </c:pt>
                <c:pt idx="6">
                  <c:v>81237056.64</c:v>
                </c:pt>
              </c:numCache>
            </c:numRef>
          </c:val>
          <c:shape val="box"/>
        </c:ser>
        <c:shape val="box"/>
        <c:axId val="51555635"/>
        <c:axId val="61347532"/>
        <c:axId val="15256877"/>
      </c:bar3DChart>
      <c:catAx>
        <c:axId val="5155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347532"/>
        <c:crosses val="autoZero"/>
        <c:auto val="1"/>
        <c:lblOffset val="100"/>
        <c:tickLblSkip val="1"/>
        <c:noMultiLvlLbl val="0"/>
      </c:catAx>
      <c:valAx>
        <c:axId val="61347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55635"/>
        <c:crossesAt val="1"/>
        <c:crossBetween val="between"/>
        <c:dispUnits/>
      </c:valAx>
      <c:serAx>
        <c:axId val="1525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34753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"/>
          <c:y val="0.17725"/>
          <c:w val="0.106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25"/>
          <c:y val="0"/>
          <c:w val="0.86425"/>
          <c:h val="0.94875"/>
        </c:manualLayout>
      </c:layout>
      <c:bar3DChart>
        <c:barDir val="col"/>
        <c:grouping val="standard"/>
        <c:varyColors val="0"/>
        <c:ser>
          <c:idx val="0"/>
          <c:order val="0"/>
          <c:tx>
            <c:v>Ejercicio 2018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Incobrables!$B$24:$B$27</c:f>
              <c:strCache>
                <c:ptCount val="4"/>
                <c:pt idx="0">
                  <c:v>COBERTURA TOTAL</c:v>
                </c:pt>
                <c:pt idx="1">
                  <c:v>COBERTURA EJERCICIOS CERRADOS</c:v>
                </c:pt>
                <c:pt idx="2">
                  <c:v>INDICE BAJAS Y ANULACIONES EJERCICIO CORRIENTE</c:v>
                </c:pt>
                <c:pt idx="3">
                  <c:v>INDICE BAJAS Y ANULACIONES EJERCICIO CERRADOS</c:v>
                </c:pt>
              </c:strCache>
            </c:strRef>
          </c:cat>
          <c:val>
            <c:numRef>
              <c:f>Incobrables!$G$24:$G$27</c:f>
              <c:numCache>
                <c:ptCount val="4"/>
                <c:pt idx="0">
                  <c:v>63.51</c:v>
                </c:pt>
                <c:pt idx="1">
                  <c:v>80.54</c:v>
                </c:pt>
                <c:pt idx="2">
                  <c:v>1.46</c:v>
                </c:pt>
                <c:pt idx="3">
                  <c:v>0.02</c:v>
                </c:pt>
              </c:numCache>
            </c:numRef>
          </c:val>
          <c:shape val="box"/>
        </c:ser>
        <c:ser>
          <c:idx val="1"/>
          <c:order val="1"/>
          <c:tx>
            <c:v>Ejercicio 2017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Incobrables!$B$24:$B$27</c:f>
              <c:strCache>
                <c:ptCount val="4"/>
                <c:pt idx="0">
                  <c:v>COBERTURA TOTAL</c:v>
                </c:pt>
                <c:pt idx="1">
                  <c:v>COBERTURA EJERCICIOS CERRADOS</c:v>
                </c:pt>
                <c:pt idx="2">
                  <c:v>INDICE BAJAS Y ANULACIONES EJERCICIO CORRIENTE</c:v>
                </c:pt>
                <c:pt idx="3">
                  <c:v>INDICE BAJAS Y ANULACIONES EJERCICIO CERRADOS</c:v>
                </c:pt>
              </c:strCache>
            </c:strRef>
          </c:cat>
          <c:val>
            <c:numRef>
              <c:f>Incobrables!$M$24:$M$27</c:f>
              <c:numCache>
                <c:ptCount val="4"/>
                <c:pt idx="0">
                  <c:v>43.19</c:v>
                </c:pt>
                <c:pt idx="1">
                  <c:v>79.37</c:v>
                </c:pt>
                <c:pt idx="2">
                  <c:v>0.96</c:v>
                </c:pt>
                <c:pt idx="3">
                  <c:v>0.83</c:v>
                </c:pt>
              </c:numCache>
            </c:numRef>
          </c:val>
          <c:shape val="box"/>
        </c:ser>
        <c:shape val="box"/>
        <c:axId val="3094166"/>
        <c:axId val="27847495"/>
        <c:axId val="49300864"/>
      </c:bar3DChart>
      <c:catAx>
        <c:axId val="3094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847495"/>
        <c:crosses val="autoZero"/>
        <c:auto val="1"/>
        <c:lblOffset val="100"/>
        <c:tickLblSkip val="1"/>
        <c:noMultiLvlLbl val="0"/>
      </c:catAx>
      <c:valAx>
        <c:axId val="27847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4166"/>
        <c:crossesAt val="1"/>
        <c:crossBetween val="between"/>
        <c:dispUnits/>
      </c:valAx>
      <c:serAx>
        <c:axId val="4930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84749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"/>
          <c:y val="0.1465"/>
          <c:w val="0.106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pageSetup fitToHeight="0" fitToWidth="0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" footer="0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fitToHeight="0" fitToWidth="0"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pageSetup fitToHeight="0" fitToWidth="0"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" footer="0"/>
  <pageSetup fitToHeight="0" fitToWidth="0"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pageSetup fitToHeight="0" fitToWidth="0"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" footer="0"/>
  <pageSetup fitToHeight="0" fitToWidth="0"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" footer="0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19050</xdr:rowOff>
    </xdr:from>
    <xdr:to>
      <xdr:col>0</xdr:col>
      <xdr:colOff>1295400</xdr:colOff>
      <xdr:row>1</xdr:row>
      <xdr:rowOff>714375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7145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19050</xdr:rowOff>
    </xdr:from>
    <xdr:to>
      <xdr:col>0</xdr:col>
      <xdr:colOff>1057275</xdr:colOff>
      <xdr:row>2</xdr:row>
      <xdr:rowOff>28575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847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0</xdr:rowOff>
    </xdr:from>
    <xdr:to>
      <xdr:col>0</xdr:col>
      <xdr:colOff>1162050</xdr:colOff>
      <xdr:row>2</xdr:row>
      <xdr:rowOff>19050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52400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9525</xdr:rowOff>
    </xdr:from>
    <xdr:to>
      <xdr:col>0</xdr:col>
      <xdr:colOff>1009650</xdr:colOff>
      <xdr:row>2</xdr:row>
      <xdr:rowOff>28575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0</xdr:rowOff>
    </xdr:from>
    <xdr:to>
      <xdr:col>0</xdr:col>
      <xdr:colOff>1200150</xdr:colOff>
      <xdr:row>2</xdr:row>
      <xdr:rowOff>19050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2400"/>
          <a:ext cx="847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38100</xdr:rowOff>
    </xdr:from>
    <xdr:to>
      <xdr:col>0</xdr:col>
      <xdr:colOff>1047750</xdr:colOff>
      <xdr:row>2</xdr:row>
      <xdr:rowOff>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95250</xdr:rowOff>
    </xdr:from>
    <xdr:to>
      <xdr:col>0</xdr:col>
      <xdr:colOff>1133475</xdr:colOff>
      <xdr:row>1</xdr:row>
      <xdr:rowOff>752475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47650"/>
          <a:ext cx="847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152400</xdr:rowOff>
    </xdr:from>
    <xdr:to>
      <xdr:col>0</xdr:col>
      <xdr:colOff>1285875</xdr:colOff>
      <xdr:row>1</xdr:row>
      <xdr:rowOff>323850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52400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57150</xdr:rowOff>
    </xdr:from>
    <xdr:to>
      <xdr:col>0</xdr:col>
      <xdr:colOff>1209675</xdr:colOff>
      <xdr:row>1</xdr:row>
      <xdr:rowOff>600075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9075"/>
          <a:ext cx="90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0</xdr:rowOff>
    </xdr:from>
    <xdr:to>
      <xdr:col>0</xdr:col>
      <xdr:colOff>1219200</xdr:colOff>
      <xdr:row>2</xdr:row>
      <xdr:rowOff>19050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61925"/>
          <a:ext cx="847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2"/>
  <sheetViews>
    <sheetView zoomScalePageLayoutView="0" workbookViewId="0" topLeftCell="A1">
      <selection activeCell="Q6" sqref="Q6"/>
    </sheetView>
  </sheetViews>
  <sheetFormatPr defaultColWidth="11.57421875" defaultRowHeight="12.75"/>
  <cols>
    <col min="1" max="1" width="19.421875" style="44" customWidth="1"/>
    <col min="2" max="2" width="40.28125" style="44" customWidth="1"/>
    <col min="3" max="4" width="1.1484375" style="44" customWidth="1"/>
    <col min="5" max="5" width="13.57421875" style="91" customWidth="1"/>
    <col min="6" max="6" width="2.00390625" style="44" customWidth="1"/>
    <col min="7" max="7" width="6.140625" style="46" customWidth="1"/>
    <col min="8" max="8" width="2.421875" style="90" bestFit="1" customWidth="1"/>
    <col min="9" max="10" width="1.1484375" style="44" customWidth="1"/>
    <col min="11" max="11" width="13.57421875" style="91" customWidth="1"/>
    <col min="12" max="12" width="2.00390625" style="44" bestFit="1" customWidth="1"/>
    <col min="13" max="13" width="6.00390625" style="44" bestFit="1" customWidth="1"/>
    <col min="14" max="14" width="2.421875" style="90" bestFit="1" customWidth="1"/>
    <col min="15" max="15" width="1.1484375" style="44" customWidth="1"/>
    <col min="16" max="17" width="5.57421875" style="44" customWidth="1"/>
    <col min="18" max="18" width="11.57421875" style="44" customWidth="1"/>
    <col min="19" max="19" width="11.57421875" style="46" customWidth="1"/>
    <col min="20" max="16384" width="11.57421875" style="44" customWidth="1"/>
  </cols>
  <sheetData>
    <row r="1" ht="12"/>
    <row r="2" spans="1:2" ht="59.25" customHeight="1">
      <c r="A2" s="130"/>
      <c r="B2" s="122" t="s">
        <v>135</v>
      </c>
    </row>
    <row r="3" ht="12"/>
    <row r="4" spans="1:10" ht="12">
      <c r="A4" s="131"/>
      <c r="B4" s="155" t="s">
        <v>136</v>
      </c>
      <c r="C4" s="155"/>
      <c r="D4" s="155"/>
      <c r="E4" s="155"/>
      <c r="F4" s="155"/>
      <c r="G4" s="155"/>
      <c r="H4" s="155"/>
      <c r="I4" s="155"/>
      <c r="J4" s="155"/>
    </row>
    <row r="5" ht="12"/>
    <row r="6" spans="1:17" ht="12.75" customHeight="1">
      <c r="A6" s="146" t="s">
        <v>0</v>
      </c>
      <c r="B6" s="146"/>
      <c r="C6" s="146"/>
      <c r="D6" s="147" t="s">
        <v>134</v>
      </c>
      <c r="E6" s="148"/>
      <c r="F6" s="148"/>
      <c r="G6" s="148"/>
      <c r="H6" s="148"/>
      <c r="I6" s="149"/>
      <c r="J6" s="147" t="s">
        <v>131</v>
      </c>
      <c r="K6" s="148"/>
      <c r="L6" s="148"/>
      <c r="M6" s="148"/>
      <c r="N6" s="148"/>
      <c r="O6" s="149"/>
      <c r="P6" s="101" t="s">
        <v>1</v>
      </c>
      <c r="Q6" s="79"/>
    </row>
    <row r="7" spans="1:18" s="23" customFormat="1" ht="12.75" customHeight="1">
      <c r="A7" s="54"/>
      <c r="B7" s="55"/>
      <c r="C7" s="56"/>
      <c r="D7" s="57"/>
      <c r="E7" s="102"/>
      <c r="F7" s="102"/>
      <c r="G7" s="102"/>
      <c r="H7" s="102"/>
      <c r="I7" s="102"/>
      <c r="J7" s="57"/>
      <c r="K7" s="102"/>
      <c r="L7" s="102"/>
      <c r="M7" s="102"/>
      <c r="N7" s="102"/>
      <c r="O7" s="102"/>
      <c r="P7" s="103"/>
      <c r="Q7" s="79"/>
      <c r="R7" s="44"/>
    </row>
    <row r="8" spans="1:17" ht="12.75" customHeight="1">
      <c r="A8" s="152" t="s">
        <v>61</v>
      </c>
      <c r="B8" s="153"/>
      <c r="C8" s="154"/>
      <c r="D8" s="150"/>
      <c r="E8" s="151"/>
      <c r="F8" s="151"/>
      <c r="G8" s="151"/>
      <c r="H8" s="151"/>
      <c r="I8" s="151"/>
      <c r="J8" s="150"/>
      <c r="K8" s="151"/>
      <c r="L8" s="151"/>
      <c r="M8" s="151"/>
      <c r="N8" s="151"/>
      <c r="O8" s="151"/>
      <c r="P8" s="4"/>
      <c r="Q8" s="80"/>
    </row>
    <row r="9" spans="1:17" ht="12">
      <c r="A9" s="85"/>
      <c r="B9" s="95" t="s">
        <v>62</v>
      </c>
      <c r="C9" s="96"/>
      <c r="D9" s="85"/>
      <c r="E9" s="20">
        <v>153797167.81</v>
      </c>
      <c r="F9" s="135" t="s">
        <v>3</v>
      </c>
      <c r="G9" s="137">
        <f>E9/E10*100</f>
        <v>18.17</v>
      </c>
      <c r="H9" s="139" t="s">
        <v>4</v>
      </c>
      <c r="I9" s="92"/>
      <c r="J9" s="85"/>
      <c r="K9" s="114">
        <v>100824647.93</v>
      </c>
      <c r="L9" s="135" t="s">
        <v>3</v>
      </c>
      <c r="M9" s="137">
        <f>K9/K10*100</f>
        <v>12.46</v>
      </c>
      <c r="N9" s="139" t="s">
        <v>4</v>
      </c>
      <c r="O9" s="93"/>
      <c r="P9" s="144">
        <f>G9-M9</f>
        <v>5.71</v>
      </c>
      <c r="Q9" s="120"/>
    </row>
    <row r="10" spans="1:17" ht="12">
      <c r="A10" s="87"/>
      <c r="B10" s="95" t="s">
        <v>63</v>
      </c>
      <c r="C10" s="97"/>
      <c r="D10" s="87"/>
      <c r="E10" s="20">
        <v>846518000</v>
      </c>
      <c r="F10" s="136"/>
      <c r="G10" s="138"/>
      <c r="H10" s="140"/>
      <c r="I10" s="20"/>
      <c r="J10" s="87"/>
      <c r="K10" s="114">
        <v>809109000</v>
      </c>
      <c r="L10" s="136"/>
      <c r="M10" s="138"/>
      <c r="N10" s="140"/>
      <c r="O10" s="20"/>
      <c r="P10" s="145"/>
      <c r="Q10" s="120"/>
    </row>
    <row r="11" spans="1:17" ht="12">
      <c r="A11" s="152" t="s">
        <v>66</v>
      </c>
      <c r="B11" s="153"/>
      <c r="C11" s="154"/>
      <c r="D11" s="141"/>
      <c r="E11" s="142"/>
      <c r="F11" s="142"/>
      <c r="G11" s="142"/>
      <c r="H11" s="142"/>
      <c r="I11" s="143"/>
      <c r="J11" s="141"/>
      <c r="K11" s="142"/>
      <c r="L11" s="142"/>
      <c r="M11" s="142"/>
      <c r="N11" s="142"/>
      <c r="O11" s="143"/>
      <c r="P11" s="4"/>
      <c r="Q11" s="80"/>
    </row>
    <row r="12" spans="1:17" ht="12">
      <c r="A12" s="85"/>
      <c r="B12" s="95" t="s">
        <v>33</v>
      </c>
      <c r="C12" s="96"/>
      <c r="D12" s="85"/>
      <c r="E12" s="20">
        <v>885912671.28</v>
      </c>
      <c r="F12" s="135" t="s">
        <v>3</v>
      </c>
      <c r="G12" s="137">
        <f>E12*100/E13</f>
        <v>88.56</v>
      </c>
      <c r="H12" s="139" t="s">
        <v>4</v>
      </c>
      <c r="I12" s="86"/>
      <c r="J12" s="85"/>
      <c r="K12" s="114">
        <v>798789298.06</v>
      </c>
      <c r="L12" s="135" t="s">
        <v>3</v>
      </c>
      <c r="M12" s="137">
        <f>K12*100/K13</f>
        <v>87.79</v>
      </c>
      <c r="N12" s="139" t="s">
        <v>4</v>
      </c>
      <c r="O12" s="86"/>
      <c r="P12" s="144">
        <f>G12-M12</f>
        <v>0.77</v>
      </c>
      <c r="Q12" s="120"/>
    </row>
    <row r="13" spans="1:17" ht="12">
      <c r="A13" s="87"/>
      <c r="B13" s="95" t="s">
        <v>67</v>
      </c>
      <c r="C13" s="97"/>
      <c r="D13" s="87"/>
      <c r="E13" s="20">
        <v>1000315167.81</v>
      </c>
      <c r="F13" s="136"/>
      <c r="G13" s="138"/>
      <c r="H13" s="140"/>
      <c r="I13" s="88"/>
      <c r="J13" s="87"/>
      <c r="K13" s="114">
        <v>909933647.93</v>
      </c>
      <c r="L13" s="136"/>
      <c r="M13" s="138"/>
      <c r="N13" s="140"/>
      <c r="O13" s="88"/>
      <c r="P13" s="145"/>
      <c r="Q13" s="120"/>
    </row>
    <row r="14" spans="1:19" s="104" customFormat="1" ht="12.75">
      <c r="A14" s="152" t="s">
        <v>91</v>
      </c>
      <c r="B14" s="153"/>
      <c r="C14" s="154"/>
      <c r="D14" s="141"/>
      <c r="E14" s="142"/>
      <c r="F14" s="142"/>
      <c r="G14" s="142"/>
      <c r="H14" s="142"/>
      <c r="I14" s="143"/>
      <c r="J14" s="141"/>
      <c r="K14" s="142"/>
      <c r="L14" s="142"/>
      <c r="M14" s="142"/>
      <c r="N14" s="142"/>
      <c r="O14" s="143"/>
      <c r="P14" s="99"/>
      <c r="Q14" s="121"/>
      <c r="R14" s="23"/>
      <c r="S14" s="105"/>
    </row>
    <row r="15" spans="1:19" s="104" customFormat="1" ht="12">
      <c r="A15" s="85"/>
      <c r="B15" s="95" t="s">
        <v>69</v>
      </c>
      <c r="C15" s="96"/>
      <c r="D15" s="85"/>
      <c r="E15" s="20">
        <v>744576612.24</v>
      </c>
      <c r="F15" s="135" t="s">
        <v>3</v>
      </c>
      <c r="G15" s="137">
        <f>E15*100/E16</f>
        <v>84.05</v>
      </c>
      <c r="H15" s="139" t="s">
        <v>4</v>
      </c>
      <c r="I15" s="86"/>
      <c r="J15" s="85"/>
      <c r="K15" s="114">
        <v>663577765.97</v>
      </c>
      <c r="L15" s="135" t="s">
        <v>3</v>
      </c>
      <c r="M15" s="137">
        <f>K15*100/K16</f>
        <v>83.07</v>
      </c>
      <c r="N15" s="139" t="s">
        <v>4</v>
      </c>
      <c r="O15" s="86"/>
      <c r="P15" s="133">
        <f>G15-M15</f>
        <v>0.98</v>
      </c>
      <c r="Q15" s="119"/>
      <c r="R15" s="44"/>
      <c r="S15" s="105"/>
    </row>
    <row r="16" spans="1:19" s="104" customFormat="1" ht="12">
      <c r="A16" s="87"/>
      <c r="B16" s="95" t="s">
        <v>33</v>
      </c>
      <c r="C16" s="97"/>
      <c r="D16" s="87"/>
      <c r="E16" s="20">
        <f>E12</f>
        <v>885912671.28</v>
      </c>
      <c r="F16" s="136"/>
      <c r="G16" s="138"/>
      <c r="H16" s="140"/>
      <c r="I16" s="88"/>
      <c r="J16" s="87"/>
      <c r="K16" s="114">
        <f>K12</f>
        <v>798789298.06</v>
      </c>
      <c r="L16" s="136"/>
      <c r="M16" s="138"/>
      <c r="N16" s="140"/>
      <c r="O16" s="88"/>
      <c r="P16" s="134"/>
      <c r="Q16" s="119"/>
      <c r="R16" s="44"/>
      <c r="S16" s="105"/>
    </row>
    <row r="17" spans="1:19" s="104" customFormat="1" ht="12">
      <c r="A17" s="152" t="s">
        <v>70</v>
      </c>
      <c r="B17" s="153"/>
      <c r="C17" s="154"/>
      <c r="D17" s="141"/>
      <c r="E17" s="142"/>
      <c r="F17" s="142"/>
      <c r="G17" s="142"/>
      <c r="H17" s="142"/>
      <c r="I17" s="143"/>
      <c r="J17" s="141"/>
      <c r="K17" s="142"/>
      <c r="L17" s="142"/>
      <c r="M17" s="142"/>
      <c r="N17" s="142"/>
      <c r="O17" s="143"/>
      <c r="P17" s="99"/>
      <c r="Q17" s="121"/>
      <c r="R17" s="44"/>
      <c r="S17" s="105"/>
    </row>
    <row r="18" spans="1:19" s="104" customFormat="1" ht="12">
      <c r="A18" s="85"/>
      <c r="B18" s="95" t="s">
        <v>71</v>
      </c>
      <c r="C18" s="96"/>
      <c r="D18" s="85"/>
      <c r="E18" s="20">
        <v>75302484.38</v>
      </c>
      <c r="F18" s="135" t="s">
        <v>3</v>
      </c>
      <c r="G18" s="137">
        <f>E18*100/E19</f>
        <v>8.5</v>
      </c>
      <c r="H18" s="139" t="s">
        <v>4</v>
      </c>
      <c r="I18" s="86"/>
      <c r="J18" s="85"/>
      <c r="K18" s="114">
        <v>70764470.51</v>
      </c>
      <c r="L18" s="135" t="s">
        <v>3</v>
      </c>
      <c r="M18" s="137">
        <f>K18*100/K19</f>
        <v>8.86</v>
      </c>
      <c r="N18" s="139" t="s">
        <v>4</v>
      </c>
      <c r="O18" s="86"/>
      <c r="P18" s="133">
        <f>G18-M18</f>
        <v>-0.36</v>
      </c>
      <c r="Q18" s="119"/>
      <c r="R18" s="44"/>
      <c r="S18" s="105"/>
    </row>
    <row r="19" spans="1:19" s="104" customFormat="1" ht="12">
      <c r="A19" s="87"/>
      <c r="B19" s="95" t="s">
        <v>33</v>
      </c>
      <c r="C19" s="97"/>
      <c r="D19" s="87"/>
      <c r="E19" s="20">
        <f>E12</f>
        <v>885912671.28</v>
      </c>
      <c r="F19" s="136"/>
      <c r="G19" s="138"/>
      <c r="H19" s="140"/>
      <c r="I19" s="88"/>
      <c r="J19" s="87"/>
      <c r="K19" s="114">
        <f>K12</f>
        <v>798789298.06</v>
      </c>
      <c r="L19" s="136"/>
      <c r="M19" s="138"/>
      <c r="N19" s="140"/>
      <c r="O19" s="88"/>
      <c r="P19" s="134"/>
      <c r="Q19" s="119"/>
      <c r="R19" s="44"/>
      <c r="S19" s="105"/>
    </row>
    <row r="20" spans="1:19" s="104" customFormat="1" ht="12" customHeight="1">
      <c r="A20" s="152" t="s">
        <v>93</v>
      </c>
      <c r="B20" s="153"/>
      <c r="C20" s="154"/>
      <c r="D20" s="141"/>
      <c r="E20" s="142"/>
      <c r="F20" s="142"/>
      <c r="G20" s="142"/>
      <c r="H20" s="142"/>
      <c r="I20" s="143"/>
      <c r="J20" s="141"/>
      <c r="K20" s="142"/>
      <c r="L20" s="142"/>
      <c r="M20" s="142"/>
      <c r="N20" s="142"/>
      <c r="O20" s="143"/>
      <c r="P20" s="99"/>
      <c r="Q20" s="121"/>
      <c r="R20" s="44"/>
      <c r="S20" s="105"/>
    </row>
    <row r="21" spans="1:19" s="104" customFormat="1" ht="12">
      <c r="A21" s="85"/>
      <c r="B21" s="95" t="s">
        <v>94</v>
      </c>
      <c r="C21" s="96"/>
      <c r="D21" s="85"/>
      <c r="E21" s="20">
        <f>E16</f>
        <v>885912671.28</v>
      </c>
      <c r="F21" s="135" t="s">
        <v>3</v>
      </c>
      <c r="G21" s="137">
        <f>E21/E22</f>
        <v>979.22</v>
      </c>
      <c r="H21" s="139"/>
      <c r="I21" s="86"/>
      <c r="J21" s="85"/>
      <c r="K21" s="114">
        <f>K16</f>
        <v>798789298.06</v>
      </c>
      <c r="L21" s="135" t="s">
        <v>3</v>
      </c>
      <c r="M21" s="137">
        <f>K21/K22</f>
        <v>892.87</v>
      </c>
      <c r="N21" s="139"/>
      <c r="O21" s="86"/>
      <c r="P21" s="133">
        <f>G21-M21</f>
        <v>86.35</v>
      </c>
      <c r="Q21" s="119"/>
      <c r="S21" s="105"/>
    </row>
    <row r="22" spans="1:19" s="104" customFormat="1" ht="12">
      <c r="A22" s="87"/>
      <c r="B22" s="95" t="s">
        <v>10</v>
      </c>
      <c r="C22" s="97"/>
      <c r="D22" s="87"/>
      <c r="E22" s="21">
        <v>904713</v>
      </c>
      <c r="F22" s="136"/>
      <c r="G22" s="138"/>
      <c r="H22" s="140"/>
      <c r="I22" s="88"/>
      <c r="J22" s="87"/>
      <c r="K22" s="21">
        <v>894636</v>
      </c>
      <c r="L22" s="136"/>
      <c r="M22" s="138"/>
      <c r="N22" s="140"/>
      <c r="O22" s="88"/>
      <c r="P22" s="134"/>
      <c r="Q22" s="119"/>
      <c r="S22" s="105"/>
    </row>
    <row r="23" spans="1:19" s="104" customFormat="1" ht="12">
      <c r="A23" s="152" t="s">
        <v>95</v>
      </c>
      <c r="B23" s="153"/>
      <c r="C23" s="154"/>
      <c r="D23" s="141"/>
      <c r="E23" s="142"/>
      <c r="F23" s="142"/>
      <c r="G23" s="142"/>
      <c r="H23" s="142"/>
      <c r="I23" s="143"/>
      <c r="J23" s="141"/>
      <c r="K23" s="142"/>
      <c r="L23" s="142"/>
      <c r="M23" s="142"/>
      <c r="N23" s="142"/>
      <c r="O23" s="143"/>
      <c r="P23" s="99"/>
      <c r="Q23" s="121"/>
      <c r="S23" s="105"/>
    </row>
    <row r="24" spans="1:19" s="104" customFormat="1" ht="24">
      <c r="A24" s="85"/>
      <c r="B24" s="95" t="s">
        <v>72</v>
      </c>
      <c r="C24" s="96"/>
      <c r="D24" s="85"/>
      <c r="E24" s="20">
        <f>86482078.34+113758700.12</f>
        <v>200240778.46</v>
      </c>
      <c r="F24" s="135" t="s">
        <v>3</v>
      </c>
      <c r="G24" s="137">
        <f>E24/E25</f>
        <v>221.33</v>
      </c>
      <c r="H24" s="139"/>
      <c r="I24" s="86"/>
      <c r="J24" s="85"/>
      <c r="K24" s="114">
        <f>70436747.67+92802432.01</f>
        <v>163239179.68</v>
      </c>
      <c r="L24" s="135" t="s">
        <v>3</v>
      </c>
      <c r="M24" s="137">
        <f>K24/K25</f>
        <v>182.46</v>
      </c>
      <c r="N24" s="139"/>
      <c r="O24" s="86"/>
      <c r="P24" s="133">
        <f>G24-M24</f>
        <v>38.87</v>
      </c>
      <c r="Q24" s="119"/>
      <c r="S24" s="105"/>
    </row>
    <row r="25" spans="1:19" s="104" customFormat="1" ht="12">
      <c r="A25" s="87"/>
      <c r="B25" s="95" t="s">
        <v>10</v>
      </c>
      <c r="C25" s="97"/>
      <c r="D25" s="87"/>
      <c r="E25" s="22">
        <f>E22</f>
        <v>904713</v>
      </c>
      <c r="F25" s="136"/>
      <c r="G25" s="138"/>
      <c r="H25" s="140"/>
      <c r="I25" s="88"/>
      <c r="J25" s="87"/>
      <c r="K25" s="22">
        <f>K22</f>
        <v>894636</v>
      </c>
      <c r="L25" s="136"/>
      <c r="M25" s="138"/>
      <c r="N25" s="140"/>
      <c r="O25" s="88"/>
      <c r="P25" s="134"/>
      <c r="Q25" s="119"/>
      <c r="S25" s="105"/>
    </row>
    <row r="26" spans="1:19" s="104" customFormat="1" ht="12">
      <c r="A26" s="152" t="s">
        <v>90</v>
      </c>
      <c r="B26" s="153"/>
      <c r="C26" s="154"/>
      <c r="D26" s="141"/>
      <c r="E26" s="142"/>
      <c r="F26" s="142"/>
      <c r="G26" s="142"/>
      <c r="H26" s="142"/>
      <c r="I26" s="143"/>
      <c r="J26" s="141"/>
      <c r="K26" s="142"/>
      <c r="L26" s="142"/>
      <c r="M26" s="142"/>
      <c r="N26" s="142"/>
      <c r="O26" s="143"/>
      <c r="P26" s="99"/>
      <c r="Q26" s="121"/>
      <c r="S26" s="105"/>
    </row>
    <row r="27" spans="1:19" s="104" customFormat="1" ht="12">
      <c r="A27" s="85"/>
      <c r="B27" s="95" t="s">
        <v>72</v>
      </c>
      <c r="C27" s="96"/>
      <c r="D27" s="85"/>
      <c r="E27" s="20">
        <f>E24</f>
        <v>200240778.46</v>
      </c>
      <c r="F27" s="135" t="s">
        <v>3</v>
      </c>
      <c r="G27" s="137">
        <f>E27*100/E28</f>
        <v>22.6</v>
      </c>
      <c r="H27" s="139" t="s">
        <v>4</v>
      </c>
      <c r="I27" s="86"/>
      <c r="J27" s="85"/>
      <c r="K27" s="114">
        <f>K24</f>
        <v>163239179.68</v>
      </c>
      <c r="L27" s="135" t="s">
        <v>3</v>
      </c>
      <c r="M27" s="137">
        <f>K27*100/K28</f>
        <v>20.44</v>
      </c>
      <c r="N27" s="139" t="s">
        <v>4</v>
      </c>
      <c r="O27" s="86"/>
      <c r="P27" s="133">
        <f>G27-M27</f>
        <v>2.16</v>
      </c>
      <c r="Q27" s="119"/>
      <c r="S27" s="105"/>
    </row>
    <row r="28" spans="1:19" s="104" customFormat="1" ht="12">
      <c r="A28" s="87"/>
      <c r="B28" s="95" t="s">
        <v>33</v>
      </c>
      <c r="C28" s="97"/>
      <c r="D28" s="87"/>
      <c r="E28" s="20">
        <f>E12</f>
        <v>885912671.28</v>
      </c>
      <c r="F28" s="136"/>
      <c r="G28" s="138"/>
      <c r="H28" s="140"/>
      <c r="I28" s="88"/>
      <c r="J28" s="87"/>
      <c r="K28" s="114">
        <f>K12</f>
        <v>798789298.06</v>
      </c>
      <c r="L28" s="136"/>
      <c r="M28" s="138"/>
      <c r="N28" s="140"/>
      <c r="O28" s="88"/>
      <c r="P28" s="134"/>
      <c r="Q28" s="119"/>
      <c r="S28" s="105"/>
    </row>
    <row r="29" spans="1:19" s="104" customFormat="1" ht="12">
      <c r="A29" s="152" t="s">
        <v>96</v>
      </c>
      <c r="B29" s="153"/>
      <c r="C29" s="154"/>
      <c r="D29" s="141"/>
      <c r="E29" s="142"/>
      <c r="F29" s="142"/>
      <c r="G29" s="142"/>
      <c r="H29" s="142"/>
      <c r="I29" s="143"/>
      <c r="J29" s="141"/>
      <c r="K29" s="142"/>
      <c r="L29" s="142"/>
      <c r="M29" s="142"/>
      <c r="N29" s="142"/>
      <c r="O29" s="143"/>
      <c r="P29" s="99"/>
      <c r="Q29" s="121"/>
      <c r="S29" s="105"/>
    </row>
    <row r="30" spans="1:19" s="104" customFormat="1" ht="24">
      <c r="A30" s="85"/>
      <c r="B30" s="95" t="s">
        <v>97</v>
      </c>
      <c r="C30" s="96"/>
      <c r="D30" s="85"/>
      <c r="E30" s="20">
        <f>(65935334.8-52812664.42+86482078.34-64365470.01)*365</f>
        <v>12862336729.15</v>
      </c>
      <c r="F30" s="135" t="s">
        <v>3</v>
      </c>
      <c r="G30" s="137">
        <f>E30/E31</f>
        <v>84.39</v>
      </c>
      <c r="H30" s="139"/>
      <c r="I30" s="86"/>
      <c r="J30" s="85"/>
      <c r="K30" s="114">
        <f>(66480271.04-50497762.35+70436747.67-50333212.26)*365</f>
        <v>13171406096.5</v>
      </c>
      <c r="L30" s="135" t="s">
        <v>3</v>
      </c>
      <c r="M30" s="137">
        <f>K30/K31</f>
        <v>112.69</v>
      </c>
      <c r="N30" s="139"/>
      <c r="O30" s="86"/>
      <c r="P30" s="133">
        <f>G30-M30</f>
        <v>-28.3</v>
      </c>
      <c r="Q30" s="119"/>
      <c r="S30" s="105"/>
    </row>
    <row r="31" spans="1:19" s="104" customFormat="1" ht="12">
      <c r="A31" s="87"/>
      <c r="B31" s="95" t="s">
        <v>116</v>
      </c>
      <c r="C31" s="97"/>
      <c r="D31" s="87"/>
      <c r="E31" s="20">
        <f>65935334.8+86482078.34</f>
        <v>152417413.14</v>
      </c>
      <c r="F31" s="136"/>
      <c r="G31" s="138"/>
      <c r="H31" s="140"/>
      <c r="I31" s="88"/>
      <c r="J31" s="87"/>
      <c r="K31" s="114">
        <f>68115730.84+48766766.42</f>
        <v>116882497.26</v>
      </c>
      <c r="L31" s="136"/>
      <c r="M31" s="138"/>
      <c r="N31" s="140"/>
      <c r="O31" s="88"/>
      <c r="P31" s="134"/>
      <c r="Q31" s="119"/>
      <c r="S31" s="105"/>
    </row>
    <row r="32" ht="12">
      <c r="R32" s="104"/>
    </row>
    <row r="33" ht="12">
      <c r="R33" s="104"/>
    </row>
    <row r="34" ht="12">
      <c r="R34" s="104"/>
    </row>
    <row r="35" ht="12">
      <c r="R35" s="104"/>
    </row>
    <row r="36" ht="12">
      <c r="R36" s="104"/>
    </row>
    <row r="37" ht="12">
      <c r="R37" s="104"/>
    </row>
    <row r="38" spans="2:18" ht="12">
      <c r="B38" s="24" t="s">
        <v>61</v>
      </c>
      <c r="G38" s="46">
        <f>G9</f>
        <v>18.17</v>
      </c>
      <c r="M38" s="45">
        <f>M9</f>
        <v>12.46</v>
      </c>
      <c r="R38" s="104"/>
    </row>
    <row r="39" spans="2:13" ht="12">
      <c r="B39" s="24" t="s">
        <v>66</v>
      </c>
      <c r="G39" s="46">
        <f>G12</f>
        <v>88.56</v>
      </c>
      <c r="M39" s="45">
        <f>M12</f>
        <v>87.79</v>
      </c>
    </row>
    <row r="40" spans="2:13" ht="12">
      <c r="B40" s="24" t="s">
        <v>107</v>
      </c>
      <c r="G40" s="46">
        <f>G15</f>
        <v>84.05</v>
      </c>
      <c r="M40" s="45">
        <f>M15</f>
        <v>83.07</v>
      </c>
    </row>
    <row r="41" spans="2:13" ht="12">
      <c r="B41" s="24" t="s">
        <v>70</v>
      </c>
      <c r="G41" s="46">
        <f>G18</f>
        <v>8.5</v>
      </c>
      <c r="M41" s="45">
        <f>M18</f>
        <v>8.86</v>
      </c>
    </row>
    <row r="42" spans="2:13" ht="12">
      <c r="B42" s="24" t="s">
        <v>90</v>
      </c>
      <c r="G42" s="46">
        <f>G27</f>
        <v>22.6</v>
      </c>
      <c r="M42" s="45">
        <f>M27</f>
        <v>20.44</v>
      </c>
    </row>
  </sheetData>
  <sheetProtection/>
  <mergeCells count="84">
    <mergeCell ref="B4:J4"/>
    <mergeCell ref="J29:O29"/>
    <mergeCell ref="A29:C29"/>
    <mergeCell ref="F30:F31"/>
    <mergeCell ref="G30:G31"/>
    <mergeCell ref="H30:H31"/>
    <mergeCell ref="L30:L31"/>
    <mergeCell ref="N30:N31"/>
    <mergeCell ref="F27:F28"/>
    <mergeCell ref="G27:G28"/>
    <mergeCell ref="H27:H28"/>
    <mergeCell ref="A14:C14"/>
    <mergeCell ref="A11:C11"/>
    <mergeCell ref="A17:C17"/>
    <mergeCell ref="D17:I17"/>
    <mergeCell ref="D14:I14"/>
    <mergeCell ref="F15:F16"/>
    <mergeCell ref="G15:G16"/>
    <mergeCell ref="H15:H16"/>
    <mergeCell ref="A26:C26"/>
    <mergeCell ref="F18:F19"/>
    <mergeCell ref="G18:G19"/>
    <mergeCell ref="D26:I26"/>
    <mergeCell ref="H18:H19"/>
    <mergeCell ref="G24:G25"/>
    <mergeCell ref="D20:I20"/>
    <mergeCell ref="A20:C20"/>
    <mergeCell ref="A23:C23"/>
    <mergeCell ref="P9:P10"/>
    <mergeCell ref="F9:F10"/>
    <mergeCell ref="G9:G10"/>
    <mergeCell ref="H9:H10"/>
    <mergeCell ref="L9:L10"/>
    <mergeCell ref="M9:M10"/>
    <mergeCell ref="N9:N10"/>
    <mergeCell ref="A6:C6"/>
    <mergeCell ref="D6:I6"/>
    <mergeCell ref="J6:O6"/>
    <mergeCell ref="L12:L13"/>
    <mergeCell ref="J8:O8"/>
    <mergeCell ref="G12:G13"/>
    <mergeCell ref="H12:H13"/>
    <mergeCell ref="J11:O11"/>
    <mergeCell ref="N12:N13"/>
    <mergeCell ref="F12:F13"/>
    <mergeCell ref="D11:I11"/>
    <mergeCell ref="D8:I8"/>
    <mergeCell ref="A8:C8"/>
    <mergeCell ref="P27:P28"/>
    <mergeCell ref="P24:P25"/>
    <mergeCell ref="J17:O17"/>
    <mergeCell ref="J14:O14"/>
    <mergeCell ref="N21:N22"/>
    <mergeCell ref="M15:M16"/>
    <mergeCell ref="L18:L19"/>
    <mergeCell ref="M18:M19"/>
    <mergeCell ref="L27:L28"/>
    <mergeCell ref="L24:L25"/>
    <mergeCell ref="M24:M25"/>
    <mergeCell ref="L15:L16"/>
    <mergeCell ref="J20:O20"/>
    <mergeCell ref="N24:N25"/>
    <mergeCell ref="P12:P13"/>
    <mergeCell ref="M12:M13"/>
    <mergeCell ref="P15:P16"/>
    <mergeCell ref="N15:N16"/>
    <mergeCell ref="P18:P19"/>
    <mergeCell ref="N18:N19"/>
    <mergeCell ref="P30:P31"/>
    <mergeCell ref="F21:F22"/>
    <mergeCell ref="G21:G22"/>
    <mergeCell ref="H21:H22"/>
    <mergeCell ref="L21:L22"/>
    <mergeCell ref="J26:O26"/>
    <mergeCell ref="P21:P22"/>
    <mergeCell ref="H24:H25"/>
    <mergeCell ref="M30:M31"/>
    <mergeCell ref="D29:I29"/>
    <mergeCell ref="D23:I23"/>
    <mergeCell ref="J23:O23"/>
    <mergeCell ref="F24:F25"/>
    <mergeCell ref="M21:M22"/>
    <mergeCell ref="M27:M28"/>
    <mergeCell ref="N27:N28"/>
  </mergeCells>
  <printOptions/>
  <pageMargins left="0.75" right="0.75" top="1" bottom="1" header="0" footer="0"/>
  <pageSetup horizontalDpi="1200" verticalDpi="1200" orientation="landscape" paperSize="9" scale="8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41"/>
  <sheetViews>
    <sheetView zoomScalePageLayoutView="0" workbookViewId="0" topLeftCell="A1">
      <selection activeCell="B4" sqref="B4:K4"/>
    </sheetView>
  </sheetViews>
  <sheetFormatPr defaultColWidth="11.57421875" defaultRowHeight="12.75"/>
  <cols>
    <col min="1" max="1" width="15.8515625" style="44" customWidth="1"/>
    <col min="2" max="2" width="31.8515625" style="44" customWidth="1"/>
    <col min="3" max="4" width="1.1484375" style="44" customWidth="1"/>
    <col min="5" max="5" width="13.8515625" style="44" bestFit="1" customWidth="1"/>
    <col min="6" max="6" width="2.00390625" style="44" bestFit="1" customWidth="1"/>
    <col min="7" max="7" width="6.57421875" style="44" bestFit="1" customWidth="1"/>
    <col min="8" max="8" width="2.421875" style="44" bestFit="1" customWidth="1"/>
    <col min="9" max="10" width="1.1484375" style="44" customWidth="1"/>
    <col min="11" max="11" width="13.8515625" style="44" bestFit="1" customWidth="1"/>
    <col min="12" max="12" width="2.00390625" style="44" bestFit="1" customWidth="1"/>
    <col min="13" max="13" width="6.57421875" style="44" bestFit="1" customWidth="1"/>
    <col min="14" max="14" width="2.421875" style="44" bestFit="1" customWidth="1"/>
    <col min="15" max="15" width="1.1484375" style="44" customWidth="1"/>
    <col min="16" max="16" width="7.7109375" style="44" bestFit="1" customWidth="1"/>
    <col min="17" max="16384" width="11.57421875" style="44" customWidth="1"/>
  </cols>
  <sheetData>
    <row r="1" s="126" customFormat="1" ht="12"/>
    <row r="2" s="126" customFormat="1" ht="54.75" customHeight="1">
      <c r="B2" s="130" t="s">
        <v>135</v>
      </c>
    </row>
    <row r="3" s="126" customFormat="1" ht="12"/>
    <row r="4" spans="2:11" s="126" customFormat="1" ht="12">
      <c r="B4" s="155" t="s">
        <v>145</v>
      </c>
      <c r="C4" s="155"/>
      <c r="D4" s="155"/>
      <c r="E4" s="155"/>
      <c r="F4" s="155"/>
      <c r="G4" s="155"/>
      <c r="H4" s="155"/>
      <c r="I4" s="155"/>
      <c r="J4" s="155"/>
      <c r="K4" s="155"/>
    </row>
    <row r="5" s="126" customFormat="1" ht="12"/>
    <row r="6" spans="1:16" ht="12.75" customHeight="1">
      <c r="A6" s="146" t="s">
        <v>0</v>
      </c>
      <c r="B6" s="146"/>
      <c r="C6" s="146"/>
      <c r="D6" s="147" t="s">
        <v>134</v>
      </c>
      <c r="E6" s="148"/>
      <c r="F6" s="148"/>
      <c r="G6" s="148"/>
      <c r="H6" s="148"/>
      <c r="I6" s="149"/>
      <c r="J6" s="147" t="s">
        <v>131</v>
      </c>
      <c r="K6" s="148"/>
      <c r="L6" s="148"/>
      <c r="M6" s="148"/>
      <c r="N6" s="148"/>
      <c r="O6" s="149"/>
      <c r="P6" s="101" t="s">
        <v>1</v>
      </c>
    </row>
    <row r="7" spans="1:16" ht="12.75" customHeight="1">
      <c r="A7" s="54"/>
      <c r="B7" s="55"/>
      <c r="C7" s="55"/>
      <c r="D7" s="57"/>
      <c r="E7" s="102"/>
      <c r="F7" s="102"/>
      <c r="G7" s="102"/>
      <c r="H7" s="102"/>
      <c r="I7" s="102"/>
      <c r="J7" s="57"/>
      <c r="K7" s="102"/>
      <c r="L7" s="102"/>
      <c r="M7" s="102"/>
      <c r="N7" s="102"/>
      <c r="O7" s="102"/>
      <c r="P7" s="103"/>
    </row>
    <row r="8" spans="1:16" ht="12.75" customHeight="1">
      <c r="A8" s="162" t="s">
        <v>86</v>
      </c>
      <c r="B8" s="163"/>
      <c r="C8" s="164"/>
      <c r="D8" s="2"/>
      <c r="E8" s="3"/>
      <c r="F8" s="3"/>
      <c r="G8" s="3"/>
      <c r="H8" s="3"/>
      <c r="I8" s="1"/>
      <c r="J8" s="2"/>
      <c r="K8" s="3"/>
      <c r="L8" s="3"/>
      <c r="M8" s="3"/>
      <c r="N8" s="3"/>
      <c r="O8" s="1"/>
      <c r="P8" s="4"/>
    </row>
    <row r="9" spans="1:16" ht="12">
      <c r="A9" s="5"/>
      <c r="B9" s="29" t="s">
        <v>25</v>
      </c>
      <c r="C9" s="7"/>
      <c r="D9" s="5"/>
      <c r="E9" s="8">
        <v>238957021.38</v>
      </c>
      <c r="F9" s="157" t="s">
        <v>3</v>
      </c>
      <c r="G9" s="157">
        <f>E9*100/E10</f>
        <v>130.42</v>
      </c>
      <c r="H9" s="157" t="s">
        <v>4</v>
      </c>
      <c r="I9" s="17"/>
      <c r="J9" s="5"/>
      <c r="K9" s="116">
        <v>222733224</v>
      </c>
      <c r="L9" s="157" t="s">
        <v>3</v>
      </c>
      <c r="M9" s="157">
        <f>K9*100/K10</f>
        <v>117.57</v>
      </c>
      <c r="N9" s="157" t="s">
        <v>4</v>
      </c>
      <c r="O9" s="17"/>
      <c r="P9" s="144">
        <f>G9-M9</f>
        <v>12.85</v>
      </c>
    </row>
    <row r="10" spans="1:16" ht="12">
      <c r="A10" s="12"/>
      <c r="B10" s="29" t="s">
        <v>124</v>
      </c>
      <c r="C10" s="13"/>
      <c r="D10" s="12"/>
      <c r="E10" s="9">
        <v>183227161.83</v>
      </c>
      <c r="F10" s="158"/>
      <c r="G10" s="158"/>
      <c r="H10" s="158"/>
      <c r="I10" s="19"/>
      <c r="J10" s="12"/>
      <c r="K10" s="115">
        <v>189441907.98</v>
      </c>
      <c r="L10" s="158"/>
      <c r="M10" s="158"/>
      <c r="N10" s="158"/>
      <c r="O10" s="19"/>
      <c r="P10" s="145"/>
    </row>
    <row r="11" spans="1:16" ht="12.75" customHeight="1">
      <c r="A11" s="162" t="s">
        <v>125</v>
      </c>
      <c r="B11" s="163"/>
      <c r="C11" s="164"/>
      <c r="D11" s="48"/>
      <c r="E11" s="39"/>
      <c r="F11" s="39"/>
      <c r="G11" s="39"/>
      <c r="H11" s="39"/>
      <c r="I11" s="40"/>
      <c r="J11" s="48"/>
      <c r="K11" s="39"/>
      <c r="L11" s="39"/>
      <c r="M11" s="39"/>
      <c r="N11" s="39"/>
      <c r="O11" s="40"/>
      <c r="P11" s="49"/>
    </row>
    <row r="12" spans="1:16" ht="24">
      <c r="A12" s="5"/>
      <c r="B12" s="29" t="s">
        <v>87</v>
      </c>
      <c r="C12" s="7"/>
      <c r="D12" s="5"/>
      <c r="E12" s="8">
        <f>E9+57469284.14</f>
        <v>296426305.52</v>
      </c>
      <c r="F12" s="157" t="s">
        <v>3</v>
      </c>
      <c r="G12" s="157">
        <f>E12*100/E13</f>
        <v>161.78</v>
      </c>
      <c r="H12" s="157" t="s">
        <v>4</v>
      </c>
      <c r="I12" s="17"/>
      <c r="J12" s="5"/>
      <c r="K12" s="116">
        <f>K9+78630786.96</f>
        <v>301364010.96</v>
      </c>
      <c r="L12" s="157" t="s">
        <v>3</v>
      </c>
      <c r="M12" s="157">
        <f>K12*100/K13</f>
        <v>159.08</v>
      </c>
      <c r="N12" s="157" t="s">
        <v>4</v>
      </c>
      <c r="O12" s="17"/>
      <c r="P12" s="144">
        <f>G12-M12</f>
        <v>2.7</v>
      </c>
    </row>
    <row r="13" spans="1:16" ht="12">
      <c r="A13" s="12"/>
      <c r="B13" s="29" t="s">
        <v>124</v>
      </c>
      <c r="C13" s="13"/>
      <c r="D13" s="12"/>
      <c r="E13" s="8">
        <f>E10</f>
        <v>183227161.83</v>
      </c>
      <c r="F13" s="158"/>
      <c r="G13" s="158"/>
      <c r="H13" s="158"/>
      <c r="I13" s="19"/>
      <c r="J13" s="12"/>
      <c r="K13" s="116">
        <f>K10</f>
        <v>189441907.98</v>
      </c>
      <c r="L13" s="158"/>
      <c r="M13" s="158"/>
      <c r="N13" s="158"/>
      <c r="O13" s="19"/>
      <c r="P13" s="145"/>
    </row>
    <row r="14" spans="1:16" ht="12.75" customHeight="1">
      <c r="A14" s="162" t="s">
        <v>122</v>
      </c>
      <c r="B14" s="163"/>
      <c r="C14" s="164"/>
      <c r="D14" s="2"/>
      <c r="E14" s="3"/>
      <c r="F14" s="3"/>
      <c r="G14" s="3"/>
      <c r="H14" s="3"/>
      <c r="I14" s="1"/>
      <c r="J14" s="2"/>
      <c r="K14" s="3"/>
      <c r="L14" s="3"/>
      <c r="M14" s="3"/>
      <c r="N14" s="3"/>
      <c r="O14" s="1"/>
      <c r="P14" s="4"/>
    </row>
    <row r="15" spans="1:16" ht="12">
      <c r="A15" s="5"/>
      <c r="B15" s="29" t="s">
        <v>123</v>
      </c>
      <c r="C15" s="7"/>
      <c r="D15" s="5"/>
      <c r="E15" s="8">
        <v>351918962.22</v>
      </c>
      <c r="F15" s="157" t="s">
        <v>3</v>
      </c>
      <c r="G15" s="157">
        <f>E15*100/E16</f>
        <v>192.07</v>
      </c>
      <c r="H15" s="157" t="s">
        <v>4</v>
      </c>
      <c r="I15" s="17"/>
      <c r="J15" s="5"/>
      <c r="K15" s="116">
        <v>322912378.81</v>
      </c>
      <c r="L15" s="157" t="s">
        <v>3</v>
      </c>
      <c r="M15" s="157">
        <f>K15*100/K16</f>
        <v>170.45</v>
      </c>
      <c r="N15" s="157" t="s">
        <v>4</v>
      </c>
      <c r="O15" s="17"/>
      <c r="P15" s="144">
        <f>G15-M15</f>
        <v>21.62</v>
      </c>
    </row>
    <row r="16" spans="1:16" ht="12">
      <c r="A16" s="12"/>
      <c r="B16" s="29" t="s">
        <v>124</v>
      </c>
      <c r="C16" s="13"/>
      <c r="D16" s="12"/>
      <c r="E16" s="9">
        <f>E10</f>
        <v>183227161.83</v>
      </c>
      <c r="F16" s="158"/>
      <c r="G16" s="158"/>
      <c r="H16" s="158"/>
      <c r="I16" s="19"/>
      <c r="J16" s="12"/>
      <c r="K16" s="115">
        <f>K10</f>
        <v>189441907.98</v>
      </c>
      <c r="L16" s="158"/>
      <c r="M16" s="158"/>
      <c r="N16" s="158"/>
      <c r="O16" s="19"/>
      <c r="P16" s="145"/>
    </row>
    <row r="17" spans="1:16" ht="12.75" customHeight="1">
      <c r="A17" s="152" t="s">
        <v>88</v>
      </c>
      <c r="B17" s="153"/>
      <c r="C17" s="154"/>
      <c r="D17" s="141"/>
      <c r="E17" s="142"/>
      <c r="F17" s="142"/>
      <c r="G17" s="142"/>
      <c r="H17" s="142"/>
      <c r="I17" s="143"/>
      <c r="J17" s="141"/>
      <c r="K17" s="142"/>
      <c r="L17" s="142"/>
      <c r="M17" s="142"/>
      <c r="N17" s="142"/>
      <c r="O17" s="143"/>
      <c r="P17" s="99"/>
    </row>
    <row r="18" spans="1:16" ht="24">
      <c r="A18" s="85"/>
      <c r="B18" s="106" t="s">
        <v>126</v>
      </c>
      <c r="C18" s="96"/>
      <c r="D18" s="85"/>
      <c r="E18" s="20">
        <f>E10+99698639.62</f>
        <v>282925801.45</v>
      </c>
      <c r="F18" s="135" t="s">
        <v>3</v>
      </c>
      <c r="G18" s="135">
        <f>E18/E19</f>
        <v>312.72</v>
      </c>
      <c r="H18" s="135"/>
      <c r="I18" s="86"/>
      <c r="J18" s="85"/>
      <c r="K18" s="114">
        <f>K10+175936663.3</f>
        <v>365378571.28</v>
      </c>
      <c r="L18" s="135" t="s">
        <v>3</v>
      </c>
      <c r="M18" s="135">
        <f>K18/K19</f>
        <v>408.41</v>
      </c>
      <c r="N18" s="135"/>
      <c r="O18" s="86"/>
      <c r="P18" s="133">
        <f>G18-M18</f>
        <v>-95.69</v>
      </c>
    </row>
    <row r="19" spans="1:16" ht="12">
      <c r="A19" s="87"/>
      <c r="B19" s="106" t="s">
        <v>89</v>
      </c>
      <c r="C19" s="97"/>
      <c r="D19" s="87"/>
      <c r="E19" s="22">
        <v>904713</v>
      </c>
      <c r="F19" s="136"/>
      <c r="G19" s="136"/>
      <c r="H19" s="136"/>
      <c r="I19" s="88"/>
      <c r="J19" s="87"/>
      <c r="K19" s="22">
        <v>894636</v>
      </c>
      <c r="L19" s="136"/>
      <c r="M19" s="136"/>
      <c r="N19" s="136"/>
      <c r="O19" s="88"/>
      <c r="P19" s="134"/>
    </row>
    <row r="20" spans="1:16" ht="12.75" customHeight="1">
      <c r="A20" s="152" t="s">
        <v>127</v>
      </c>
      <c r="B20" s="153"/>
      <c r="C20" s="154"/>
      <c r="D20" s="141"/>
      <c r="E20" s="142"/>
      <c r="F20" s="142"/>
      <c r="G20" s="142"/>
      <c r="H20" s="142"/>
      <c r="I20" s="143"/>
      <c r="J20" s="141"/>
      <c r="K20" s="142"/>
      <c r="L20" s="142"/>
      <c r="M20" s="142"/>
      <c r="N20" s="142"/>
      <c r="O20" s="143"/>
      <c r="P20" s="99"/>
    </row>
    <row r="21" spans="1:16" ht="24">
      <c r="A21" s="85"/>
      <c r="B21" s="106" t="s">
        <v>126</v>
      </c>
      <c r="C21" s="96"/>
      <c r="D21" s="85"/>
      <c r="E21" s="20">
        <f>E18</f>
        <v>282925801.45</v>
      </c>
      <c r="F21" s="135" t="s">
        <v>3</v>
      </c>
      <c r="G21" s="135">
        <f>E21*100/E22</f>
        <v>18.72</v>
      </c>
      <c r="H21" s="135" t="s">
        <v>4</v>
      </c>
      <c r="I21" s="86"/>
      <c r="J21" s="85"/>
      <c r="K21" s="114">
        <f>K18</f>
        <v>365378571.28</v>
      </c>
      <c r="L21" s="135" t="s">
        <v>3</v>
      </c>
      <c r="M21" s="135">
        <f>K21*100/K22</f>
        <v>24.71</v>
      </c>
      <c r="N21" s="135" t="s">
        <v>4</v>
      </c>
      <c r="O21" s="86"/>
      <c r="P21" s="133">
        <f>G21-M21</f>
        <v>-5.99</v>
      </c>
    </row>
    <row r="22" spans="1:16" ht="12">
      <c r="A22" s="87"/>
      <c r="B22" s="106" t="s">
        <v>128</v>
      </c>
      <c r="C22" s="97"/>
      <c r="D22" s="87"/>
      <c r="E22" s="20">
        <v>1511412904.79</v>
      </c>
      <c r="F22" s="136"/>
      <c r="G22" s="136"/>
      <c r="H22" s="136"/>
      <c r="I22" s="88"/>
      <c r="J22" s="87"/>
      <c r="K22" s="114">
        <v>1478851219.06</v>
      </c>
      <c r="L22" s="136"/>
      <c r="M22" s="136"/>
      <c r="N22" s="136"/>
      <c r="O22" s="88"/>
      <c r="P22" s="134"/>
    </row>
    <row r="23" spans="1:16" ht="12.75" customHeight="1">
      <c r="A23" s="152" t="s">
        <v>129</v>
      </c>
      <c r="B23" s="153"/>
      <c r="C23" s="154"/>
      <c r="D23" s="141"/>
      <c r="E23" s="142"/>
      <c r="F23" s="142"/>
      <c r="G23" s="142"/>
      <c r="H23" s="142"/>
      <c r="I23" s="143"/>
      <c r="J23" s="141"/>
      <c r="K23" s="142"/>
      <c r="L23" s="142"/>
      <c r="M23" s="142"/>
      <c r="N23" s="142"/>
      <c r="O23" s="143"/>
      <c r="P23" s="99"/>
    </row>
    <row r="24" spans="1:16" ht="12">
      <c r="A24" s="85"/>
      <c r="B24" s="106" t="s">
        <v>124</v>
      </c>
      <c r="C24" s="96"/>
      <c r="D24" s="85"/>
      <c r="E24" s="20">
        <f>E10</f>
        <v>183227161.83</v>
      </c>
      <c r="F24" s="135" t="s">
        <v>3</v>
      </c>
      <c r="G24" s="135">
        <f>E24*100/E25</f>
        <v>183.78</v>
      </c>
      <c r="H24" s="135" t="s">
        <v>4</v>
      </c>
      <c r="I24" s="86"/>
      <c r="J24" s="85"/>
      <c r="K24" s="114">
        <f>K10</f>
        <v>189441907.98</v>
      </c>
      <c r="L24" s="135" t="s">
        <v>3</v>
      </c>
      <c r="M24" s="135">
        <f>K24*100/K25</f>
        <v>107.68</v>
      </c>
      <c r="N24" s="135" t="s">
        <v>4</v>
      </c>
      <c r="O24" s="86"/>
      <c r="P24" s="133">
        <f>G24-M24</f>
        <v>76.1</v>
      </c>
    </row>
    <row r="25" spans="1:16" ht="12">
      <c r="A25" s="87"/>
      <c r="B25" s="106" t="s">
        <v>130</v>
      </c>
      <c r="C25" s="97"/>
      <c r="D25" s="87"/>
      <c r="E25" s="20">
        <v>99698639.62</v>
      </c>
      <c r="F25" s="136"/>
      <c r="G25" s="136"/>
      <c r="H25" s="136"/>
      <c r="I25" s="88"/>
      <c r="J25" s="87"/>
      <c r="K25" s="114">
        <v>175936663.3</v>
      </c>
      <c r="L25" s="136"/>
      <c r="M25" s="136"/>
      <c r="N25" s="136"/>
      <c r="O25" s="88"/>
      <c r="P25" s="134"/>
    </row>
    <row r="26" spans="1:16" ht="12">
      <c r="A26" s="28"/>
      <c r="B26" s="111"/>
      <c r="C26" s="28"/>
      <c r="D26" s="28"/>
      <c r="E26" s="92"/>
      <c r="F26" s="92"/>
      <c r="G26" s="92"/>
      <c r="H26" s="92"/>
      <c r="I26" s="92"/>
      <c r="J26" s="28"/>
      <c r="K26" s="92"/>
      <c r="L26" s="92"/>
      <c r="M26" s="92"/>
      <c r="N26" s="92"/>
      <c r="O26" s="92"/>
      <c r="P26" s="110"/>
    </row>
    <row r="29" spans="2:13" ht="12">
      <c r="B29" s="107" t="s">
        <v>86</v>
      </c>
      <c r="G29" s="45">
        <f>G9</f>
        <v>130.42</v>
      </c>
      <c r="M29" s="45">
        <f>M9</f>
        <v>117.57</v>
      </c>
    </row>
    <row r="30" spans="2:13" ht="12">
      <c r="B30" s="107" t="s">
        <v>125</v>
      </c>
      <c r="G30" s="45">
        <f>G12</f>
        <v>161.78</v>
      </c>
      <c r="M30" s="45">
        <f>M12</f>
        <v>159.08</v>
      </c>
    </row>
    <row r="31" spans="2:13" ht="12">
      <c r="B31" s="107" t="s">
        <v>122</v>
      </c>
      <c r="G31" s="45">
        <f>G15</f>
        <v>192.07</v>
      </c>
      <c r="M31" s="45">
        <f>M15</f>
        <v>170.45</v>
      </c>
    </row>
    <row r="32" spans="2:13" ht="12">
      <c r="B32" s="107" t="s">
        <v>88</v>
      </c>
      <c r="G32" s="45">
        <f>G18</f>
        <v>312.72</v>
      </c>
      <c r="M32" s="45">
        <f>M18</f>
        <v>408.41</v>
      </c>
    </row>
    <row r="33" spans="2:13" ht="12">
      <c r="B33" s="108" t="s">
        <v>127</v>
      </c>
      <c r="G33" s="45">
        <f>G21</f>
        <v>18.72</v>
      </c>
      <c r="M33" s="45">
        <f>M21</f>
        <v>24.71</v>
      </c>
    </row>
    <row r="34" spans="2:13" ht="12">
      <c r="B34" s="108" t="s">
        <v>129</v>
      </c>
      <c r="G34" s="45">
        <f>G24</f>
        <v>183.78</v>
      </c>
      <c r="M34" s="45">
        <f>M24</f>
        <v>107.68</v>
      </c>
    </row>
    <row r="37" ht="12">
      <c r="E37" s="46"/>
    </row>
    <row r="38" ht="12">
      <c r="E38" s="46"/>
    </row>
    <row r="39" ht="12">
      <c r="E39" s="46"/>
    </row>
    <row r="40" ht="12">
      <c r="E40" s="46"/>
    </row>
    <row r="41" ht="12">
      <c r="E41" s="46"/>
    </row>
  </sheetData>
  <sheetProtection/>
  <mergeCells count="58">
    <mergeCell ref="M21:M22"/>
    <mergeCell ref="N21:N22"/>
    <mergeCell ref="P21:P22"/>
    <mergeCell ref="F21:F22"/>
    <mergeCell ref="G21:G22"/>
    <mergeCell ref="H21:H22"/>
    <mergeCell ref="L21:L22"/>
    <mergeCell ref="A20:C20"/>
    <mergeCell ref="D20:I20"/>
    <mergeCell ref="J20:O20"/>
    <mergeCell ref="F15:F16"/>
    <mergeCell ref="G15:G16"/>
    <mergeCell ref="H15:H16"/>
    <mergeCell ref="L15:L16"/>
    <mergeCell ref="A17:C17"/>
    <mergeCell ref="D17:I17"/>
    <mergeCell ref="J17:O17"/>
    <mergeCell ref="A8:C8"/>
    <mergeCell ref="A14:C14"/>
    <mergeCell ref="M15:M16"/>
    <mergeCell ref="N15:N16"/>
    <mergeCell ref="P18:P19"/>
    <mergeCell ref="F18:F19"/>
    <mergeCell ref="G18:G19"/>
    <mergeCell ref="H18:H19"/>
    <mergeCell ref="L18:L19"/>
    <mergeCell ref="P12:P13"/>
    <mergeCell ref="P9:P10"/>
    <mergeCell ref="M9:M10"/>
    <mergeCell ref="N9:N10"/>
    <mergeCell ref="P15:P16"/>
    <mergeCell ref="N12:N13"/>
    <mergeCell ref="A11:C11"/>
    <mergeCell ref="F9:F10"/>
    <mergeCell ref="G9:G10"/>
    <mergeCell ref="H9:H10"/>
    <mergeCell ref="L9:L10"/>
    <mergeCell ref="F12:F13"/>
    <mergeCell ref="G12:G13"/>
    <mergeCell ref="H12:H13"/>
    <mergeCell ref="L12:L13"/>
    <mergeCell ref="M12:M13"/>
    <mergeCell ref="B4:K4"/>
    <mergeCell ref="P24:P25"/>
    <mergeCell ref="A23:C23"/>
    <mergeCell ref="D23:I23"/>
    <mergeCell ref="J23:O23"/>
    <mergeCell ref="F24:F25"/>
    <mergeCell ref="G24:G25"/>
    <mergeCell ref="H24:H25"/>
    <mergeCell ref="L24:L25"/>
    <mergeCell ref="M24:M25"/>
    <mergeCell ref="N24:N25"/>
    <mergeCell ref="A6:C6"/>
    <mergeCell ref="D6:I6"/>
    <mergeCell ref="J6:O6"/>
    <mergeCell ref="M18:M19"/>
    <mergeCell ref="N18:N19"/>
  </mergeCells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B2" sqref="B2"/>
    </sheetView>
  </sheetViews>
  <sheetFormatPr defaultColWidth="11.57421875" defaultRowHeight="12.75"/>
  <cols>
    <col min="1" max="1" width="17.7109375" style="44" customWidth="1"/>
    <col min="2" max="2" width="42.28125" style="44" customWidth="1"/>
    <col min="3" max="4" width="1.1484375" style="44" customWidth="1"/>
    <col min="5" max="5" width="13.00390625" style="91" bestFit="1" customWidth="1"/>
    <col min="6" max="6" width="2.00390625" style="44" bestFit="1" customWidth="1"/>
    <col min="7" max="7" width="6.28125" style="46" bestFit="1" customWidth="1"/>
    <col min="8" max="8" width="2.421875" style="90" bestFit="1" customWidth="1"/>
    <col min="9" max="10" width="1.1484375" style="44" customWidth="1"/>
    <col min="11" max="11" width="13.00390625" style="91" bestFit="1" customWidth="1"/>
    <col min="12" max="12" width="2.00390625" style="44" bestFit="1" customWidth="1"/>
    <col min="13" max="13" width="6.00390625" style="44" bestFit="1" customWidth="1"/>
    <col min="14" max="14" width="2.421875" style="90" bestFit="1" customWidth="1"/>
    <col min="15" max="15" width="1.1484375" style="44" customWidth="1"/>
    <col min="16" max="16" width="6.140625" style="44" customWidth="1"/>
    <col min="17" max="17" width="11.57421875" style="44" customWidth="1"/>
    <col min="18" max="18" width="11.57421875" style="46" customWidth="1"/>
    <col min="19" max="16384" width="11.57421875" style="44" customWidth="1"/>
  </cols>
  <sheetData>
    <row r="1" spans="5:18" s="126" customFormat="1" ht="12">
      <c r="E1" s="129"/>
      <c r="G1" s="127"/>
      <c r="H1" s="128"/>
      <c r="K1" s="129"/>
      <c r="N1" s="128"/>
      <c r="R1" s="127"/>
    </row>
    <row r="2" spans="2:18" s="126" customFormat="1" ht="59.25" customHeight="1">
      <c r="B2" s="130" t="s">
        <v>135</v>
      </c>
      <c r="E2" s="129"/>
      <c r="G2" s="127"/>
      <c r="H2" s="128"/>
      <c r="K2" s="129"/>
      <c r="N2" s="128"/>
      <c r="R2" s="127"/>
    </row>
    <row r="3" spans="5:18" s="126" customFormat="1" ht="12">
      <c r="E3" s="129"/>
      <c r="G3" s="127"/>
      <c r="H3" s="128"/>
      <c r="K3" s="129"/>
      <c r="N3" s="128"/>
      <c r="R3" s="127"/>
    </row>
    <row r="4" spans="2:18" s="126" customFormat="1" ht="12">
      <c r="B4" s="155" t="s">
        <v>137</v>
      </c>
      <c r="C4" s="155"/>
      <c r="D4" s="155"/>
      <c r="E4" s="155"/>
      <c r="F4" s="155"/>
      <c r="G4" s="155"/>
      <c r="H4" s="155"/>
      <c r="I4" s="155"/>
      <c r="J4" s="155"/>
      <c r="K4" s="129"/>
      <c r="N4" s="128"/>
      <c r="R4" s="127"/>
    </row>
    <row r="5" spans="5:18" s="126" customFormat="1" ht="12">
      <c r="E5" s="129"/>
      <c r="G5" s="127"/>
      <c r="H5" s="128"/>
      <c r="K5" s="129"/>
      <c r="N5" s="128"/>
      <c r="R5" s="127"/>
    </row>
    <row r="6" spans="1:16" ht="12.75" customHeight="1">
      <c r="A6" s="146" t="s">
        <v>0</v>
      </c>
      <c r="B6" s="146"/>
      <c r="C6" s="146"/>
      <c r="D6" s="147" t="s">
        <v>134</v>
      </c>
      <c r="E6" s="148"/>
      <c r="F6" s="148"/>
      <c r="G6" s="148"/>
      <c r="H6" s="148"/>
      <c r="I6" s="149"/>
      <c r="J6" s="147" t="s">
        <v>131</v>
      </c>
      <c r="K6" s="148"/>
      <c r="L6" s="148"/>
      <c r="M6" s="148"/>
      <c r="N6" s="148"/>
      <c r="O6" s="149"/>
      <c r="P6" s="101" t="s">
        <v>1</v>
      </c>
    </row>
    <row r="7" spans="1:16" s="23" customFormat="1" ht="12.75" customHeight="1">
      <c r="A7" s="54"/>
      <c r="B7" s="55"/>
      <c r="C7" s="56"/>
      <c r="D7" s="57"/>
      <c r="E7" s="102"/>
      <c r="F7" s="102"/>
      <c r="G7" s="102"/>
      <c r="H7" s="102"/>
      <c r="I7" s="102"/>
      <c r="J7" s="57"/>
      <c r="K7" s="102"/>
      <c r="L7" s="102"/>
      <c r="M7" s="102"/>
      <c r="N7" s="102"/>
      <c r="O7" s="102"/>
      <c r="P7" s="103"/>
    </row>
    <row r="8" spans="1:16" ht="12">
      <c r="A8" s="152" t="s">
        <v>64</v>
      </c>
      <c r="B8" s="153"/>
      <c r="C8" s="154"/>
      <c r="D8" s="141"/>
      <c r="E8" s="142"/>
      <c r="F8" s="142"/>
      <c r="G8" s="142"/>
      <c r="H8" s="142"/>
      <c r="I8" s="143"/>
      <c r="J8" s="141"/>
      <c r="K8" s="142"/>
      <c r="L8" s="142"/>
      <c r="M8" s="142"/>
      <c r="N8" s="142"/>
      <c r="O8" s="143"/>
      <c r="P8" s="4"/>
    </row>
    <row r="9" spans="1:16" ht="12">
      <c r="A9" s="85"/>
      <c r="B9" s="95" t="s">
        <v>31</v>
      </c>
      <c r="C9" s="96"/>
      <c r="D9" s="85"/>
      <c r="E9" s="20">
        <v>876490688.83</v>
      </c>
      <c r="F9" s="135" t="s">
        <v>3</v>
      </c>
      <c r="G9" s="137">
        <f>E9*100/E10</f>
        <v>87.62</v>
      </c>
      <c r="H9" s="139" t="s">
        <v>4</v>
      </c>
      <c r="I9" s="86"/>
      <c r="J9" s="85"/>
      <c r="K9" s="114">
        <v>845854621.19</v>
      </c>
      <c r="L9" s="135" t="s">
        <v>3</v>
      </c>
      <c r="M9" s="137">
        <f>K9*100/K10</f>
        <v>92.96</v>
      </c>
      <c r="N9" s="139" t="s">
        <v>4</v>
      </c>
      <c r="O9" s="86"/>
      <c r="P9" s="144">
        <f>G9-M9</f>
        <v>-5.34</v>
      </c>
    </row>
    <row r="10" spans="1:16" ht="12">
      <c r="A10" s="87"/>
      <c r="B10" s="95" t="s">
        <v>65</v>
      </c>
      <c r="C10" s="97"/>
      <c r="D10" s="87"/>
      <c r="E10" s="20">
        <v>1000315167.81</v>
      </c>
      <c r="F10" s="136"/>
      <c r="G10" s="138"/>
      <c r="H10" s="140"/>
      <c r="I10" s="88"/>
      <c r="J10" s="87"/>
      <c r="K10" s="114">
        <v>909933647.93</v>
      </c>
      <c r="L10" s="136"/>
      <c r="M10" s="138"/>
      <c r="N10" s="140"/>
      <c r="O10" s="88"/>
      <c r="P10" s="145"/>
    </row>
    <row r="11" spans="1:18" s="104" customFormat="1" ht="12">
      <c r="A11" s="152" t="s">
        <v>92</v>
      </c>
      <c r="B11" s="153"/>
      <c r="C11" s="154"/>
      <c r="D11" s="141"/>
      <c r="E11" s="142"/>
      <c r="F11" s="142"/>
      <c r="G11" s="142"/>
      <c r="H11" s="142"/>
      <c r="I11" s="143"/>
      <c r="J11" s="141"/>
      <c r="K11" s="142"/>
      <c r="L11" s="142"/>
      <c r="M11" s="142"/>
      <c r="N11" s="142"/>
      <c r="O11" s="143"/>
      <c r="P11" s="99"/>
      <c r="R11" s="105"/>
    </row>
    <row r="12" spans="1:18" s="104" customFormat="1" ht="12">
      <c r="A12" s="85"/>
      <c r="B12" s="95" t="s">
        <v>68</v>
      </c>
      <c r="C12" s="96"/>
      <c r="D12" s="85"/>
      <c r="E12" s="20">
        <v>865059826.94</v>
      </c>
      <c r="F12" s="135" t="s">
        <v>3</v>
      </c>
      <c r="G12" s="137">
        <f>E12*100/E13</f>
        <v>98.7</v>
      </c>
      <c r="H12" s="139" t="s">
        <v>4</v>
      </c>
      <c r="I12" s="86"/>
      <c r="J12" s="85"/>
      <c r="K12" s="114">
        <v>811445814.56</v>
      </c>
      <c r="L12" s="135" t="s">
        <v>3</v>
      </c>
      <c r="M12" s="137">
        <f>K12*100/K13</f>
        <v>95.93</v>
      </c>
      <c r="N12" s="139" t="s">
        <v>4</v>
      </c>
      <c r="O12" s="86"/>
      <c r="P12" s="133">
        <f>G12-M12</f>
        <v>2.77</v>
      </c>
      <c r="R12" s="105"/>
    </row>
    <row r="13" spans="1:18" s="104" customFormat="1" ht="12">
      <c r="A13" s="87"/>
      <c r="B13" s="95" t="s">
        <v>31</v>
      </c>
      <c r="C13" s="97"/>
      <c r="D13" s="87"/>
      <c r="E13" s="20">
        <f>E9</f>
        <v>876490688.83</v>
      </c>
      <c r="F13" s="136"/>
      <c r="G13" s="138"/>
      <c r="H13" s="140"/>
      <c r="I13" s="88"/>
      <c r="J13" s="87"/>
      <c r="K13" s="114">
        <f>K9</f>
        <v>845854621.19</v>
      </c>
      <c r="L13" s="136"/>
      <c r="M13" s="138"/>
      <c r="N13" s="140"/>
      <c r="O13" s="88"/>
      <c r="P13" s="134"/>
      <c r="R13" s="105"/>
    </row>
    <row r="14" spans="1:18" s="104" customFormat="1" ht="12">
      <c r="A14" s="152" t="s">
        <v>98</v>
      </c>
      <c r="B14" s="153"/>
      <c r="C14" s="154"/>
      <c r="D14" s="141"/>
      <c r="E14" s="142"/>
      <c r="F14" s="142"/>
      <c r="G14" s="142"/>
      <c r="H14" s="142"/>
      <c r="I14" s="143"/>
      <c r="J14" s="141"/>
      <c r="K14" s="142"/>
      <c r="L14" s="142"/>
      <c r="M14" s="142"/>
      <c r="N14" s="142"/>
      <c r="O14" s="143"/>
      <c r="P14" s="99"/>
      <c r="R14" s="105"/>
    </row>
    <row r="15" spans="1:20" s="104" customFormat="1" ht="24">
      <c r="A15" s="85"/>
      <c r="B15" s="95" t="s">
        <v>117</v>
      </c>
      <c r="C15" s="96"/>
      <c r="D15" s="85"/>
      <c r="E15" s="114">
        <f>10700188.62+459064599.19+43726096.98+3453607.91+8858823.99+1624959.81+235666387.6</f>
        <v>763094664.1</v>
      </c>
      <c r="F15" s="135" t="s">
        <v>3</v>
      </c>
      <c r="G15" s="137">
        <f>E15*100/E16</f>
        <v>87.06</v>
      </c>
      <c r="H15" s="139" t="s">
        <v>4</v>
      </c>
      <c r="I15" s="86"/>
      <c r="J15" s="85"/>
      <c r="K15" s="114">
        <f>10820200.78+427664920.33+38218333.09+2657864.26+6970867.85+1450959+142454278.64</f>
        <v>630237423.95</v>
      </c>
      <c r="L15" s="135" t="s">
        <v>3</v>
      </c>
      <c r="M15" s="137">
        <f>K15*100/K16</f>
        <v>74.51</v>
      </c>
      <c r="N15" s="139" t="s">
        <v>4</v>
      </c>
      <c r="O15" s="86"/>
      <c r="P15" s="133">
        <f>G15-M15</f>
        <v>12.55</v>
      </c>
      <c r="R15" s="105"/>
      <c r="S15" s="92"/>
      <c r="T15" s="112"/>
    </row>
    <row r="16" spans="1:18" s="104" customFormat="1" ht="12">
      <c r="A16" s="87"/>
      <c r="B16" s="95" t="s">
        <v>99</v>
      </c>
      <c r="C16" s="97"/>
      <c r="D16" s="87"/>
      <c r="E16" s="20">
        <f>E13</f>
        <v>876490688.83</v>
      </c>
      <c r="F16" s="136"/>
      <c r="G16" s="138"/>
      <c r="H16" s="140"/>
      <c r="I16" s="88"/>
      <c r="J16" s="87"/>
      <c r="K16" s="114">
        <f>K13</f>
        <v>845854621.19</v>
      </c>
      <c r="L16" s="136"/>
      <c r="M16" s="138"/>
      <c r="N16" s="140"/>
      <c r="O16" s="88"/>
      <c r="P16" s="134"/>
      <c r="R16" s="105"/>
    </row>
    <row r="17" spans="1:18" s="104" customFormat="1" ht="12">
      <c r="A17" s="152" t="s">
        <v>100</v>
      </c>
      <c r="B17" s="153"/>
      <c r="C17" s="154"/>
      <c r="D17" s="141"/>
      <c r="E17" s="142"/>
      <c r="F17" s="142"/>
      <c r="G17" s="142"/>
      <c r="H17" s="142"/>
      <c r="I17" s="143"/>
      <c r="J17" s="141"/>
      <c r="K17" s="142"/>
      <c r="L17" s="142"/>
      <c r="M17" s="142"/>
      <c r="N17" s="142"/>
      <c r="O17" s="143"/>
      <c r="P17" s="99"/>
      <c r="R17" s="105"/>
    </row>
    <row r="18" spans="1:18" s="104" customFormat="1" ht="24">
      <c r="A18" s="85"/>
      <c r="B18" s="95" t="s">
        <v>101</v>
      </c>
      <c r="C18" s="96"/>
      <c r="D18" s="85"/>
      <c r="E18" s="20">
        <v>496472381.59</v>
      </c>
      <c r="F18" s="135" t="s">
        <v>3</v>
      </c>
      <c r="G18" s="137">
        <f>E18*100/E19</f>
        <v>56.64</v>
      </c>
      <c r="H18" s="139" t="s">
        <v>4</v>
      </c>
      <c r="I18" s="86"/>
      <c r="J18" s="85"/>
      <c r="K18" s="114">
        <v>464786252.73</v>
      </c>
      <c r="L18" s="135" t="s">
        <v>3</v>
      </c>
      <c r="M18" s="137">
        <f>K18*100/K19</f>
        <v>54.95</v>
      </c>
      <c r="N18" s="139" t="s">
        <v>4</v>
      </c>
      <c r="O18" s="86"/>
      <c r="P18" s="133">
        <f>G18-M18</f>
        <v>1.69</v>
      </c>
      <c r="R18" s="105"/>
    </row>
    <row r="19" spans="1:18" s="104" customFormat="1" ht="12">
      <c r="A19" s="87"/>
      <c r="B19" s="95" t="s">
        <v>99</v>
      </c>
      <c r="C19" s="97"/>
      <c r="D19" s="87"/>
      <c r="E19" s="20">
        <f>E16</f>
        <v>876490688.83</v>
      </c>
      <c r="F19" s="136"/>
      <c r="G19" s="138"/>
      <c r="H19" s="140"/>
      <c r="I19" s="88"/>
      <c r="J19" s="87"/>
      <c r="K19" s="114">
        <f>K16</f>
        <v>845854621.19</v>
      </c>
      <c r="L19" s="136"/>
      <c r="M19" s="138"/>
      <c r="N19" s="140"/>
      <c r="O19" s="88"/>
      <c r="P19" s="134"/>
      <c r="R19" s="105"/>
    </row>
    <row r="20" spans="1:18" s="104" customFormat="1" ht="12">
      <c r="A20" s="152" t="s">
        <v>102</v>
      </c>
      <c r="B20" s="153"/>
      <c r="C20" s="154"/>
      <c r="D20" s="141"/>
      <c r="E20" s="142"/>
      <c r="F20" s="142"/>
      <c r="G20" s="142"/>
      <c r="H20" s="142"/>
      <c r="I20" s="143"/>
      <c r="J20" s="141"/>
      <c r="K20" s="142"/>
      <c r="L20" s="142"/>
      <c r="M20" s="142"/>
      <c r="N20" s="142"/>
      <c r="O20" s="143"/>
      <c r="P20" s="99"/>
      <c r="R20" s="105"/>
    </row>
    <row r="21" spans="1:18" s="104" customFormat="1" ht="12">
      <c r="A21" s="85"/>
      <c r="B21" s="95" t="s">
        <v>103</v>
      </c>
      <c r="C21" s="96"/>
      <c r="D21" s="85"/>
      <c r="E21" s="20">
        <v>60477259.69</v>
      </c>
      <c r="F21" s="135" t="s">
        <v>3</v>
      </c>
      <c r="G21" s="137">
        <f>E21/E22</f>
        <v>66.85</v>
      </c>
      <c r="H21" s="139"/>
      <c r="I21" s="86"/>
      <c r="J21" s="85"/>
      <c r="K21" s="114">
        <v>68981442.98</v>
      </c>
      <c r="L21" s="135" t="s">
        <v>3</v>
      </c>
      <c r="M21" s="137">
        <f>K21/K22</f>
        <v>77.11</v>
      </c>
      <c r="N21" s="139"/>
      <c r="O21" s="86"/>
      <c r="P21" s="133">
        <f>G21-M21</f>
        <v>-10.26</v>
      </c>
      <c r="R21" s="105"/>
    </row>
    <row r="22" spans="1:18" s="104" customFormat="1" ht="12">
      <c r="A22" s="87"/>
      <c r="B22" s="95" t="s">
        <v>10</v>
      </c>
      <c r="C22" s="97"/>
      <c r="D22" s="87"/>
      <c r="E22" s="22">
        <v>904713</v>
      </c>
      <c r="F22" s="136"/>
      <c r="G22" s="138"/>
      <c r="H22" s="140"/>
      <c r="I22" s="88"/>
      <c r="J22" s="87"/>
      <c r="K22" s="22">
        <v>894636</v>
      </c>
      <c r="L22" s="136"/>
      <c r="M22" s="138"/>
      <c r="N22" s="140"/>
      <c r="O22" s="88"/>
      <c r="P22" s="134"/>
      <c r="R22" s="105"/>
    </row>
    <row r="23" spans="1:18" s="104" customFormat="1" ht="12">
      <c r="A23" s="152" t="s">
        <v>115</v>
      </c>
      <c r="B23" s="153"/>
      <c r="C23" s="154"/>
      <c r="D23" s="141"/>
      <c r="E23" s="142"/>
      <c r="F23" s="142"/>
      <c r="G23" s="142"/>
      <c r="H23" s="142"/>
      <c r="I23" s="143"/>
      <c r="J23" s="141"/>
      <c r="K23" s="142"/>
      <c r="L23" s="142"/>
      <c r="M23" s="142"/>
      <c r="N23" s="142"/>
      <c r="O23" s="143"/>
      <c r="P23" s="99"/>
      <c r="R23" s="105"/>
    </row>
    <row r="24" spans="1:18" s="104" customFormat="1" ht="12">
      <c r="A24" s="85"/>
      <c r="B24" s="95" t="s">
        <v>101</v>
      </c>
      <c r="C24" s="96"/>
      <c r="D24" s="85"/>
      <c r="E24" s="20">
        <f>E18</f>
        <v>496472381.59</v>
      </c>
      <c r="F24" s="135" t="s">
        <v>3</v>
      </c>
      <c r="G24" s="137">
        <f>E24/E25</f>
        <v>548.76</v>
      </c>
      <c r="H24" s="139"/>
      <c r="I24" s="86"/>
      <c r="J24" s="85"/>
      <c r="K24" s="114">
        <f>K18</f>
        <v>464786252.73</v>
      </c>
      <c r="L24" s="135" t="s">
        <v>3</v>
      </c>
      <c r="M24" s="137">
        <f>K24/K25</f>
        <v>519.53</v>
      </c>
      <c r="N24" s="139"/>
      <c r="O24" s="86"/>
      <c r="P24" s="133">
        <f>G24-M24</f>
        <v>29.23</v>
      </c>
      <c r="R24" s="105"/>
    </row>
    <row r="25" spans="1:18" s="104" customFormat="1" ht="12">
      <c r="A25" s="87"/>
      <c r="B25" s="95" t="s">
        <v>10</v>
      </c>
      <c r="C25" s="97"/>
      <c r="D25" s="87"/>
      <c r="E25" s="22">
        <f>E22</f>
        <v>904713</v>
      </c>
      <c r="F25" s="136"/>
      <c r="G25" s="138"/>
      <c r="H25" s="140"/>
      <c r="I25" s="88"/>
      <c r="J25" s="87"/>
      <c r="K25" s="22">
        <f>K22</f>
        <v>894636</v>
      </c>
      <c r="L25" s="136"/>
      <c r="M25" s="138"/>
      <c r="N25" s="140"/>
      <c r="O25" s="88"/>
      <c r="P25" s="134"/>
      <c r="R25" s="105"/>
    </row>
    <row r="26" spans="1:18" s="104" customFormat="1" ht="12">
      <c r="A26" s="152" t="s">
        <v>73</v>
      </c>
      <c r="B26" s="153"/>
      <c r="C26" s="154"/>
      <c r="D26" s="141"/>
      <c r="E26" s="142"/>
      <c r="F26" s="142"/>
      <c r="G26" s="142"/>
      <c r="H26" s="142"/>
      <c r="I26" s="143"/>
      <c r="J26" s="141"/>
      <c r="K26" s="142"/>
      <c r="L26" s="142"/>
      <c r="M26" s="142"/>
      <c r="N26" s="142"/>
      <c r="O26" s="143"/>
      <c r="P26" s="99"/>
      <c r="R26" s="105"/>
    </row>
    <row r="27" spans="1:18" s="104" customFormat="1" ht="12">
      <c r="A27" s="85"/>
      <c r="B27" s="95" t="s">
        <v>74</v>
      </c>
      <c r="C27" s="96"/>
      <c r="D27" s="85"/>
      <c r="E27" s="20">
        <f>13634205.45+78918421.38</f>
        <v>92552626.83</v>
      </c>
      <c r="F27" s="135" t="s">
        <v>3</v>
      </c>
      <c r="G27" s="137">
        <f>E27*100/E28</f>
        <v>11.6</v>
      </c>
      <c r="H27" s="139" t="s">
        <v>4</v>
      </c>
      <c r="I27" s="86"/>
      <c r="J27" s="85"/>
      <c r="K27" s="114">
        <f>5692916.75+47237079.34</f>
        <v>52929996.09</v>
      </c>
      <c r="L27" s="135" t="s">
        <v>3</v>
      </c>
      <c r="M27" s="137">
        <f>K27*100/K28</f>
        <v>6.74</v>
      </c>
      <c r="N27" s="139" t="s">
        <v>4</v>
      </c>
      <c r="O27" s="86"/>
      <c r="P27" s="133">
        <f>G27-M27</f>
        <v>4.86</v>
      </c>
      <c r="R27" s="105"/>
    </row>
    <row r="28" spans="1:18" s="104" customFormat="1" ht="12">
      <c r="A28" s="87"/>
      <c r="B28" s="95" t="s">
        <v>75</v>
      </c>
      <c r="C28" s="97"/>
      <c r="D28" s="87"/>
      <c r="E28" s="20">
        <v>798135841.52</v>
      </c>
      <c r="F28" s="136"/>
      <c r="G28" s="138"/>
      <c r="H28" s="140"/>
      <c r="I28" s="88"/>
      <c r="J28" s="87"/>
      <c r="K28" s="114">
        <v>785124347.47</v>
      </c>
      <c r="L28" s="136"/>
      <c r="M28" s="138"/>
      <c r="N28" s="140"/>
      <c r="O28" s="88"/>
      <c r="P28" s="134"/>
      <c r="R28" s="105"/>
    </row>
    <row r="29" spans="1:18" s="104" customFormat="1" ht="12">
      <c r="A29" s="152" t="s">
        <v>76</v>
      </c>
      <c r="B29" s="153"/>
      <c r="C29" s="154"/>
      <c r="D29" s="141"/>
      <c r="E29" s="142"/>
      <c r="F29" s="142"/>
      <c r="G29" s="142"/>
      <c r="H29" s="142"/>
      <c r="I29" s="143"/>
      <c r="J29" s="141"/>
      <c r="K29" s="142"/>
      <c r="L29" s="142"/>
      <c r="M29" s="142"/>
      <c r="N29" s="142"/>
      <c r="O29" s="143"/>
      <c r="P29" s="99"/>
      <c r="R29" s="105"/>
    </row>
    <row r="30" spans="1:18" s="104" customFormat="1" ht="12">
      <c r="A30" s="85"/>
      <c r="B30" s="95" t="s">
        <v>77</v>
      </c>
      <c r="C30" s="96"/>
      <c r="D30" s="85"/>
      <c r="E30" s="20">
        <v>192605327.08</v>
      </c>
      <c r="F30" s="135" t="s">
        <v>3</v>
      </c>
      <c r="G30" s="137">
        <f>E30*100/E31</f>
        <v>24.13</v>
      </c>
      <c r="H30" s="139" t="s">
        <v>4</v>
      </c>
      <c r="I30" s="86"/>
      <c r="J30" s="85"/>
      <c r="K30" s="114">
        <v>232262244.73</v>
      </c>
      <c r="L30" s="135" t="s">
        <v>3</v>
      </c>
      <c r="M30" s="137">
        <f>K30*100/K31</f>
        <v>29.58</v>
      </c>
      <c r="N30" s="139" t="s">
        <v>4</v>
      </c>
      <c r="O30" s="86"/>
      <c r="P30" s="133">
        <f>G30-M30</f>
        <v>-5.45</v>
      </c>
      <c r="R30" s="105"/>
    </row>
    <row r="31" spans="1:18" s="104" customFormat="1" ht="12">
      <c r="A31" s="87"/>
      <c r="B31" s="95" t="s">
        <v>75</v>
      </c>
      <c r="C31" s="97"/>
      <c r="D31" s="87"/>
      <c r="E31" s="20">
        <f>E28</f>
        <v>798135841.52</v>
      </c>
      <c r="F31" s="136"/>
      <c r="G31" s="138"/>
      <c r="H31" s="140"/>
      <c r="I31" s="88"/>
      <c r="J31" s="87"/>
      <c r="K31" s="114">
        <f>K28</f>
        <v>785124347.47</v>
      </c>
      <c r="L31" s="136"/>
      <c r="M31" s="138"/>
      <c r="N31" s="140"/>
      <c r="O31" s="88"/>
      <c r="P31" s="134"/>
      <c r="R31" s="105"/>
    </row>
    <row r="32" spans="1:18" s="104" customFormat="1" ht="12">
      <c r="A32" s="152" t="s">
        <v>78</v>
      </c>
      <c r="B32" s="153"/>
      <c r="C32" s="154"/>
      <c r="D32" s="141"/>
      <c r="E32" s="142"/>
      <c r="F32" s="142"/>
      <c r="G32" s="142"/>
      <c r="H32" s="142"/>
      <c r="I32" s="143"/>
      <c r="J32" s="141"/>
      <c r="K32" s="142"/>
      <c r="L32" s="142"/>
      <c r="M32" s="142"/>
      <c r="N32" s="142"/>
      <c r="O32" s="143"/>
      <c r="P32" s="99"/>
      <c r="R32" s="105"/>
    </row>
    <row r="33" spans="1:18" s="104" customFormat="1" ht="24">
      <c r="A33" s="85"/>
      <c r="B33" s="95" t="s">
        <v>79</v>
      </c>
      <c r="C33" s="96"/>
      <c r="D33" s="85"/>
      <c r="E33" s="20">
        <f>E30-78918421.38</f>
        <v>113686905.7</v>
      </c>
      <c r="F33" s="135" t="s">
        <v>3</v>
      </c>
      <c r="G33" s="137">
        <f>E33*100/E34</f>
        <v>14.24</v>
      </c>
      <c r="H33" s="139" t="s">
        <v>4</v>
      </c>
      <c r="I33" s="86"/>
      <c r="J33" s="85"/>
      <c r="K33" s="114">
        <f>K30-47237079.34</f>
        <v>185025165.39</v>
      </c>
      <c r="L33" s="135" t="s">
        <v>3</v>
      </c>
      <c r="M33" s="137">
        <f>K33*100/K34</f>
        <v>23.57</v>
      </c>
      <c r="N33" s="139" t="s">
        <v>4</v>
      </c>
      <c r="O33" s="86"/>
      <c r="P33" s="133">
        <f>G33-M33</f>
        <v>-9.33</v>
      </c>
      <c r="R33" s="105"/>
    </row>
    <row r="34" spans="1:18" s="104" customFormat="1" ht="12">
      <c r="A34" s="87"/>
      <c r="B34" s="98" t="s">
        <v>75</v>
      </c>
      <c r="C34" s="97"/>
      <c r="D34" s="87"/>
      <c r="E34" s="20">
        <f>E31</f>
        <v>798135841.52</v>
      </c>
      <c r="F34" s="136"/>
      <c r="G34" s="138"/>
      <c r="H34" s="140"/>
      <c r="I34" s="88"/>
      <c r="J34" s="87"/>
      <c r="K34" s="114">
        <f>K31</f>
        <v>785124347.47</v>
      </c>
      <c r="L34" s="136"/>
      <c r="M34" s="138"/>
      <c r="N34" s="140"/>
      <c r="O34" s="88"/>
      <c r="P34" s="134"/>
      <c r="R34" s="105"/>
    </row>
    <row r="35" spans="1:18" s="104" customFormat="1" ht="12">
      <c r="A35" s="152" t="s">
        <v>120</v>
      </c>
      <c r="B35" s="153"/>
      <c r="C35" s="154"/>
      <c r="D35" s="141"/>
      <c r="E35" s="142"/>
      <c r="F35" s="142"/>
      <c r="G35" s="142"/>
      <c r="H35" s="142"/>
      <c r="I35" s="143"/>
      <c r="J35" s="141"/>
      <c r="K35" s="142"/>
      <c r="L35" s="142"/>
      <c r="M35" s="142"/>
      <c r="N35" s="142"/>
      <c r="O35" s="143"/>
      <c r="P35" s="99"/>
      <c r="R35" s="105"/>
    </row>
    <row r="36" spans="1:18" s="104" customFormat="1" ht="24">
      <c r="A36" s="85"/>
      <c r="B36" s="95" t="s">
        <v>119</v>
      </c>
      <c r="C36" s="96"/>
      <c r="D36" s="85"/>
      <c r="E36" s="20">
        <f>(2849004.45+196728.19)*365</f>
        <v>1111692413.6</v>
      </c>
      <c r="F36" s="135" t="s">
        <v>3</v>
      </c>
      <c r="G36" s="137">
        <f>E36/E37</f>
        <v>2.15</v>
      </c>
      <c r="H36" s="139"/>
      <c r="I36" s="86"/>
      <c r="J36" s="85"/>
      <c r="K36" s="114">
        <f>(2660756.99+165490.67)*365</f>
        <v>1031580395.9</v>
      </c>
      <c r="L36" s="135" t="s">
        <v>3</v>
      </c>
      <c r="M36" s="137">
        <f>K36/K37</f>
        <v>2.15</v>
      </c>
      <c r="N36" s="139"/>
      <c r="O36" s="86"/>
      <c r="P36" s="133">
        <f>G36-M36</f>
        <v>0</v>
      </c>
      <c r="R36" s="105"/>
    </row>
    <row r="37" spans="1:18" s="104" customFormat="1" ht="12">
      <c r="A37" s="87"/>
      <c r="B37" s="95" t="s">
        <v>132</v>
      </c>
      <c r="C37" s="97"/>
      <c r="D37" s="87"/>
      <c r="E37" s="20">
        <f>10700188.62+459064599.19+43726096.98+3453607.91</f>
        <v>516944492.7</v>
      </c>
      <c r="F37" s="136"/>
      <c r="G37" s="138"/>
      <c r="H37" s="140"/>
      <c r="I37" s="88"/>
      <c r="J37" s="87"/>
      <c r="K37" s="114">
        <f>10820200.78+427664920.33+38218333.09+2657864.26</f>
        <v>479361318.46</v>
      </c>
      <c r="L37" s="136"/>
      <c r="M37" s="138"/>
      <c r="N37" s="140"/>
      <c r="O37" s="88"/>
      <c r="P37" s="134"/>
      <c r="R37" s="105"/>
    </row>
    <row r="44" spans="2:13" ht="12">
      <c r="B44" s="24" t="s">
        <v>64</v>
      </c>
      <c r="G44" s="46">
        <f>G9</f>
        <v>87.62</v>
      </c>
      <c r="M44" s="45">
        <f>M9</f>
        <v>92.96</v>
      </c>
    </row>
    <row r="45" spans="2:13" ht="12">
      <c r="B45" s="24" t="s">
        <v>106</v>
      </c>
      <c r="G45" s="46">
        <f>G12</f>
        <v>98.7</v>
      </c>
      <c r="M45" s="45">
        <f>M12</f>
        <v>95.93</v>
      </c>
    </row>
    <row r="46" spans="2:13" ht="12">
      <c r="B46" s="28" t="s">
        <v>98</v>
      </c>
      <c r="G46" s="46">
        <f>G15</f>
        <v>87.06</v>
      </c>
      <c r="M46" s="45">
        <f>M15</f>
        <v>74.51</v>
      </c>
    </row>
    <row r="47" spans="2:13" ht="12">
      <c r="B47" s="28" t="s">
        <v>100</v>
      </c>
      <c r="G47" s="46">
        <f>G18</f>
        <v>56.64</v>
      </c>
      <c r="M47" s="45">
        <f>M18</f>
        <v>54.95</v>
      </c>
    </row>
    <row r="48" spans="2:13" ht="12">
      <c r="B48" s="24" t="s">
        <v>73</v>
      </c>
      <c r="G48" s="46">
        <f>G27</f>
        <v>11.6</v>
      </c>
      <c r="M48" s="45">
        <f>M27</f>
        <v>6.74</v>
      </c>
    </row>
    <row r="49" spans="2:13" ht="12">
      <c r="B49" s="24" t="s">
        <v>76</v>
      </c>
      <c r="G49" s="46">
        <f>G30</f>
        <v>24.13</v>
      </c>
      <c r="M49" s="45">
        <f>M30</f>
        <v>29.58</v>
      </c>
    </row>
    <row r="50" spans="2:13" ht="12">
      <c r="B50" s="24" t="s">
        <v>78</v>
      </c>
      <c r="G50" s="46">
        <f>G33</f>
        <v>14.24</v>
      </c>
      <c r="M50" s="45">
        <f>M33</f>
        <v>23.57</v>
      </c>
    </row>
  </sheetData>
  <sheetProtection/>
  <mergeCells count="104">
    <mergeCell ref="B4:J4"/>
    <mergeCell ref="A32:C32"/>
    <mergeCell ref="D32:I32"/>
    <mergeCell ref="J32:O32"/>
    <mergeCell ref="F30:F31"/>
    <mergeCell ref="G30:G31"/>
    <mergeCell ref="H30:H31"/>
    <mergeCell ref="L30:L31"/>
    <mergeCell ref="H27:H28"/>
    <mergeCell ref="L27:L28"/>
    <mergeCell ref="M27:M28"/>
    <mergeCell ref="N27:N28"/>
    <mergeCell ref="H24:H25"/>
    <mergeCell ref="A6:C6"/>
    <mergeCell ref="D6:I6"/>
    <mergeCell ref="J6:O6"/>
    <mergeCell ref="M9:M10"/>
    <mergeCell ref="N9:N10"/>
    <mergeCell ref="P36:P37"/>
    <mergeCell ref="L24:L25"/>
    <mergeCell ref="M24:M25"/>
    <mergeCell ref="N24:N25"/>
    <mergeCell ref="P33:P34"/>
    <mergeCell ref="F33:F34"/>
    <mergeCell ref="P30:P31"/>
    <mergeCell ref="P24:P25"/>
    <mergeCell ref="F36:F37"/>
    <mergeCell ref="G36:G37"/>
    <mergeCell ref="H36:H37"/>
    <mergeCell ref="L36:L37"/>
    <mergeCell ref="G33:G34"/>
    <mergeCell ref="M36:M37"/>
    <mergeCell ref="N36:N37"/>
    <mergeCell ref="G24:G25"/>
    <mergeCell ref="A20:C20"/>
    <mergeCell ref="D20:I20"/>
    <mergeCell ref="J20:O20"/>
    <mergeCell ref="F21:F22"/>
    <mergeCell ref="D35:I35"/>
    <mergeCell ref="J35:O35"/>
    <mergeCell ref="H21:H22"/>
    <mergeCell ref="M33:M34"/>
    <mergeCell ref="N33:N34"/>
    <mergeCell ref="H33:H34"/>
    <mergeCell ref="L33:L34"/>
    <mergeCell ref="G21:G22"/>
    <mergeCell ref="J17:O17"/>
    <mergeCell ref="F15:F16"/>
    <mergeCell ref="G15:G16"/>
    <mergeCell ref="H15:H16"/>
    <mergeCell ref="L15:L16"/>
    <mergeCell ref="F18:F19"/>
    <mergeCell ref="M21:M22"/>
    <mergeCell ref="N21:N22"/>
    <mergeCell ref="L21:L22"/>
    <mergeCell ref="M15:M16"/>
    <mergeCell ref="A35:C35"/>
    <mergeCell ref="A14:C14"/>
    <mergeCell ref="D14:I14"/>
    <mergeCell ref="M30:M31"/>
    <mergeCell ref="N30:N31"/>
    <mergeCell ref="J14:O14"/>
    <mergeCell ref="N15:N16"/>
    <mergeCell ref="N12:N13"/>
    <mergeCell ref="G12:G13"/>
    <mergeCell ref="H12:H13"/>
    <mergeCell ref="A29:C29"/>
    <mergeCell ref="D29:I29"/>
    <mergeCell ref="J29:O29"/>
    <mergeCell ref="F27:F28"/>
    <mergeCell ref="G27:G28"/>
    <mergeCell ref="L18:L19"/>
    <mergeCell ref="M18:M19"/>
    <mergeCell ref="N18:N19"/>
    <mergeCell ref="G18:G19"/>
    <mergeCell ref="H18:H19"/>
    <mergeCell ref="A23:C23"/>
    <mergeCell ref="D23:I23"/>
    <mergeCell ref="J23:O23"/>
    <mergeCell ref="F24:F25"/>
    <mergeCell ref="P27:P28"/>
    <mergeCell ref="A8:C8"/>
    <mergeCell ref="D8:I8"/>
    <mergeCell ref="F9:F10"/>
    <mergeCell ref="G9:G10"/>
    <mergeCell ref="P12:P13"/>
    <mergeCell ref="P9:P10"/>
    <mergeCell ref="J8:O8"/>
    <mergeCell ref="L9:L10"/>
    <mergeCell ref="J11:O11"/>
    <mergeCell ref="L12:L13"/>
    <mergeCell ref="M12:M13"/>
    <mergeCell ref="H9:H10"/>
    <mergeCell ref="F12:F13"/>
    <mergeCell ref="A26:C26"/>
    <mergeCell ref="D26:I26"/>
    <mergeCell ref="J26:O26"/>
    <mergeCell ref="A11:C11"/>
    <mergeCell ref="D11:I11"/>
    <mergeCell ref="P21:P22"/>
    <mergeCell ref="P18:P19"/>
    <mergeCell ref="P15:P16"/>
    <mergeCell ref="A17:C17"/>
    <mergeCell ref="D17:I17"/>
  </mergeCells>
  <printOptions/>
  <pageMargins left="0.75" right="0.75" top="1" bottom="1" header="0" footer="0"/>
  <pageSetup horizontalDpi="1200" verticalDpi="1200" orientation="landscape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B2" sqref="B2"/>
    </sheetView>
  </sheetViews>
  <sheetFormatPr defaultColWidth="11.57421875" defaultRowHeight="12.75"/>
  <cols>
    <col min="1" max="1" width="19.28125" style="23" customWidth="1"/>
    <col min="2" max="2" width="44.7109375" style="23" bestFit="1" customWidth="1"/>
    <col min="3" max="4" width="1.1484375" style="23" customWidth="1"/>
    <col min="5" max="5" width="11.7109375" style="25" bestFit="1" customWidth="1"/>
    <col min="6" max="6" width="1.7109375" style="23" customWidth="1"/>
    <col min="7" max="7" width="5.421875" style="23" bestFit="1" customWidth="1"/>
    <col min="8" max="8" width="1.7109375" style="27" customWidth="1"/>
    <col min="9" max="10" width="1.1484375" style="23" customWidth="1"/>
    <col min="11" max="11" width="10.8515625" style="25" bestFit="1" customWidth="1"/>
    <col min="12" max="12" width="1.57421875" style="23" bestFit="1" customWidth="1"/>
    <col min="13" max="13" width="5.421875" style="23" bestFit="1" customWidth="1"/>
    <col min="14" max="14" width="2.00390625" style="27" bestFit="1" customWidth="1"/>
    <col min="15" max="15" width="1.1484375" style="23" customWidth="1"/>
    <col min="16" max="16" width="6.140625" style="23" customWidth="1"/>
    <col min="17" max="16384" width="11.57421875" style="23" customWidth="1"/>
  </cols>
  <sheetData>
    <row r="1" spans="5:14" s="123" customFormat="1" ht="12.75">
      <c r="E1" s="124"/>
      <c r="H1" s="125"/>
      <c r="K1" s="124"/>
      <c r="N1" s="125"/>
    </row>
    <row r="2" spans="2:14" s="123" customFormat="1" ht="25.5">
      <c r="B2" s="130" t="s">
        <v>135</v>
      </c>
      <c r="E2" s="124"/>
      <c r="H2" s="125"/>
      <c r="K2" s="124"/>
      <c r="N2" s="125"/>
    </row>
    <row r="3" spans="5:14" s="123" customFormat="1" ht="12.75">
      <c r="E3" s="124"/>
      <c r="H3" s="125"/>
      <c r="K3" s="124"/>
      <c r="N3" s="125"/>
    </row>
    <row r="4" spans="2:14" s="123" customFormat="1" ht="12.75">
      <c r="B4" s="156" t="s">
        <v>138</v>
      </c>
      <c r="C4" s="156"/>
      <c r="D4" s="156"/>
      <c r="E4" s="156"/>
      <c r="F4" s="156"/>
      <c r="G4" s="156"/>
      <c r="H4" s="125"/>
      <c r="K4" s="124"/>
      <c r="N4" s="125"/>
    </row>
    <row r="5" spans="5:14" s="123" customFormat="1" ht="12.75">
      <c r="E5" s="124"/>
      <c r="H5" s="125"/>
      <c r="K5" s="124"/>
      <c r="N5" s="125"/>
    </row>
    <row r="6" spans="1:16" ht="24">
      <c r="A6" s="146" t="s">
        <v>0</v>
      </c>
      <c r="B6" s="146"/>
      <c r="C6" s="146"/>
      <c r="D6" s="161" t="s">
        <v>134</v>
      </c>
      <c r="E6" s="161"/>
      <c r="F6" s="161"/>
      <c r="G6" s="161"/>
      <c r="H6" s="161"/>
      <c r="I6" s="161"/>
      <c r="J6" s="161" t="s">
        <v>131</v>
      </c>
      <c r="K6" s="161"/>
      <c r="L6" s="161"/>
      <c r="M6" s="161"/>
      <c r="N6" s="161"/>
      <c r="O6" s="161"/>
      <c r="P6" s="101" t="s">
        <v>1</v>
      </c>
    </row>
    <row r="7" spans="1:16" ht="12.75" customHeight="1">
      <c r="A7" s="54"/>
      <c r="B7" s="55"/>
      <c r="C7" s="56"/>
      <c r="D7" s="57"/>
      <c r="E7" s="102"/>
      <c r="F7" s="102"/>
      <c r="G7" s="102"/>
      <c r="H7" s="102"/>
      <c r="I7" s="102"/>
      <c r="J7" s="57"/>
      <c r="K7" s="102"/>
      <c r="L7" s="102"/>
      <c r="M7" s="102"/>
      <c r="N7" s="102"/>
      <c r="O7" s="102"/>
      <c r="P7" s="103"/>
    </row>
    <row r="8" spans="1:16" ht="12.75" customHeight="1">
      <c r="A8" s="162" t="s">
        <v>91</v>
      </c>
      <c r="B8" s="163"/>
      <c r="C8" s="164"/>
      <c r="D8" s="150"/>
      <c r="E8" s="151"/>
      <c r="F8" s="151"/>
      <c r="G8" s="151"/>
      <c r="H8" s="151"/>
      <c r="I8" s="151"/>
      <c r="J8" s="150"/>
      <c r="K8" s="151"/>
      <c r="L8" s="151"/>
      <c r="M8" s="151"/>
      <c r="N8" s="151"/>
      <c r="O8" s="151"/>
      <c r="P8" s="4"/>
    </row>
    <row r="9" spans="1:16" ht="12.75">
      <c r="A9" s="5"/>
      <c r="B9" s="29" t="s">
        <v>108</v>
      </c>
      <c r="C9" s="7"/>
      <c r="D9" s="5"/>
      <c r="E9" s="8">
        <v>135015806.04</v>
      </c>
      <c r="F9" s="157" t="s">
        <v>3</v>
      </c>
      <c r="G9" s="157">
        <f>E9/E10*100</f>
        <v>98.18</v>
      </c>
      <c r="H9" s="159" t="s">
        <v>4</v>
      </c>
      <c r="I9" s="9"/>
      <c r="J9" s="5"/>
      <c r="K9" s="116">
        <v>85425868.59</v>
      </c>
      <c r="L9" s="157" t="s">
        <v>3</v>
      </c>
      <c r="M9" s="157">
        <f>K9/K10*100</f>
        <v>94.05</v>
      </c>
      <c r="N9" s="159" t="s">
        <v>4</v>
      </c>
      <c r="O9" s="9"/>
      <c r="P9" s="144">
        <f>G9-M9</f>
        <v>4.13</v>
      </c>
    </row>
    <row r="10" spans="1:16" ht="24">
      <c r="A10" s="12"/>
      <c r="B10" s="6" t="s">
        <v>109</v>
      </c>
      <c r="C10" s="13"/>
      <c r="D10" s="12"/>
      <c r="E10" s="8">
        <f>133077615+4440423.04</f>
        <v>137518038.04</v>
      </c>
      <c r="F10" s="158"/>
      <c r="G10" s="158"/>
      <c r="H10" s="160"/>
      <c r="I10" s="8"/>
      <c r="J10" s="12"/>
      <c r="K10" s="116">
        <v>90830174.43</v>
      </c>
      <c r="L10" s="158"/>
      <c r="M10" s="158"/>
      <c r="N10" s="160"/>
      <c r="O10" s="8"/>
      <c r="P10" s="145"/>
    </row>
    <row r="11" spans="1:16" ht="12.75">
      <c r="A11" s="162" t="s">
        <v>92</v>
      </c>
      <c r="B11" s="163"/>
      <c r="C11" s="164"/>
      <c r="D11" s="165"/>
      <c r="E11" s="166"/>
      <c r="F11" s="166"/>
      <c r="G11" s="166"/>
      <c r="H11" s="166"/>
      <c r="I11" s="167"/>
      <c r="J11" s="165"/>
      <c r="K11" s="166"/>
      <c r="L11" s="166"/>
      <c r="M11" s="166"/>
      <c r="N11" s="166"/>
      <c r="O11" s="167"/>
      <c r="P11" s="4"/>
    </row>
    <row r="12" spans="1:16" ht="12.75">
      <c r="A12" s="5"/>
      <c r="B12" s="29" t="s">
        <v>110</v>
      </c>
      <c r="C12" s="7"/>
      <c r="D12" s="5"/>
      <c r="E12" s="8">
        <v>32861812.26</v>
      </c>
      <c r="F12" s="157" t="s">
        <v>3</v>
      </c>
      <c r="G12" s="157">
        <f>E12*100/E13</f>
        <v>43.53</v>
      </c>
      <c r="H12" s="159" t="s">
        <v>4</v>
      </c>
      <c r="I12" s="17"/>
      <c r="J12" s="5"/>
      <c r="K12" s="116">
        <v>4594127.68</v>
      </c>
      <c r="L12" s="157" t="s">
        <v>3</v>
      </c>
      <c r="M12" s="157">
        <f>K12*100/K13</f>
        <v>10.06</v>
      </c>
      <c r="N12" s="159" t="s">
        <v>4</v>
      </c>
      <c r="O12" s="17"/>
      <c r="P12" s="144">
        <f>G12-M12</f>
        <v>33.47</v>
      </c>
    </row>
    <row r="13" spans="1:16" ht="24">
      <c r="A13" s="12"/>
      <c r="B13" s="6" t="s">
        <v>111</v>
      </c>
      <c r="C13" s="13"/>
      <c r="D13" s="12"/>
      <c r="E13" s="8">
        <v>75489864.46</v>
      </c>
      <c r="F13" s="158"/>
      <c r="G13" s="158"/>
      <c r="H13" s="160"/>
      <c r="I13" s="19"/>
      <c r="J13" s="12"/>
      <c r="K13" s="116">
        <v>45675227.5</v>
      </c>
      <c r="L13" s="158"/>
      <c r="M13" s="158"/>
      <c r="N13" s="160"/>
      <c r="O13" s="19"/>
      <c r="P13" s="145"/>
    </row>
    <row r="15" ht="12.75">
      <c r="E15" s="30"/>
    </row>
    <row r="20" spans="2:13" ht="12.75">
      <c r="B20" s="24" t="s">
        <v>107</v>
      </c>
      <c r="C20" s="44"/>
      <c r="D20" s="44"/>
      <c r="E20" s="91"/>
      <c r="F20" s="44"/>
      <c r="G20" s="45">
        <f>G9</f>
        <v>98.18</v>
      </c>
      <c r="H20" s="90"/>
      <c r="I20" s="44"/>
      <c r="J20" s="44"/>
      <c r="K20" s="91"/>
      <c r="L20" s="44"/>
      <c r="M20" s="45">
        <f>M9</f>
        <v>94.05</v>
      </c>
    </row>
    <row r="21" spans="2:13" ht="12.75">
      <c r="B21" s="24" t="s">
        <v>106</v>
      </c>
      <c r="C21" s="44"/>
      <c r="D21" s="44"/>
      <c r="E21" s="91"/>
      <c r="F21" s="44"/>
      <c r="G21" s="45">
        <f>G12</f>
        <v>43.53</v>
      </c>
      <c r="H21" s="90"/>
      <c r="I21" s="44"/>
      <c r="J21" s="44"/>
      <c r="K21" s="91"/>
      <c r="L21" s="44"/>
      <c r="M21" s="45">
        <f>M12</f>
        <v>10.06</v>
      </c>
    </row>
  </sheetData>
  <sheetProtection/>
  <mergeCells count="24">
    <mergeCell ref="M12:M13"/>
    <mergeCell ref="N12:N13"/>
    <mergeCell ref="G9:G10"/>
    <mergeCell ref="H9:H10"/>
    <mergeCell ref="L9:L10"/>
    <mergeCell ref="A11:C11"/>
    <mergeCell ref="D11:I11"/>
    <mergeCell ref="J11:O11"/>
    <mergeCell ref="B4:G4"/>
    <mergeCell ref="P12:P13"/>
    <mergeCell ref="D8:I8"/>
    <mergeCell ref="F12:F13"/>
    <mergeCell ref="G12:G13"/>
    <mergeCell ref="H12:H13"/>
    <mergeCell ref="L12:L13"/>
    <mergeCell ref="P9:P10"/>
    <mergeCell ref="F9:F10"/>
    <mergeCell ref="J8:O8"/>
    <mergeCell ref="A6:C6"/>
    <mergeCell ref="D6:I6"/>
    <mergeCell ref="J6:O6"/>
    <mergeCell ref="M9:M10"/>
    <mergeCell ref="N9:N10"/>
    <mergeCell ref="A8:C8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3"/>
  <sheetViews>
    <sheetView zoomScalePageLayoutView="0" workbookViewId="0" topLeftCell="A1">
      <selection activeCell="B2" sqref="B2"/>
    </sheetView>
  </sheetViews>
  <sheetFormatPr defaultColWidth="11.57421875" defaultRowHeight="12.75"/>
  <cols>
    <col min="1" max="1" width="18.28125" style="23" customWidth="1"/>
    <col min="2" max="2" width="39.00390625" style="23" customWidth="1"/>
    <col min="3" max="4" width="1.1484375" style="23" customWidth="1"/>
    <col min="5" max="5" width="13.8515625" style="23" bestFit="1" customWidth="1"/>
    <col min="6" max="6" width="2.00390625" style="23" bestFit="1" customWidth="1"/>
    <col min="7" max="7" width="6.421875" style="23" bestFit="1" customWidth="1"/>
    <col min="8" max="8" width="2.421875" style="23" bestFit="1" customWidth="1"/>
    <col min="9" max="10" width="1.1484375" style="23" customWidth="1"/>
    <col min="11" max="11" width="13.8515625" style="23" bestFit="1" customWidth="1"/>
    <col min="12" max="12" width="2.00390625" style="23" bestFit="1" customWidth="1"/>
    <col min="13" max="13" width="6.7109375" style="23" bestFit="1" customWidth="1"/>
    <col min="14" max="14" width="2.421875" style="23" bestFit="1" customWidth="1"/>
    <col min="15" max="15" width="1.1484375" style="23" customWidth="1"/>
    <col min="16" max="16" width="7.7109375" style="23" bestFit="1" customWidth="1"/>
    <col min="17" max="16384" width="11.57421875" style="23" customWidth="1"/>
  </cols>
  <sheetData>
    <row r="1" s="123" customFormat="1" ht="12.75"/>
    <row r="2" s="123" customFormat="1" ht="50.25">
      <c r="B2" s="130" t="s">
        <v>135</v>
      </c>
    </row>
    <row r="3" s="123" customFormat="1" ht="12.75"/>
    <row r="4" spans="2:8" s="123" customFormat="1" ht="12.75">
      <c r="B4" s="156" t="s">
        <v>139</v>
      </c>
      <c r="C4" s="168"/>
      <c r="D4" s="168"/>
      <c r="E4" s="168"/>
      <c r="F4" s="168"/>
      <c r="G4" s="168"/>
      <c r="H4" s="168"/>
    </row>
    <row r="5" s="123" customFormat="1" ht="12.75"/>
    <row r="6" spans="1:17" ht="12.75" customHeight="1">
      <c r="A6" s="146" t="s">
        <v>0</v>
      </c>
      <c r="B6" s="146"/>
      <c r="C6" s="146"/>
      <c r="D6" s="171" t="s">
        <v>134</v>
      </c>
      <c r="E6" s="171"/>
      <c r="F6" s="171"/>
      <c r="G6" s="171"/>
      <c r="H6" s="171"/>
      <c r="I6" s="171"/>
      <c r="J6" s="171" t="s">
        <v>131</v>
      </c>
      <c r="K6" s="171"/>
      <c r="L6" s="171"/>
      <c r="M6" s="171"/>
      <c r="N6" s="171"/>
      <c r="O6" s="171"/>
      <c r="P6" s="100" t="s">
        <v>1</v>
      </c>
      <c r="Q6" s="123"/>
    </row>
    <row r="7" spans="1:17" ht="12.75">
      <c r="A7" s="165"/>
      <c r="B7" s="166"/>
      <c r="C7" s="167"/>
      <c r="D7" s="2"/>
      <c r="E7" s="3"/>
      <c r="F7" s="3"/>
      <c r="G7" s="3"/>
      <c r="H7" s="3"/>
      <c r="I7" s="1"/>
      <c r="J7" s="2"/>
      <c r="K7" s="3"/>
      <c r="L7" s="3"/>
      <c r="M7" s="3"/>
      <c r="N7" s="3"/>
      <c r="O7" s="1"/>
      <c r="P7" s="4"/>
      <c r="Q7" s="123"/>
    </row>
    <row r="8" spans="1:17" ht="12.75">
      <c r="A8" s="5"/>
      <c r="B8" s="6" t="s">
        <v>40</v>
      </c>
      <c r="C8" s="7"/>
      <c r="D8" s="5"/>
      <c r="E8" s="8">
        <v>192605327.08</v>
      </c>
      <c r="F8" s="157" t="s">
        <v>3</v>
      </c>
      <c r="G8" s="157">
        <f>E8/E9</f>
        <v>212.89</v>
      </c>
      <c r="H8" s="157"/>
      <c r="I8" s="17"/>
      <c r="J8" s="5"/>
      <c r="K8" s="116">
        <v>232262244.73</v>
      </c>
      <c r="L8" s="157" t="s">
        <v>3</v>
      </c>
      <c r="M8" s="157">
        <f>K8/K9</f>
        <v>259.62</v>
      </c>
      <c r="N8" s="157"/>
      <c r="O8" s="17"/>
      <c r="P8" s="144">
        <f>G8-M8</f>
        <v>-46.73</v>
      </c>
      <c r="Q8" s="123"/>
    </row>
    <row r="9" spans="1:17" ht="12.75">
      <c r="A9" s="12"/>
      <c r="B9" s="6" t="s">
        <v>10</v>
      </c>
      <c r="C9" s="13"/>
      <c r="D9" s="12"/>
      <c r="E9" s="84">
        <v>904713</v>
      </c>
      <c r="F9" s="158"/>
      <c r="G9" s="158"/>
      <c r="H9" s="158"/>
      <c r="I9" s="19"/>
      <c r="J9" s="12"/>
      <c r="K9" s="84">
        <v>894636</v>
      </c>
      <c r="L9" s="158"/>
      <c r="M9" s="158"/>
      <c r="N9" s="158"/>
      <c r="O9" s="19"/>
      <c r="P9" s="145"/>
      <c r="Q9" s="123"/>
    </row>
    <row r="10" spans="1:17" ht="12.75">
      <c r="A10" s="165"/>
      <c r="B10" s="166"/>
      <c r="C10" s="167"/>
      <c r="D10" s="2"/>
      <c r="E10" s="3"/>
      <c r="F10" s="3"/>
      <c r="G10" s="3"/>
      <c r="H10" s="3"/>
      <c r="I10" s="1"/>
      <c r="J10" s="2"/>
      <c r="K10" s="3"/>
      <c r="L10" s="3"/>
      <c r="M10" s="3"/>
      <c r="N10" s="3"/>
      <c r="O10" s="1"/>
      <c r="P10" s="4"/>
      <c r="Q10" s="123"/>
    </row>
    <row r="11" spans="1:17" ht="12.75">
      <c r="A11" s="5"/>
      <c r="B11" s="6" t="s">
        <v>40</v>
      </c>
      <c r="C11" s="7"/>
      <c r="D11" s="5"/>
      <c r="E11" s="8">
        <f>E8</f>
        <v>192605327.08</v>
      </c>
      <c r="F11" s="157" t="s">
        <v>3</v>
      </c>
      <c r="G11" s="157">
        <f>E11*100/E12</f>
        <v>31.81</v>
      </c>
      <c r="H11" s="157" t="s">
        <v>4</v>
      </c>
      <c r="I11" s="17"/>
      <c r="J11" s="5"/>
      <c r="K11" s="116">
        <f>K8</f>
        <v>232262244.73</v>
      </c>
      <c r="L11" s="157" t="s">
        <v>3</v>
      </c>
      <c r="M11" s="157">
        <f>K11*100/K12</f>
        <v>42.01</v>
      </c>
      <c r="N11" s="157" t="s">
        <v>4</v>
      </c>
      <c r="O11" s="17"/>
      <c r="P11" s="144">
        <f>G11-M11</f>
        <v>-10.2</v>
      </c>
      <c r="Q11" s="123"/>
    </row>
    <row r="12" spans="1:16" ht="12.75">
      <c r="A12" s="12"/>
      <c r="B12" s="6" t="s">
        <v>41</v>
      </c>
      <c r="C12" s="13"/>
      <c r="D12" s="12"/>
      <c r="E12" s="8">
        <v>605530514.44</v>
      </c>
      <c r="F12" s="158"/>
      <c r="G12" s="158"/>
      <c r="H12" s="158"/>
      <c r="I12" s="19"/>
      <c r="J12" s="12"/>
      <c r="K12" s="116">
        <v>552862102.74</v>
      </c>
      <c r="L12" s="158"/>
      <c r="M12" s="158"/>
      <c r="N12" s="158"/>
      <c r="O12" s="19"/>
      <c r="P12" s="145"/>
    </row>
    <row r="13" spans="1:16" ht="12.75">
      <c r="A13" s="162" t="s">
        <v>42</v>
      </c>
      <c r="B13" s="169"/>
      <c r="C13" s="170"/>
      <c r="D13" s="165"/>
      <c r="E13" s="166"/>
      <c r="F13" s="166"/>
      <c r="G13" s="166"/>
      <c r="H13" s="166"/>
      <c r="I13" s="167"/>
      <c r="J13" s="165"/>
      <c r="K13" s="166"/>
      <c r="L13" s="166"/>
      <c r="M13" s="166"/>
      <c r="N13" s="166"/>
      <c r="O13" s="167"/>
      <c r="P13" s="4"/>
    </row>
    <row r="14" spans="1:16" ht="12.75">
      <c r="A14" s="5"/>
      <c r="B14" s="6" t="s">
        <v>43</v>
      </c>
      <c r="C14" s="7"/>
      <c r="D14" s="85"/>
      <c r="E14" s="20">
        <v>60477259.69</v>
      </c>
      <c r="F14" s="135" t="s">
        <v>3</v>
      </c>
      <c r="G14" s="135">
        <f>E14*100/E15</f>
        <v>6.9</v>
      </c>
      <c r="H14" s="135" t="s">
        <v>4</v>
      </c>
      <c r="I14" s="86"/>
      <c r="J14" s="85"/>
      <c r="K14" s="114">
        <v>68981442.98</v>
      </c>
      <c r="L14" s="135" t="s">
        <v>3</v>
      </c>
      <c r="M14" s="135">
        <f>K14*100/K15</f>
        <v>8.16</v>
      </c>
      <c r="N14" s="135" t="s">
        <v>4</v>
      </c>
      <c r="O14" s="86"/>
      <c r="P14" s="144">
        <f>G14-M14</f>
        <v>-1.26</v>
      </c>
    </row>
    <row r="15" spans="1:16" ht="12.75">
      <c r="A15" s="12"/>
      <c r="B15" s="6" t="s">
        <v>114</v>
      </c>
      <c r="C15" s="13"/>
      <c r="D15" s="87"/>
      <c r="E15" s="20">
        <v>876490688.83</v>
      </c>
      <c r="F15" s="136"/>
      <c r="G15" s="136"/>
      <c r="H15" s="136"/>
      <c r="I15" s="88"/>
      <c r="J15" s="87"/>
      <c r="K15" s="114">
        <v>845854621.19</v>
      </c>
      <c r="L15" s="136"/>
      <c r="M15" s="136"/>
      <c r="N15" s="136"/>
      <c r="O15" s="88"/>
      <c r="P15" s="145"/>
    </row>
    <row r="16" spans="1:16" ht="12.75">
      <c r="A16" s="162" t="s">
        <v>44</v>
      </c>
      <c r="B16" s="163"/>
      <c r="C16" s="164"/>
      <c r="D16" s="141"/>
      <c r="E16" s="142"/>
      <c r="F16" s="142"/>
      <c r="G16" s="142"/>
      <c r="H16" s="142"/>
      <c r="I16" s="143"/>
      <c r="J16" s="141"/>
      <c r="K16" s="142"/>
      <c r="L16" s="142"/>
      <c r="M16" s="142"/>
      <c r="N16" s="142"/>
      <c r="O16" s="143"/>
      <c r="P16" s="4"/>
    </row>
    <row r="17" spans="1:16" ht="12.75">
      <c r="A17" s="5"/>
      <c r="B17" s="6" t="s">
        <v>45</v>
      </c>
      <c r="C17" s="7"/>
      <c r="D17" s="85"/>
      <c r="E17" s="20">
        <v>96248479.03</v>
      </c>
      <c r="F17" s="135" t="s">
        <v>3</v>
      </c>
      <c r="G17" s="135">
        <f>E17*100/E18</f>
        <v>10.98</v>
      </c>
      <c r="H17" s="135" t="s">
        <v>4</v>
      </c>
      <c r="I17" s="86"/>
      <c r="J17" s="85"/>
      <c r="K17" s="114">
        <v>106273893.17</v>
      </c>
      <c r="L17" s="135" t="s">
        <v>3</v>
      </c>
      <c r="M17" s="135">
        <f>K17*100/K18</f>
        <v>12.56</v>
      </c>
      <c r="N17" s="135" t="s">
        <v>4</v>
      </c>
      <c r="O17" s="86"/>
      <c r="P17" s="144">
        <f>G17-M17</f>
        <v>-1.58</v>
      </c>
    </row>
    <row r="18" spans="1:16" ht="12.75">
      <c r="A18" s="12"/>
      <c r="B18" s="6" t="s">
        <v>114</v>
      </c>
      <c r="C18" s="13"/>
      <c r="D18" s="87"/>
      <c r="E18" s="20">
        <f>E15</f>
        <v>876490688.83</v>
      </c>
      <c r="F18" s="136"/>
      <c r="G18" s="136"/>
      <c r="H18" s="136"/>
      <c r="I18" s="88"/>
      <c r="J18" s="87"/>
      <c r="K18" s="114">
        <f>K15</f>
        <v>845854621.19</v>
      </c>
      <c r="L18" s="136"/>
      <c r="M18" s="136"/>
      <c r="N18" s="136"/>
      <c r="O18" s="88"/>
      <c r="P18" s="145"/>
    </row>
    <row r="19" spans="1:16" ht="12.75">
      <c r="A19" s="162" t="s">
        <v>46</v>
      </c>
      <c r="B19" s="163"/>
      <c r="C19" s="164"/>
      <c r="D19" s="141"/>
      <c r="E19" s="142"/>
      <c r="F19" s="142"/>
      <c r="G19" s="142"/>
      <c r="H19" s="142"/>
      <c r="I19" s="143"/>
      <c r="J19" s="141"/>
      <c r="K19" s="142"/>
      <c r="L19" s="142"/>
      <c r="M19" s="142"/>
      <c r="N19" s="142"/>
      <c r="O19" s="143"/>
      <c r="P19" s="4"/>
    </row>
    <row r="20" spans="1:16" ht="12.75">
      <c r="A20" s="5"/>
      <c r="B20" s="6" t="s">
        <v>45</v>
      </c>
      <c r="C20" s="7"/>
      <c r="D20" s="85"/>
      <c r="E20" s="20">
        <f>E17</f>
        <v>96248479.03</v>
      </c>
      <c r="F20" s="135" t="s">
        <v>3</v>
      </c>
      <c r="G20" s="135">
        <f>E20*100/E21</f>
        <v>167.48</v>
      </c>
      <c r="H20" s="135" t="s">
        <v>4</v>
      </c>
      <c r="I20" s="86"/>
      <c r="J20" s="85"/>
      <c r="K20" s="114">
        <f>K17</f>
        <v>106273893.17</v>
      </c>
      <c r="L20" s="135" t="s">
        <v>3</v>
      </c>
      <c r="M20" s="135">
        <f>K20*100/K21</f>
        <v>135.16</v>
      </c>
      <c r="N20" s="135" t="s">
        <v>4</v>
      </c>
      <c r="O20" s="86"/>
      <c r="P20" s="144">
        <f>G20-M20</f>
        <v>32.32</v>
      </c>
    </row>
    <row r="21" spans="1:16" ht="12.75">
      <c r="A21" s="12"/>
      <c r="B21" s="6" t="s">
        <v>47</v>
      </c>
      <c r="C21" s="13"/>
      <c r="D21" s="87"/>
      <c r="E21" s="20">
        <v>57469284.14</v>
      </c>
      <c r="F21" s="136"/>
      <c r="G21" s="136"/>
      <c r="H21" s="136"/>
      <c r="I21" s="88"/>
      <c r="J21" s="87"/>
      <c r="K21" s="114">
        <v>78630786.96</v>
      </c>
      <c r="L21" s="136"/>
      <c r="M21" s="136"/>
      <c r="N21" s="136"/>
      <c r="O21" s="88"/>
      <c r="P21" s="145"/>
    </row>
    <row r="22" spans="1:16" ht="12.75">
      <c r="A22" s="162" t="s">
        <v>48</v>
      </c>
      <c r="B22" s="163"/>
      <c r="C22" s="164"/>
      <c r="D22" s="165"/>
      <c r="E22" s="166"/>
      <c r="F22" s="166"/>
      <c r="G22" s="166"/>
      <c r="H22" s="166"/>
      <c r="I22" s="167"/>
      <c r="J22" s="165"/>
      <c r="K22" s="166"/>
      <c r="L22" s="166"/>
      <c r="M22" s="166"/>
      <c r="N22" s="166"/>
      <c r="O22" s="167"/>
      <c r="P22" s="4"/>
    </row>
    <row r="23" spans="1:16" ht="12.75">
      <c r="A23" s="5"/>
      <c r="B23" s="6" t="s">
        <v>45</v>
      </c>
      <c r="C23" s="7"/>
      <c r="D23" s="5"/>
      <c r="E23" s="8">
        <f>E20</f>
        <v>96248479.03</v>
      </c>
      <c r="F23" s="157" t="s">
        <v>3</v>
      </c>
      <c r="G23" s="157">
        <f>E23*100/E24</f>
        <v>68.13</v>
      </c>
      <c r="H23" s="157" t="s">
        <v>4</v>
      </c>
      <c r="I23" s="17"/>
      <c r="J23" s="5"/>
      <c r="K23" s="116">
        <f>K20</f>
        <v>106273893.17</v>
      </c>
      <c r="L23" s="157" t="s">
        <v>3</v>
      </c>
      <c r="M23" s="157">
        <f>K23*100/K24</f>
        <v>72</v>
      </c>
      <c r="N23" s="157" t="s">
        <v>4</v>
      </c>
      <c r="O23" s="17"/>
      <c r="P23" s="144">
        <f>G23-M23</f>
        <v>-3.87</v>
      </c>
    </row>
    <row r="24" spans="1:16" ht="12.75">
      <c r="A24" s="12"/>
      <c r="B24" s="6" t="s">
        <v>49</v>
      </c>
      <c r="C24" s="13"/>
      <c r="D24" s="12"/>
      <c r="E24" s="8">
        <v>141265162.52</v>
      </c>
      <c r="F24" s="158"/>
      <c r="G24" s="158"/>
      <c r="H24" s="158"/>
      <c r="I24" s="19"/>
      <c r="J24" s="12"/>
      <c r="K24" s="116">
        <v>147606561.72</v>
      </c>
      <c r="L24" s="158"/>
      <c r="M24" s="158"/>
      <c r="N24" s="158"/>
      <c r="O24" s="19"/>
      <c r="P24" s="145"/>
    </row>
    <row r="25" spans="1:18" s="104" customFormat="1" ht="23.25" customHeight="1">
      <c r="A25" s="152" t="s">
        <v>104</v>
      </c>
      <c r="B25" s="153"/>
      <c r="C25" s="154"/>
      <c r="D25" s="141"/>
      <c r="E25" s="142"/>
      <c r="F25" s="142"/>
      <c r="G25" s="142"/>
      <c r="H25" s="142"/>
      <c r="I25" s="143"/>
      <c r="J25" s="141"/>
      <c r="K25" s="142"/>
      <c r="L25" s="142"/>
      <c r="M25" s="142"/>
      <c r="N25" s="142"/>
      <c r="O25" s="143"/>
      <c r="P25" s="99"/>
      <c r="Q25" s="23"/>
      <c r="R25" s="105"/>
    </row>
    <row r="26" spans="1:18" s="104" customFormat="1" ht="12.75">
      <c r="A26" s="85"/>
      <c r="B26" s="95" t="s">
        <v>103</v>
      </c>
      <c r="C26" s="96"/>
      <c r="D26" s="85"/>
      <c r="E26" s="20">
        <f>E14</f>
        <v>60477259.69</v>
      </c>
      <c r="F26" s="135" t="s">
        <v>3</v>
      </c>
      <c r="G26" s="137">
        <f>E26*100/E27</f>
        <v>62.83</v>
      </c>
      <c r="H26" s="139" t="s">
        <v>4</v>
      </c>
      <c r="I26" s="86"/>
      <c r="J26" s="85"/>
      <c r="K26" s="114">
        <f>K14</f>
        <v>68981442.98</v>
      </c>
      <c r="L26" s="135" t="s">
        <v>3</v>
      </c>
      <c r="M26" s="137">
        <f>K26*100/K27</f>
        <v>64.91</v>
      </c>
      <c r="N26" s="139" t="s">
        <v>4</v>
      </c>
      <c r="O26" s="86"/>
      <c r="P26" s="133">
        <f>G26-M26</f>
        <v>-2.08</v>
      </c>
      <c r="Q26" s="23"/>
      <c r="R26" s="105"/>
    </row>
    <row r="27" spans="1:18" s="104" customFormat="1" ht="12.75">
      <c r="A27" s="87"/>
      <c r="B27" s="95" t="s">
        <v>105</v>
      </c>
      <c r="C27" s="97"/>
      <c r="D27" s="87"/>
      <c r="E27" s="20">
        <f>E23</f>
        <v>96248479.03</v>
      </c>
      <c r="F27" s="136"/>
      <c r="G27" s="138"/>
      <c r="H27" s="140"/>
      <c r="I27" s="88"/>
      <c r="J27" s="87"/>
      <c r="K27" s="114">
        <f>K23</f>
        <v>106273893.17</v>
      </c>
      <c r="L27" s="136"/>
      <c r="M27" s="138"/>
      <c r="N27" s="140"/>
      <c r="O27" s="88"/>
      <c r="P27" s="134"/>
      <c r="Q27" s="23"/>
      <c r="R27" s="105"/>
    </row>
    <row r="31" ht="12.75">
      <c r="Q31" s="104"/>
    </row>
    <row r="32" spans="2:17" ht="12.75">
      <c r="B32" s="89" t="s">
        <v>50</v>
      </c>
      <c r="G32" s="26">
        <f>G11</f>
        <v>31.81</v>
      </c>
      <c r="M32" s="26">
        <f>M11</f>
        <v>42.01</v>
      </c>
      <c r="Q32" s="104"/>
    </row>
    <row r="33" spans="2:17" ht="12.75">
      <c r="B33" s="24" t="s">
        <v>42</v>
      </c>
      <c r="G33" s="26">
        <f>G14</f>
        <v>6.9</v>
      </c>
      <c r="M33" s="26">
        <f>M14</f>
        <v>8.16</v>
      </c>
      <c r="Q33" s="104"/>
    </row>
    <row r="34" spans="2:13" ht="12.75">
      <c r="B34" s="24" t="s">
        <v>44</v>
      </c>
      <c r="G34" s="26">
        <f>G17</f>
        <v>10.98</v>
      </c>
      <c r="M34" s="26">
        <f>M17</f>
        <v>12.56</v>
      </c>
    </row>
    <row r="35" spans="2:13" ht="12.75">
      <c r="B35" s="24" t="s">
        <v>46</v>
      </c>
      <c r="G35" s="26">
        <f>G20</f>
        <v>167.48</v>
      </c>
      <c r="M35" s="26">
        <f>M20</f>
        <v>135.16</v>
      </c>
    </row>
    <row r="36" spans="2:13" ht="12.75">
      <c r="B36" s="24" t="s">
        <v>48</v>
      </c>
      <c r="G36" s="26">
        <f>G23</f>
        <v>68.13</v>
      </c>
      <c r="M36" s="26">
        <f>M23</f>
        <v>72</v>
      </c>
    </row>
    <row r="37" spans="2:18" s="44" customFormat="1" ht="12" customHeight="1">
      <c r="B37" s="24" t="s">
        <v>104</v>
      </c>
      <c r="C37" s="24"/>
      <c r="D37" s="24"/>
      <c r="E37" s="91"/>
      <c r="G37" s="43">
        <f>'Resultado-remanente'!G26</f>
        <v>62.83</v>
      </c>
      <c r="H37" s="27"/>
      <c r="I37" s="23"/>
      <c r="J37" s="23"/>
      <c r="K37" s="25"/>
      <c r="L37" s="23"/>
      <c r="M37" s="26">
        <f>'Resultado-remanente'!M26</f>
        <v>64.91</v>
      </c>
      <c r="N37" s="90"/>
      <c r="Q37" s="23"/>
      <c r="R37" s="46"/>
    </row>
    <row r="43" ht="12.75">
      <c r="Q43" s="44"/>
    </row>
  </sheetData>
  <sheetProtection/>
  <mergeCells count="70">
    <mergeCell ref="P14:P15"/>
    <mergeCell ref="F14:F15"/>
    <mergeCell ref="G14:G15"/>
    <mergeCell ref="H14:H15"/>
    <mergeCell ref="L14:L15"/>
    <mergeCell ref="A7:C7"/>
    <mergeCell ref="M8:M9"/>
    <mergeCell ref="N8:N9"/>
    <mergeCell ref="A6:C6"/>
    <mergeCell ref="D6:I6"/>
    <mergeCell ref="J6:O6"/>
    <mergeCell ref="A10:C10"/>
    <mergeCell ref="F11:F12"/>
    <mergeCell ref="G11:G12"/>
    <mergeCell ref="H11:H12"/>
    <mergeCell ref="P8:P9"/>
    <mergeCell ref="F8:F9"/>
    <mergeCell ref="G8:G9"/>
    <mergeCell ref="H8:H9"/>
    <mergeCell ref="L8:L9"/>
    <mergeCell ref="L11:L12"/>
    <mergeCell ref="M11:M12"/>
    <mergeCell ref="N11:N12"/>
    <mergeCell ref="P11:P12"/>
    <mergeCell ref="A13:C13"/>
    <mergeCell ref="D13:I13"/>
    <mergeCell ref="J13:O13"/>
    <mergeCell ref="A16:C16"/>
    <mergeCell ref="D16:I16"/>
    <mergeCell ref="J16:O16"/>
    <mergeCell ref="M14:M15"/>
    <mergeCell ref="N14:N15"/>
    <mergeCell ref="P17:P18"/>
    <mergeCell ref="A19:C19"/>
    <mergeCell ref="D19:I19"/>
    <mergeCell ref="J19:O19"/>
    <mergeCell ref="F17:F18"/>
    <mergeCell ref="G17:G18"/>
    <mergeCell ref="H17:H18"/>
    <mergeCell ref="L17:L18"/>
    <mergeCell ref="M17:M18"/>
    <mergeCell ref="N17:N18"/>
    <mergeCell ref="A22:C22"/>
    <mergeCell ref="D22:I22"/>
    <mergeCell ref="J22:O22"/>
    <mergeCell ref="F20:F21"/>
    <mergeCell ref="G20:G21"/>
    <mergeCell ref="H20:H21"/>
    <mergeCell ref="L20:L21"/>
    <mergeCell ref="H23:H24"/>
    <mergeCell ref="L23:L24"/>
    <mergeCell ref="M20:M21"/>
    <mergeCell ref="N20:N21"/>
    <mergeCell ref="P20:P21"/>
    <mergeCell ref="B4:H4"/>
    <mergeCell ref="M26:M27"/>
    <mergeCell ref="N26:N27"/>
    <mergeCell ref="P26:P27"/>
    <mergeCell ref="A25:C25"/>
    <mergeCell ref="D25:I25"/>
    <mergeCell ref="J25:O25"/>
    <mergeCell ref="F26:F27"/>
    <mergeCell ref="G26:G27"/>
    <mergeCell ref="H26:H27"/>
    <mergeCell ref="L26:L27"/>
    <mergeCell ref="M23:M24"/>
    <mergeCell ref="N23:N24"/>
    <mergeCell ref="P23:P24"/>
    <mergeCell ref="F23:F24"/>
    <mergeCell ref="G23:G2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1">
      <selection activeCell="B2" sqref="B2"/>
    </sheetView>
  </sheetViews>
  <sheetFormatPr defaultColWidth="11.57421875" defaultRowHeight="12.75"/>
  <cols>
    <col min="1" max="1" width="18.57421875" style="23" customWidth="1"/>
    <col min="2" max="2" width="37.7109375" style="23" customWidth="1"/>
    <col min="3" max="4" width="1.1484375" style="23" customWidth="1"/>
    <col min="5" max="5" width="11.7109375" style="23" bestFit="1" customWidth="1"/>
    <col min="6" max="6" width="2.00390625" style="23" bestFit="1" customWidth="1"/>
    <col min="7" max="7" width="5.421875" style="23" bestFit="1" customWidth="1"/>
    <col min="8" max="8" width="2.00390625" style="23" bestFit="1" customWidth="1"/>
    <col min="9" max="10" width="1.1484375" style="23" customWidth="1"/>
    <col min="11" max="11" width="11.7109375" style="23" bestFit="1" customWidth="1"/>
    <col min="12" max="12" width="2.00390625" style="23" bestFit="1" customWidth="1"/>
    <col min="13" max="13" width="5.421875" style="23" bestFit="1" customWidth="1"/>
    <col min="14" max="14" width="2.00390625" style="23" bestFit="1" customWidth="1"/>
    <col min="15" max="15" width="1.1484375" style="23" customWidth="1"/>
    <col min="16" max="16" width="5.28125" style="37" bestFit="1" customWidth="1"/>
    <col min="17" max="16384" width="11.57421875" style="23" customWidth="1"/>
  </cols>
  <sheetData>
    <row r="1" s="123" customFormat="1" ht="12.75">
      <c r="P1" s="37"/>
    </row>
    <row r="2" spans="2:16" s="123" customFormat="1" ht="50.25">
      <c r="B2" s="130" t="s">
        <v>135</v>
      </c>
      <c r="P2" s="37"/>
    </row>
    <row r="3" s="123" customFormat="1" ht="12.75">
      <c r="P3" s="37"/>
    </row>
    <row r="4" spans="2:16" s="123" customFormat="1" ht="12.75">
      <c r="B4" s="132" t="s">
        <v>140</v>
      </c>
      <c r="C4" s="132"/>
      <c r="D4" s="132"/>
      <c r="E4" s="132"/>
      <c r="F4" s="132"/>
      <c r="G4" s="132"/>
      <c r="H4" s="132"/>
      <c r="P4" s="37"/>
    </row>
    <row r="5" s="123" customFormat="1" ht="12.75">
      <c r="P5" s="37"/>
    </row>
    <row r="6" spans="1:17" ht="12.75" customHeight="1">
      <c r="A6" s="182" t="s">
        <v>0</v>
      </c>
      <c r="B6" s="182"/>
      <c r="C6" s="182"/>
      <c r="D6" s="171" t="s">
        <v>134</v>
      </c>
      <c r="E6" s="171"/>
      <c r="F6" s="171"/>
      <c r="G6" s="171"/>
      <c r="H6" s="171"/>
      <c r="I6" s="171"/>
      <c r="J6" s="171" t="s">
        <v>131</v>
      </c>
      <c r="K6" s="171"/>
      <c r="L6" s="171"/>
      <c r="M6" s="171"/>
      <c r="N6" s="171"/>
      <c r="O6" s="171"/>
      <c r="P6" s="100" t="s">
        <v>1</v>
      </c>
      <c r="Q6" s="123"/>
    </row>
    <row r="7" spans="1:17" ht="12.75">
      <c r="A7" s="31"/>
      <c r="B7" s="16"/>
      <c r="C7" s="32"/>
      <c r="D7" s="33"/>
      <c r="E7" s="34"/>
      <c r="F7" s="35"/>
      <c r="G7" s="35"/>
      <c r="H7" s="35"/>
      <c r="I7" s="35"/>
      <c r="J7" s="33"/>
      <c r="K7" s="34"/>
      <c r="L7" s="35"/>
      <c r="M7" s="35"/>
      <c r="N7" s="35"/>
      <c r="O7" s="35"/>
      <c r="P7" s="36"/>
      <c r="Q7" s="123"/>
    </row>
    <row r="8" spans="1:17" ht="24">
      <c r="A8" s="5"/>
      <c r="B8" s="6" t="s">
        <v>2</v>
      </c>
      <c r="C8" s="7"/>
      <c r="D8" s="5"/>
      <c r="E8" s="20">
        <v>113181316.44</v>
      </c>
      <c r="F8" s="157" t="s">
        <v>3</v>
      </c>
      <c r="G8" s="157">
        <f>E8/E9*100</f>
        <v>12.91</v>
      </c>
      <c r="H8" s="157" t="s">
        <v>4</v>
      </c>
      <c r="I8" s="9"/>
      <c r="J8" s="5"/>
      <c r="K8" s="114">
        <v>112337580.67</v>
      </c>
      <c r="L8" s="157" t="s">
        <v>3</v>
      </c>
      <c r="M8" s="157">
        <f>K8/K9*100</f>
        <v>13.28</v>
      </c>
      <c r="N8" s="157" t="s">
        <v>4</v>
      </c>
      <c r="O8" s="9"/>
      <c r="P8" s="144">
        <f>G8-M8</f>
        <v>-0.37</v>
      </c>
      <c r="Q8" s="123"/>
    </row>
    <row r="9" spans="1:16" ht="12.75">
      <c r="A9" s="5"/>
      <c r="B9" s="24" t="s">
        <v>5</v>
      </c>
      <c r="C9" s="7"/>
      <c r="D9" s="5"/>
      <c r="E9" s="9">
        <v>876490688.83</v>
      </c>
      <c r="F9" s="157"/>
      <c r="G9" s="157"/>
      <c r="H9" s="157"/>
      <c r="I9" s="9"/>
      <c r="J9" s="5"/>
      <c r="K9" s="115">
        <v>845854621.19</v>
      </c>
      <c r="L9" s="157"/>
      <c r="M9" s="157"/>
      <c r="N9" s="157"/>
      <c r="O9" s="9"/>
      <c r="P9" s="144"/>
    </row>
    <row r="10" spans="1:16" ht="12.75">
      <c r="A10" s="5"/>
      <c r="B10" s="24"/>
      <c r="C10" s="7"/>
      <c r="D10" s="5"/>
      <c r="E10" s="157"/>
      <c r="F10" s="157"/>
      <c r="G10" s="157"/>
      <c r="H10" s="157"/>
      <c r="I10" s="9"/>
      <c r="J10" s="5"/>
      <c r="K10" s="157"/>
      <c r="L10" s="157"/>
      <c r="M10" s="157"/>
      <c r="N10" s="157"/>
      <c r="O10" s="9"/>
      <c r="P10" s="11"/>
    </row>
    <row r="11" spans="1:16" ht="12.75">
      <c r="A11" s="5"/>
      <c r="B11" s="6" t="s">
        <v>6</v>
      </c>
      <c r="C11" s="7"/>
      <c r="D11" s="5"/>
      <c r="E11" s="20">
        <v>1464829.19</v>
      </c>
      <c r="F11" s="157" t="s">
        <v>3</v>
      </c>
      <c r="G11" s="157">
        <f>E11*100/E12</f>
        <v>0.17</v>
      </c>
      <c r="H11" s="157" t="s">
        <v>4</v>
      </c>
      <c r="I11" s="17"/>
      <c r="J11" s="5"/>
      <c r="K11" s="114">
        <v>6657983.33</v>
      </c>
      <c r="L11" s="157" t="s">
        <v>3</v>
      </c>
      <c r="M11" s="157">
        <f>K11*100/K12</f>
        <v>0.79</v>
      </c>
      <c r="N11" s="157" t="s">
        <v>4</v>
      </c>
      <c r="O11" s="17"/>
      <c r="P11" s="144">
        <f>G11-M11</f>
        <v>-0.62</v>
      </c>
    </row>
    <row r="12" spans="1:16" ht="12.75">
      <c r="A12" s="5"/>
      <c r="B12" s="24" t="s">
        <v>5</v>
      </c>
      <c r="C12" s="7"/>
      <c r="D12" s="5"/>
      <c r="E12" s="9">
        <f>E9</f>
        <v>876490688.83</v>
      </c>
      <c r="F12" s="157"/>
      <c r="G12" s="157"/>
      <c r="H12" s="157"/>
      <c r="I12" s="17"/>
      <c r="J12" s="5"/>
      <c r="K12" s="115">
        <f>K9</f>
        <v>845854621.19</v>
      </c>
      <c r="L12" s="157"/>
      <c r="M12" s="157"/>
      <c r="N12" s="157"/>
      <c r="O12" s="17"/>
      <c r="P12" s="144"/>
    </row>
    <row r="13" spans="1:16" ht="12.75">
      <c r="A13" s="176"/>
      <c r="B13" s="177"/>
      <c r="C13" s="178"/>
      <c r="D13" s="179"/>
      <c r="E13" s="180"/>
      <c r="F13" s="180"/>
      <c r="G13" s="180"/>
      <c r="H13" s="180"/>
      <c r="I13" s="181"/>
      <c r="J13" s="179"/>
      <c r="K13" s="180"/>
      <c r="L13" s="180"/>
      <c r="M13" s="180"/>
      <c r="N13" s="180"/>
      <c r="O13" s="181"/>
      <c r="P13" s="11"/>
    </row>
    <row r="14" spans="1:16" ht="12.75">
      <c r="A14" s="5"/>
      <c r="B14" s="6" t="s">
        <v>7</v>
      </c>
      <c r="C14" s="7"/>
      <c r="D14" s="5"/>
      <c r="E14" s="20">
        <f>1214244.23+392401.1</f>
        <v>1606645.33</v>
      </c>
      <c r="F14" s="157" t="s">
        <v>3</v>
      </c>
      <c r="G14" s="157">
        <f>E14*100/E15</f>
        <v>0.18</v>
      </c>
      <c r="H14" s="157" t="s">
        <v>4</v>
      </c>
      <c r="I14" s="17"/>
      <c r="J14" s="5"/>
      <c r="K14" s="114">
        <v>144864.56</v>
      </c>
      <c r="L14" s="157" t="s">
        <v>3</v>
      </c>
      <c r="M14" s="157">
        <f>K14*100/K15</f>
        <v>0.02</v>
      </c>
      <c r="N14" s="157" t="s">
        <v>4</v>
      </c>
      <c r="O14" s="17"/>
      <c r="P14" s="144">
        <f>G14-M14</f>
        <v>0.16</v>
      </c>
    </row>
    <row r="15" spans="1:16" ht="12.75">
      <c r="A15" s="5"/>
      <c r="B15" s="24" t="s">
        <v>5</v>
      </c>
      <c r="C15" s="7"/>
      <c r="D15" s="5"/>
      <c r="E15" s="9">
        <f>E9</f>
        <v>876490688.83</v>
      </c>
      <c r="F15" s="157"/>
      <c r="G15" s="157"/>
      <c r="H15" s="157"/>
      <c r="I15" s="17"/>
      <c r="J15" s="5"/>
      <c r="K15" s="115">
        <f>K9</f>
        <v>845854621.19</v>
      </c>
      <c r="L15" s="157"/>
      <c r="M15" s="157"/>
      <c r="N15" s="157"/>
      <c r="O15" s="17"/>
      <c r="P15" s="144"/>
    </row>
    <row r="16" spans="1:16" ht="12.75">
      <c r="A16" s="176"/>
      <c r="B16" s="177"/>
      <c r="C16" s="178"/>
      <c r="D16" s="179"/>
      <c r="E16" s="180"/>
      <c r="F16" s="180"/>
      <c r="G16" s="180"/>
      <c r="H16" s="180"/>
      <c r="I16" s="181"/>
      <c r="J16" s="179"/>
      <c r="K16" s="180"/>
      <c r="L16" s="180"/>
      <c r="M16" s="180"/>
      <c r="N16" s="180"/>
      <c r="O16" s="181"/>
      <c r="P16" s="11"/>
    </row>
    <row r="17" spans="1:16" ht="12.75">
      <c r="A17" s="5"/>
      <c r="B17" s="6" t="s">
        <v>8</v>
      </c>
      <c r="C17" s="7"/>
      <c r="D17" s="5"/>
      <c r="E17" s="20">
        <f>173321019.21+55031722.18</f>
        <v>228352741.39</v>
      </c>
      <c r="F17" s="157" t="s">
        <v>3</v>
      </c>
      <c r="G17" s="157">
        <f>E17*100/E18</f>
        <v>26.05</v>
      </c>
      <c r="H17" s="157" t="s">
        <v>4</v>
      </c>
      <c r="I17" s="17"/>
      <c r="J17" s="5"/>
      <c r="K17" s="114">
        <v>231598975.81</v>
      </c>
      <c r="L17" s="157" t="s">
        <v>3</v>
      </c>
      <c r="M17" s="157">
        <f>K17*100/K18</f>
        <v>27.38</v>
      </c>
      <c r="N17" s="157" t="s">
        <v>4</v>
      </c>
      <c r="O17" s="17"/>
      <c r="P17" s="144">
        <f>G17-M17</f>
        <v>-1.33</v>
      </c>
    </row>
    <row r="18" spans="1:16" ht="12.75">
      <c r="A18" s="5"/>
      <c r="B18" s="24" t="s">
        <v>5</v>
      </c>
      <c r="C18" s="7"/>
      <c r="D18" s="5"/>
      <c r="E18" s="9">
        <f>E9</f>
        <v>876490688.83</v>
      </c>
      <c r="F18" s="157"/>
      <c r="G18" s="157"/>
      <c r="H18" s="157"/>
      <c r="I18" s="17"/>
      <c r="J18" s="5"/>
      <c r="K18" s="115">
        <f>K9</f>
        <v>845854621.19</v>
      </c>
      <c r="L18" s="157"/>
      <c r="M18" s="157"/>
      <c r="N18" s="157"/>
      <c r="O18" s="17"/>
      <c r="P18" s="144"/>
    </row>
    <row r="19" spans="1:16" ht="12.75">
      <c r="A19" s="176"/>
      <c r="B19" s="177"/>
      <c r="C19" s="178"/>
      <c r="D19" s="179"/>
      <c r="E19" s="180"/>
      <c r="F19" s="180"/>
      <c r="G19" s="180"/>
      <c r="H19" s="180"/>
      <c r="I19" s="181"/>
      <c r="J19" s="179"/>
      <c r="K19" s="180"/>
      <c r="L19" s="180"/>
      <c r="M19" s="180"/>
      <c r="N19" s="180"/>
      <c r="O19" s="181"/>
      <c r="P19" s="11"/>
    </row>
    <row r="20" spans="1:16" ht="12.75">
      <c r="A20" s="5"/>
      <c r="B20" s="6" t="s">
        <v>9</v>
      </c>
      <c r="C20" s="7"/>
      <c r="D20" s="5"/>
      <c r="E20" s="20">
        <f>512379.05+6007796.5</f>
        <v>6520175.55</v>
      </c>
      <c r="F20" s="157" t="s">
        <v>3</v>
      </c>
      <c r="G20" s="157">
        <f>E20*100/E21</f>
        <v>0.74</v>
      </c>
      <c r="H20" s="157" t="s">
        <v>4</v>
      </c>
      <c r="I20" s="17"/>
      <c r="J20" s="5"/>
      <c r="K20" s="114">
        <v>5617281.78</v>
      </c>
      <c r="L20" s="157" t="s">
        <v>3</v>
      </c>
      <c r="M20" s="157">
        <f>K20*100/K21</f>
        <v>0.66</v>
      </c>
      <c r="N20" s="157" t="s">
        <v>4</v>
      </c>
      <c r="O20" s="17"/>
      <c r="P20" s="144">
        <f>G20-M20</f>
        <v>0.08</v>
      </c>
    </row>
    <row r="21" spans="1:16" ht="12.75">
      <c r="A21" s="5"/>
      <c r="B21" s="24" t="s">
        <v>5</v>
      </c>
      <c r="C21" s="7"/>
      <c r="D21" s="5"/>
      <c r="E21" s="9">
        <f>E9</f>
        <v>876490688.83</v>
      </c>
      <c r="F21" s="157"/>
      <c r="G21" s="157"/>
      <c r="H21" s="157"/>
      <c r="I21" s="17"/>
      <c r="J21" s="5"/>
      <c r="K21" s="115">
        <f>K9</f>
        <v>845854621.19</v>
      </c>
      <c r="L21" s="157"/>
      <c r="M21" s="157"/>
      <c r="N21" s="157"/>
      <c r="O21" s="17"/>
      <c r="P21" s="144"/>
    </row>
    <row r="22" spans="1:16" ht="12.75">
      <c r="A22" s="176"/>
      <c r="B22" s="177"/>
      <c r="C22" s="178"/>
      <c r="D22" s="179"/>
      <c r="E22" s="180"/>
      <c r="F22" s="180"/>
      <c r="G22" s="180"/>
      <c r="H22" s="180"/>
      <c r="I22" s="181"/>
      <c r="J22" s="179"/>
      <c r="K22" s="180"/>
      <c r="L22" s="180"/>
      <c r="M22" s="180"/>
      <c r="N22" s="180"/>
      <c r="O22" s="181"/>
      <c r="P22" s="11"/>
    </row>
    <row r="23" spans="1:16" ht="24">
      <c r="A23" s="5"/>
      <c r="B23" s="6" t="s">
        <v>2</v>
      </c>
      <c r="C23" s="7"/>
      <c r="D23" s="5"/>
      <c r="E23" s="20">
        <f>E8</f>
        <v>113181316.44</v>
      </c>
      <c r="F23" s="157" t="s">
        <v>3</v>
      </c>
      <c r="G23" s="157">
        <f>E23/E24</f>
        <v>125.1</v>
      </c>
      <c r="H23" s="157"/>
      <c r="I23" s="9"/>
      <c r="J23" s="5"/>
      <c r="K23" s="114">
        <f>K8</f>
        <v>112337580.67</v>
      </c>
      <c r="L23" s="157" t="s">
        <v>3</v>
      </c>
      <c r="M23" s="157">
        <f>K23/K24</f>
        <v>125.57</v>
      </c>
      <c r="N23" s="157"/>
      <c r="O23" s="9"/>
      <c r="P23" s="144">
        <f>G23-M23</f>
        <v>-0.47</v>
      </c>
    </row>
    <row r="24" spans="1:16" ht="12.75">
      <c r="A24" s="5"/>
      <c r="B24" s="24" t="s">
        <v>10</v>
      </c>
      <c r="C24" s="7"/>
      <c r="D24" s="5"/>
      <c r="E24" s="21">
        <v>904713</v>
      </c>
      <c r="F24" s="157"/>
      <c r="G24" s="157"/>
      <c r="H24" s="157"/>
      <c r="I24" s="9"/>
      <c r="J24" s="5"/>
      <c r="K24" s="21">
        <v>894636</v>
      </c>
      <c r="L24" s="157"/>
      <c r="M24" s="157"/>
      <c r="N24" s="157"/>
      <c r="O24" s="9"/>
      <c r="P24" s="144"/>
    </row>
    <row r="25" spans="1:16" ht="12.75">
      <c r="A25" s="176"/>
      <c r="B25" s="177"/>
      <c r="C25" s="178"/>
      <c r="D25" s="179"/>
      <c r="E25" s="180"/>
      <c r="F25" s="180"/>
      <c r="G25" s="180"/>
      <c r="H25" s="180"/>
      <c r="I25" s="181"/>
      <c r="J25" s="179"/>
      <c r="K25" s="180"/>
      <c r="L25" s="180"/>
      <c r="M25" s="180"/>
      <c r="N25" s="180"/>
      <c r="O25" s="181"/>
      <c r="P25" s="11"/>
    </row>
    <row r="26" spans="1:16" ht="12.75">
      <c r="A26" s="5"/>
      <c r="B26" s="6" t="s">
        <v>6</v>
      </c>
      <c r="C26" s="7"/>
      <c r="D26" s="5"/>
      <c r="E26" s="20">
        <f>E11</f>
        <v>1464829.19</v>
      </c>
      <c r="F26" s="157" t="s">
        <v>3</v>
      </c>
      <c r="G26" s="157">
        <f>E26/E27</f>
        <v>1.62</v>
      </c>
      <c r="H26" s="157"/>
      <c r="I26" s="17"/>
      <c r="J26" s="5"/>
      <c r="K26" s="114">
        <f>K11</f>
        <v>6657983.33</v>
      </c>
      <c r="L26" s="157" t="s">
        <v>3</v>
      </c>
      <c r="M26" s="157">
        <f>K26/K27</f>
        <v>7.44</v>
      </c>
      <c r="N26" s="157"/>
      <c r="O26" s="17"/>
      <c r="P26" s="144">
        <f>G26-M26</f>
        <v>-5.82</v>
      </c>
    </row>
    <row r="27" spans="1:16" ht="12.75">
      <c r="A27" s="5"/>
      <c r="B27" s="24" t="s">
        <v>10</v>
      </c>
      <c r="C27" s="7"/>
      <c r="D27" s="5"/>
      <c r="E27" s="21">
        <f>E24</f>
        <v>904713</v>
      </c>
      <c r="F27" s="157"/>
      <c r="G27" s="157"/>
      <c r="H27" s="157"/>
      <c r="I27" s="17"/>
      <c r="J27" s="5"/>
      <c r="K27" s="21">
        <f>K24</f>
        <v>894636</v>
      </c>
      <c r="L27" s="157"/>
      <c r="M27" s="157"/>
      <c r="N27" s="157"/>
      <c r="O27" s="17"/>
      <c r="P27" s="144"/>
    </row>
    <row r="28" spans="1:16" ht="12.75">
      <c r="A28" s="176"/>
      <c r="B28" s="177"/>
      <c r="C28" s="178"/>
      <c r="D28" s="179"/>
      <c r="E28" s="180"/>
      <c r="F28" s="180"/>
      <c r="G28" s="180"/>
      <c r="H28" s="180"/>
      <c r="I28" s="181"/>
      <c r="J28" s="179"/>
      <c r="K28" s="180"/>
      <c r="L28" s="180"/>
      <c r="M28" s="180"/>
      <c r="N28" s="180"/>
      <c r="O28" s="181"/>
      <c r="P28" s="11"/>
    </row>
    <row r="29" spans="1:16" ht="12.75">
      <c r="A29" s="5"/>
      <c r="B29" s="6" t="s">
        <v>7</v>
      </c>
      <c r="C29" s="7"/>
      <c r="D29" s="5"/>
      <c r="E29" s="20">
        <f>E14</f>
        <v>1606645.33</v>
      </c>
      <c r="F29" s="157" t="s">
        <v>3</v>
      </c>
      <c r="G29" s="157">
        <f>E29/E30</f>
        <v>1.78</v>
      </c>
      <c r="H29" s="157"/>
      <c r="I29" s="17"/>
      <c r="J29" s="5"/>
      <c r="K29" s="114">
        <f>K14</f>
        <v>144864.56</v>
      </c>
      <c r="L29" s="157" t="s">
        <v>3</v>
      </c>
      <c r="M29" s="157">
        <f>K29/K30</f>
        <v>0.16</v>
      </c>
      <c r="N29" s="157"/>
      <c r="O29" s="17"/>
      <c r="P29" s="144">
        <f>G29-M29</f>
        <v>1.62</v>
      </c>
    </row>
    <row r="30" spans="1:16" ht="12.75">
      <c r="A30" s="5"/>
      <c r="B30" s="24" t="s">
        <v>10</v>
      </c>
      <c r="C30" s="7"/>
      <c r="D30" s="5"/>
      <c r="E30" s="21">
        <f>E24</f>
        <v>904713</v>
      </c>
      <c r="F30" s="157"/>
      <c r="G30" s="157"/>
      <c r="H30" s="157"/>
      <c r="I30" s="17"/>
      <c r="J30" s="5"/>
      <c r="K30" s="21">
        <f>K24</f>
        <v>894636</v>
      </c>
      <c r="L30" s="157"/>
      <c r="M30" s="157"/>
      <c r="N30" s="157"/>
      <c r="O30" s="17"/>
      <c r="P30" s="144"/>
    </row>
    <row r="31" spans="1:16" ht="12.75">
      <c r="A31" s="176"/>
      <c r="B31" s="177"/>
      <c r="C31" s="178"/>
      <c r="D31" s="179"/>
      <c r="E31" s="180"/>
      <c r="F31" s="180"/>
      <c r="G31" s="180"/>
      <c r="H31" s="180"/>
      <c r="I31" s="181"/>
      <c r="J31" s="179"/>
      <c r="K31" s="180"/>
      <c r="L31" s="180"/>
      <c r="M31" s="180"/>
      <c r="N31" s="180"/>
      <c r="O31" s="181"/>
      <c r="P31" s="11"/>
    </row>
    <row r="32" spans="1:16" ht="12.75">
      <c r="A32" s="5"/>
      <c r="B32" s="6" t="s">
        <v>8</v>
      </c>
      <c r="C32" s="7"/>
      <c r="D32" s="5"/>
      <c r="E32" s="20">
        <f>E17</f>
        <v>228352741.39</v>
      </c>
      <c r="F32" s="157" t="s">
        <v>3</v>
      </c>
      <c r="G32" s="157">
        <f>E32/E33</f>
        <v>252.4</v>
      </c>
      <c r="H32" s="157"/>
      <c r="I32" s="17"/>
      <c r="J32" s="5"/>
      <c r="K32" s="20">
        <f>K17</f>
        <v>231598975.81</v>
      </c>
      <c r="L32" s="157" t="s">
        <v>3</v>
      </c>
      <c r="M32" s="157">
        <f>K32/K33</f>
        <v>258.88</v>
      </c>
      <c r="N32" s="157"/>
      <c r="O32" s="17"/>
      <c r="P32" s="144">
        <f>G32-M32</f>
        <v>-6.48</v>
      </c>
    </row>
    <row r="33" spans="1:16" ht="12.75">
      <c r="A33" s="5"/>
      <c r="B33" s="24" t="s">
        <v>10</v>
      </c>
      <c r="C33" s="7"/>
      <c r="D33" s="5"/>
      <c r="E33" s="21">
        <f>E30</f>
        <v>904713</v>
      </c>
      <c r="F33" s="157"/>
      <c r="G33" s="157"/>
      <c r="H33" s="157"/>
      <c r="I33" s="17"/>
      <c r="J33" s="5"/>
      <c r="K33" s="21">
        <f>K30</f>
        <v>894636</v>
      </c>
      <c r="L33" s="157"/>
      <c r="M33" s="157"/>
      <c r="N33" s="157"/>
      <c r="O33" s="17"/>
      <c r="P33" s="144"/>
    </row>
    <row r="34" spans="1:16" ht="12.75">
      <c r="A34" s="176"/>
      <c r="B34" s="177"/>
      <c r="C34" s="178"/>
      <c r="D34" s="179"/>
      <c r="E34" s="180"/>
      <c r="F34" s="180"/>
      <c r="G34" s="180"/>
      <c r="H34" s="180"/>
      <c r="I34" s="181"/>
      <c r="J34" s="179"/>
      <c r="K34" s="180"/>
      <c r="L34" s="180"/>
      <c r="M34" s="180"/>
      <c r="N34" s="180"/>
      <c r="O34" s="181"/>
      <c r="P34" s="11"/>
    </row>
    <row r="35" spans="1:16" ht="12.75">
      <c r="A35" s="5"/>
      <c r="B35" s="6" t="s">
        <v>9</v>
      </c>
      <c r="C35" s="7"/>
      <c r="D35" s="5"/>
      <c r="E35" s="20">
        <f>E20</f>
        <v>6520175.55</v>
      </c>
      <c r="F35" s="157" t="s">
        <v>3</v>
      </c>
      <c r="G35" s="157">
        <f>E35/E36</f>
        <v>7.21</v>
      </c>
      <c r="H35" s="157"/>
      <c r="I35" s="17"/>
      <c r="J35" s="5"/>
      <c r="K35" s="20">
        <f>K20</f>
        <v>5617281.78</v>
      </c>
      <c r="L35" s="157" t="s">
        <v>3</v>
      </c>
      <c r="M35" s="157">
        <f>K35/K36</f>
        <v>6.28</v>
      </c>
      <c r="N35" s="157"/>
      <c r="O35" s="17"/>
      <c r="P35" s="144">
        <f>G35-M35</f>
        <v>0.93</v>
      </c>
    </row>
    <row r="36" spans="1:16" ht="12.75">
      <c r="A36" s="5"/>
      <c r="B36" s="24" t="s">
        <v>10</v>
      </c>
      <c r="C36" s="7"/>
      <c r="D36" s="5"/>
      <c r="E36" s="21">
        <f>E33</f>
        <v>904713</v>
      </c>
      <c r="F36" s="157"/>
      <c r="G36" s="157"/>
      <c r="H36" s="157"/>
      <c r="I36" s="17"/>
      <c r="J36" s="5"/>
      <c r="K36" s="21">
        <f>K33</f>
        <v>894636</v>
      </c>
      <c r="L36" s="157"/>
      <c r="M36" s="157"/>
      <c r="N36" s="157"/>
      <c r="O36" s="17"/>
      <c r="P36" s="144"/>
    </row>
    <row r="37" spans="1:16" ht="12.75">
      <c r="A37" s="172"/>
      <c r="B37" s="173"/>
      <c r="C37" s="173"/>
      <c r="D37" s="174"/>
      <c r="E37" s="173"/>
      <c r="F37" s="173"/>
      <c r="G37" s="173"/>
      <c r="H37" s="173"/>
      <c r="I37" s="175"/>
      <c r="J37" s="174"/>
      <c r="K37" s="173"/>
      <c r="L37" s="173"/>
      <c r="M37" s="173"/>
      <c r="N37" s="173"/>
      <c r="O37" s="175"/>
      <c r="P37" s="15"/>
    </row>
    <row r="44" spans="2:13" ht="24">
      <c r="B44" s="24" t="s">
        <v>11</v>
      </c>
      <c r="C44" s="44"/>
      <c r="D44" s="44"/>
      <c r="E44" s="44"/>
      <c r="F44" s="44"/>
      <c r="G44" s="45">
        <f>G8</f>
        <v>12.91</v>
      </c>
      <c r="H44" s="44"/>
      <c r="I44" s="44"/>
      <c r="J44" s="44"/>
      <c r="K44" s="44"/>
      <c r="L44" s="44"/>
      <c r="M44" s="45">
        <f>M8</f>
        <v>13.28</v>
      </c>
    </row>
    <row r="45" spans="2:13" ht="12.75">
      <c r="B45" s="44" t="s">
        <v>12</v>
      </c>
      <c r="C45" s="44"/>
      <c r="D45" s="44"/>
      <c r="E45" s="44"/>
      <c r="F45" s="44"/>
      <c r="G45" s="45">
        <f>G11</f>
        <v>0.17</v>
      </c>
      <c r="H45" s="44"/>
      <c r="I45" s="44"/>
      <c r="J45" s="44"/>
      <c r="K45" s="44"/>
      <c r="L45" s="44"/>
      <c r="M45" s="45">
        <f>M11</f>
        <v>0.79</v>
      </c>
    </row>
    <row r="46" spans="2:13" ht="12.75">
      <c r="B46" s="44" t="s">
        <v>13</v>
      </c>
      <c r="C46" s="44"/>
      <c r="D46" s="44"/>
      <c r="E46" s="44"/>
      <c r="F46" s="44"/>
      <c r="G46" s="45">
        <f>G14</f>
        <v>0.18</v>
      </c>
      <c r="H46" s="44"/>
      <c r="I46" s="44"/>
      <c r="J46" s="44"/>
      <c r="K46" s="44"/>
      <c r="L46" s="44"/>
      <c r="M46" s="45">
        <f>M14</f>
        <v>0.02</v>
      </c>
    </row>
    <row r="47" spans="2:13" ht="12.75">
      <c r="B47" s="44" t="s">
        <v>14</v>
      </c>
      <c r="C47" s="44"/>
      <c r="D47" s="44"/>
      <c r="E47" s="44"/>
      <c r="F47" s="44"/>
      <c r="G47" s="45">
        <f>G17</f>
        <v>26.05</v>
      </c>
      <c r="H47" s="44"/>
      <c r="I47" s="44"/>
      <c r="J47" s="44"/>
      <c r="K47" s="44"/>
      <c r="L47" s="44"/>
      <c r="M47" s="45">
        <f>M17</f>
        <v>27.38</v>
      </c>
    </row>
    <row r="48" spans="2:13" ht="12.75">
      <c r="B48" s="44" t="s">
        <v>15</v>
      </c>
      <c r="C48" s="44"/>
      <c r="D48" s="44"/>
      <c r="E48" s="44"/>
      <c r="F48" s="44"/>
      <c r="G48" s="45">
        <f>G20</f>
        <v>0.74</v>
      </c>
      <c r="H48" s="44"/>
      <c r="I48" s="44"/>
      <c r="J48" s="44"/>
      <c r="K48" s="44"/>
      <c r="L48" s="44"/>
      <c r="M48" s="45">
        <f>M20</f>
        <v>0.66</v>
      </c>
    </row>
    <row r="49" spans="2:13" ht="12.7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2:13" ht="12.75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2:13" ht="12.7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2:13" ht="12.7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2:13" ht="12.7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2:13" ht="12.7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2:13" ht="12.7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2:13" ht="12.7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</row>
    <row r="57" spans="2:13" ht="12.7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</row>
    <row r="58" spans="2:13" ht="12.7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2:13" ht="12.7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2:13" ht="12.7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2:13" ht="12.7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2:13" ht="12.7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2:13" ht="12.7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2:13" ht="12.7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2:13" ht="12.7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2:13" ht="12.7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2:13" ht="12.7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2:13" ht="12.7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2:13" ht="12.7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2:13" ht="12.7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ht="12.7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2:13" ht="12.7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2:13" ht="12.7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2:13" ht="12.7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</sheetData>
  <sheetProtection/>
  <mergeCells count="102">
    <mergeCell ref="M8:M9"/>
    <mergeCell ref="N8:N9"/>
    <mergeCell ref="P11:P12"/>
    <mergeCell ref="K10:N10"/>
    <mergeCell ref="P8:P9"/>
    <mergeCell ref="M11:M12"/>
    <mergeCell ref="N11:N12"/>
    <mergeCell ref="P23:P24"/>
    <mergeCell ref="A6:C6"/>
    <mergeCell ref="D6:I6"/>
    <mergeCell ref="J6:O6"/>
    <mergeCell ref="F8:F9"/>
    <mergeCell ref="G8:G9"/>
    <mergeCell ref="H8:H9"/>
    <mergeCell ref="L14:L15"/>
    <mergeCell ref="L8:L9"/>
    <mergeCell ref="N14:N15"/>
    <mergeCell ref="A16:C16"/>
    <mergeCell ref="D16:I16"/>
    <mergeCell ref="J16:O16"/>
    <mergeCell ref="A13:C13"/>
    <mergeCell ref="D13:I13"/>
    <mergeCell ref="J13:O13"/>
    <mergeCell ref="F14:F15"/>
    <mergeCell ref="G14:G15"/>
    <mergeCell ref="H14:H15"/>
    <mergeCell ref="M14:M15"/>
    <mergeCell ref="M17:M18"/>
    <mergeCell ref="N17:N18"/>
    <mergeCell ref="P14:P15"/>
    <mergeCell ref="E10:H10"/>
    <mergeCell ref="F11:F12"/>
    <mergeCell ref="G11:G12"/>
    <mergeCell ref="H11:H12"/>
    <mergeCell ref="L11:L12"/>
    <mergeCell ref="P17:P18"/>
    <mergeCell ref="A19:C19"/>
    <mergeCell ref="D19:I19"/>
    <mergeCell ref="J19:O19"/>
    <mergeCell ref="F17:F18"/>
    <mergeCell ref="G17:G18"/>
    <mergeCell ref="H17:H18"/>
    <mergeCell ref="L17:L18"/>
    <mergeCell ref="M20:M21"/>
    <mergeCell ref="N20:N21"/>
    <mergeCell ref="P20:P21"/>
    <mergeCell ref="A22:C22"/>
    <mergeCell ref="D22:I22"/>
    <mergeCell ref="J22:O22"/>
    <mergeCell ref="F20:F21"/>
    <mergeCell ref="G20:G21"/>
    <mergeCell ref="H20:H21"/>
    <mergeCell ref="L20:L21"/>
    <mergeCell ref="F23:F24"/>
    <mergeCell ref="G23:G24"/>
    <mergeCell ref="H23:H24"/>
    <mergeCell ref="L23:L24"/>
    <mergeCell ref="M23:M24"/>
    <mergeCell ref="N23:N24"/>
    <mergeCell ref="P26:P27"/>
    <mergeCell ref="A28:C28"/>
    <mergeCell ref="D28:I28"/>
    <mergeCell ref="J28:O28"/>
    <mergeCell ref="L26:L27"/>
    <mergeCell ref="M26:M27"/>
    <mergeCell ref="N26:N27"/>
    <mergeCell ref="A25:C25"/>
    <mergeCell ref="D25:I25"/>
    <mergeCell ref="J25:O25"/>
    <mergeCell ref="F26:F27"/>
    <mergeCell ref="G26:G27"/>
    <mergeCell ref="H26:H27"/>
    <mergeCell ref="M29:M30"/>
    <mergeCell ref="N29:N30"/>
    <mergeCell ref="P29:P30"/>
    <mergeCell ref="A31:C31"/>
    <mergeCell ref="D31:I31"/>
    <mergeCell ref="J31:O31"/>
    <mergeCell ref="F29:F30"/>
    <mergeCell ref="G29:G30"/>
    <mergeCell ref="H29:H30"/>
    <mergeCell ref="L29:L30"/>
    <mergeCell ref="M32:M33"/>
    <mergeCell ref="N32:N33"/>
    <mergeCell ref="P32:P33"/>
    <mergeCell ref="A34:C34"/>
    <mergeCell ref="D34:I34"/>
    <mergeCell ref="J34:O34"/>
    <mergeCell ref="F32:F33"/>
    <mergeCell ref="G32:G33"/>
    <mergeCell ref="H32:H33"/>
    <mergeCell ref="L32:L33"/>
    <mergeCell ref="M35:M36"/>
    <mergeCell ref="N35:N36"/>
    <mergeCell ref="P35:P36"/>
    <mergeCell ref="A37:C37"/>
    <mergeCell ref="D37:I37"/>
    <mergeCell ref="J37:O37"/>
    <mergeCell ref="F35:F36"/>
    <mergeCell ref="G35:G36"/>
    <mergeCell ref="H35:H36"/>
    <mergeCell ref="L35:L3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40"/>
  <sheetViews>
    <sheetView zoomScalePageLayoutView="0" workbookViewId="0" topLeftCell="A1">
      <selection activeCell="B2" sqref="B2"/>
    </sheetView>
  </sheetViews>
  <sheetFormatPr defaultColWidth="11.57421875" defaultRowHeight="12.75"/>
  <cols>
    <col min="1" max="1" width="17.7109375" style="44" customWidth="1"/>
    <col min="2" max="2" width="43.28125" style="44" customWidth="1"/>
    <col min="3" max="4" width="1.1484375" style="44" customWidth="1"/>
    <col min="5" max="5" width="11.7109375" style="44" bestFit="1" customWidth="1"/>
    <col min="6" max="6" width="2.00390625" style="44" bestFit="1" customWidth="1"/>
    <col min="7" max="7" width="6.421875" style="44" bestFit="1" customWidth="1"/>
    <col min="8" max="8" width="2.421875" style="44" bestFit="1" customWidth="1"/>
    <col min="9" max="10" width="1.1484375" style="44" customWidth="1"/>
    <col min="11" max="11" width="11.7109375" style="44" bestFit="1" customWidth="1"/>
    <col min="12" max="12" width="2.00390625" style="44" bestFit="1" customWidth="1"/>
    <col min="13" max="13" width="6.421875" style="44" bestFit="1" customWidth="1"/>
    <col min="14" max="14" width="2.421875" style="44" bestFit="1" customWidth="1"/>
    <col min="15" max="15" width="1.1484375" style="44" customWidth="1"/>
    <col min="16" max="16" width="6.00390625" style="44" customWidth="1"/>
    <col min="17" max="17" width="11.57421875" style="44" customWidth="1"/>
    <col min="18" max="18" width="12.28125" style="44" bestFit="1" customWidth="1"/>
    <col min="19" max="16384" width="11.57421875" style="44" customWidth="1"/>
  </cols>
  <sheetData>
    <row r="1" s="126" customFormat="1" ht="12"/>
    <row r="2" s="126" customFormat="1" ht="50.25">
      <c r="B2" s="130" t="s">
        <v>135</v>
      </c>
    </row>
    <row r="3" s="126" customFormat="1" ht="12"/>
    <row r="4" spans="2:10" s="126" customFormat="1" ht="12">
      <c r="B4" s="155" t="s">
        <v>141</v>
      </c>
      <c r="C4" s="155"/>
      <c r="D4" s="155"/>
      <c r="E4" s="155"/>
      <c r="F4" s="155"/>
      <c r="G4" s="155"/>
      <c r="H4" s="155"/>
      <c r="I4" s="155"/>
      <c r="J4" s="155"/>
    </row>
    <row r="5" s="126" customFormat="1" ht="12"/>
    <row r="6" spans="1:17" ht="12.75" customHeight="1">
      <c r="A6" s="146" t="s">
        <v>0</v>
      </c>
      <c r="B6" s="146"/>
      <c r="C6" s="146"/>
      <c r="D6" s="147" t="s">
        <v>134</v>
      </c>
      <c r="E6" s="148"/>
      <c r="F6" s="148"/>
      <c r="G6" s="148"/>
      <c r="H6" s="148"/>
      <c r="I6" s="149"/>
      <c r="J6" s="147" t="s">
        <v>131</v>
      </c>
      <c r="K6" s="148"/>
      <c r="L6" s="148"/>
      <c r="M6" s="148"/>
      <c r="N6" s="148"/>
      <c r="O6" s="149"/>
      <c r="P6" s="101" t="s">
        <v>1</v>
      </c>
      <c r="Q6" s="126"/>
    </row>
    <row r="7" spans="1:16" ht="12.75" customHeight="1">
      <c r="A7" s="54"/>
      <c r="B7" s="55"/>
      <c r="C7" s="55"/>
      <c r="D7" s="57"/>
      <c r="E7" s="102"/>
      <c r="F7" s="102"/>
      <c r="G7" s="102"/>
      <c r="H7" s="102"/>
      <c r="I7" s="102"/>
      <c r="J7" s="57"/>
      <c r="K7" s="102"/>
      <c r="L7" s="102"/>
      <c r="M7" s="102"/>
      <c r="N7" s="102"/>
      <c r="O7" s="102"/>
      <c r="P7" s="103"/>
    </row>
    <row r="8" spans="1:16" ht="12.75" customHeight="1">
      <c r="A8" s="162" t="s">
        <v>16</v>
      </c>
      <c r="B8" s="163"/>
      <c r="C8" s="163"/>
      <c r="D8" s="2"/>
      <c r="E8" s="3"/>
      <c r="F8" s="3"/>
      <c r="G8" s="3"/>
      <c r="H8" s="3"/>
      <c r="I8" s="3"/>
      <c r="J8" s="2"/>
      <c r="K8" s="3"/>
      <c r="L8" s="3"/>
      <c r="M8" s="3"/>
      <c r="N8" s="3"/>
      <c r="O8" s="3"/>
      <c r="P8" s="4"/>
    </row>
    <row r="9" spans="1:16" ht="12">
      <c r="A9" s="5"/>
      <c r="B9" s="6" t="s">
        <v>17</v>
      </c>
      <c r="C9" s="24"/>
      <c r="D9" s="5"/>
      <c r="E9" s="8">
        <f>281191348.82+67871063.51</f>
        <v>349062412.33</v>
      </c>
      <c r="F9" s="157" t="s">
        <v>3</v>
      </c>
      <c r="G9" s="157">
        <f>E9*100/E10</f>
        <v>39.4</v>
      </c>
      <c r="H9" s="157" t="s">
        <v>4</v>
      </c>
      <c r="I9" s="9"/>
      <c r="J9" s="5"/>
      <c r="K9" s="116">
        <f>305763029.01+52308446.87+0</f>
        <v>358071475.88</v>
      </c>
      <c r="L9" s="157" t="s">
        <v>3</v>
      </c>
      <c r="M9" s="157">
        <f>K9*100/K10</f>
        <v>44.83</v>
      </c>
      <c r="N9" s="157" t="s">
        <v>4</v>
      </c>
      <c r="O9" s="9"/>
      <c r="P9" s="144">
        <f>G9-M9</f>
        <v>-5.43</v>
      </c>
    </row>
    <row r="10" spans="1:18" ht="12">
      <c r="A10" s="5"/>
      <c r="B10" s="24" t="s">
        <v>18</v>
      </c>
      <c r="C10" s="24"/>
      <c r="D10" s="5"/>
      <c r="E10" s="9">
        <v>885912671.28</v>
      </c>
      <c r="F10" s="157"/>
      <c r="G10" s="157"/>
      <c r="H10" s="157"/>
      <c r="I10" s="9"/>
      <c r="J10" s="5"/>
      <c r="K10" s="115">
        <v>798789298.06</v>
      </c>
      <c r="L10" s="157"/>
      <c r="M10" s="157"/>
      <c r="N10" s="157"/>
      <c r="O10" s="9"/>
      <c r="P10" s="144"/>
      <c r="R10" s="45"/>
    </row>
    <row r="11" spans="1:16" ht="12.75" customHeight="1">
      <c r="A11" s="5"/>
      <c r="B11" s="24"/>
      <c r="C11" s="24"/>
      <c r="D11" s="5"/>
      <c r="E11" s="9"/>
      <c r="F11" s="9"/>
      <c r="G11" s="9"/>
      <c r="H11" s="9"/>
      <c r="I11" s="9"/>
      <c r="J11" s="5"/>
      <c r="K11" s="9"/>
      <c r="L11" s="9"/>
      <c r="M11" s="9"/>
      <c r="N11" s="9"/>
      <c r="O11" s="9"/>
      <c r="P11" s="11"/>
    </row>
    <row r="12" spans="1:16" ht="12">
      <c r="A12" s="162" t="s">
        <v>19</v>
      </c>
      <c r="B12" s="163"/>
      <c r="C12" s="164"/>
      <c r="D12" s="38"/>
      <c r="E12" s="39"/>
      <c r="F12" s="39"/>
      <c r="G12" s="39"/>
      <c r="H12" s="39"/>
      <c r="I12" s="40"/>
      <c r="J12" s="38"/>
      <c r="K12" s="39"/>
      <c r="L12" s="39"/>
      <c r="M12" s="39"/>
      <c r="N12" s="39"/>
      <c r="O12" s="40"/>
      <c r="P12" s="41"/>
    </row>
    <row r="13" spans="1:16" ht="12">
      <c r="A13" s="5"/>
      <c r="B13" s="6" t="s">
        <v>20</v>
      </c>
      <c r="C13" s="7"/>
      <c r="D13" s="24"/>
      <c r="E13" s="116">
        <v>67871063.51</v>
      </c>
      <c r="F13" s="157" t="s">
        <v>3</v>
      </c>
      <c r="G13" s="157">
        <f>E13*100/E14</f>
        <v>7.66</v>
      </c>
      <c r="H13" s="157" t="s">
        <v>4</v>
      </c>
      <c r="I13" s="17"/>
      <c r="J13" s="24"/>
      <c r="K13" s="116">
        <f>52308446.87+0</f>
        <v>52308446.87</v>
      </c>
      <c r="L13" s="157" t="s">
        <v>3</v>
      </c>
      <c r="M13" s="157">
        <f>K13*100/K14</f>
        <v>6.55</v>
      </c>
      <c r="N13" s="157" t="s">
        <v>4</v>
      </c>
      <c r="O13" s="17"/>
      <c r="P13" s="183">
        <f>G13-M13</f>
        <v>1.11</v>
      </c>
    </row>
    <row r="14" spans="1:16" ht="12.75" customHeight="1">
      <c r="A14" s="5"/>
      <c r="B14" s="24" t="s">
        <v>18</v>
      </c>
      <c r="C14" s="7"/>
      <c r="D14" s="24"/>
      <c r="E14" s="9">
        <f>E10</f>
        <v>885912671.28</v>
      </c>
      <c r="F14" s="157"/>
      <c r="G14" s="157"/>
      <c r="H14" s="157"/>
      <c r="I14" s="17"/>
      <c r="J14" s="24"/>
      <c r="K14" s="115">
        <f>K10</f>
        <v>798789298.06</v>
      </c>
      <c r="L14" s="157"/>
      <c r="M14" s="157"/>
      <c r="N14" s="157"/>
      <c r="O14" s="17"/>
      <c r="P14" s="183"/>
    </row>
    <row r="15" spans="1:16" ht="12">
      <c r="A15" s="5"/>
      <c r="B15" s="24"/>
      <c r="C15" s="7"/>
      <c r="D15" s="24"/>
      <c r="E15" s="9"/>
      <c r="F15" s="9"/>
      <c r="G15" s="9"/>
      <c r="H15" s="9"/>
      <c r="I15" s="17"/>
      <c r="J15" s="24"/>
      <c r="K15" s="9"/>
      <c r="L15" s="9"/>
      <c r="M15" s="9"/>
      <c r="N15" s="9"/>
      <c r="O15" s="17"/>
      <c r="P15" s="18"/>
    </row>
    <row r="16" spans="1:16" ht="12">
      <c r="A16" s="162" t="s">
        <v>21</v>
      </c>
      <c r="B16" s="169"/>
      <c r="C16" s="169"/>
      <c r="D16" s="165"/>
      <c r="E16" s="166"/>
      <c r="F16" s="166"/>
      <c r="G16" s="166"/>
      <c r="H16" s="166"/>
      <c r="I16" s="166"/>
      <c r="J16" s="165"/>
      <c r="K16" s="166"/>
      <c r="L16" s="166"/>
      <c r="M16" s="166"/>
      <c r="N16" s="166"/>
      <c r="O16" s="166"/>
      <c r="P16" s="4"/>
    </row>
    <row r="17" spans="1:16" ht="12">
      <c r="A17" s="5"/>
      <c r="B17" s="6" t="s">
        <v>22</v>
      </c>
      <c r="C17" s="24"/>
      <c r="D17" s="5"/>
      <c r="E17" s="8">
        <f>E9-0</f>
        <v>349062412.33</v>
      </c>
      <c r="F17" s="157" t="s">
        <v>3</v>
      </c>
      <c r="G17" s="157">
        <f>E17*100/E18</f>
        <v>39.4</v>
      </c>
      <c r="H17" s="157" t="s">
        <v>4</v>
      </c>
      <c r="I17" s="9"/>
      <c r="J17" s="5"/>
      <c r="K17" s="116">
        <f>305763029.01+52308446.87</f>
        <v>358071475.88</v>
      </c>
      <c r="L17" s="157" t="s">
        <v>3</v>
      </c>
      <c r="M17" s="157">
        <f>K17*100/K18</f>
        <v>44.83</v>
      </c>
      <c r="N17" s="157" t="s">
        <v>4</v>
      </c>
      <c r="O17" s="9"/>
      <c r="P17" s="144">
        <f>G17-M17</f>
        <v>-5.43</v>
      </c>
    </row>
    <row r="18" spans="1:16" ht="12">
      <c r="A18" s="5"/>
      <c r="B18" s="24" t="s">
        <v>18</v>
      </c>
      <c r="C18" s="24"/>
      <c r="D18" s="5"/>
      <c r="E18" s="9">
        <f>E14</f>
        <v>885912671.28</v>
      </c>
      <c r="F18" s="157"/>
      <c r="G18" s="157"/>
      <c r="H18" s="157"/>
      <c r="I18" s="9"/>
      <c r="J18" s="5"/>
      <c r="K18" s="115">
        <f>K14</f>
        <v>798789298.06</v>
      </c>
      <c r="L18" s="157"/>
      <c r="M18" s="157"/>
      <c r="N18" s="157"/>
      <c r="O18" s="9"/>
      <c r="P18" s="144"/>
    </row>
    <row r="19" spans="1:16" ht="12">
      <c r="A19" s="5"/>
      <c r="B19" s="24"/>
      <c r="C19" s="24"/>
      <c r="D19" s="5"/>
      <c r="E19" s="9"/>
      <c r="F19" s="9"/>
      <c r="G19" s="9"/>
      <c r="H19" s="9"/>
      <c r="I19" s="9"/>
      <c r="J19" s="5"/>
      <c r="K19" s="9"/>
      <c r="L19" s="9"/>
      <c r="M19" s="9"/>
      <c r="N19" s="9"/>
      <c r="O19" s="9"/>
      <c r="P19" s="11"/>
    </row>
    <row r="20" spans="1:16" ht="12">
      <c r="A20" s="150"/>
      <c r="B20" s="151"/>
      <c r="C20" s="184"/>
      <c r="D20" s="166"/>
      <c r="E20" s="166"/>
      <c r="F20" s="166"/>
      <c r="G20" s="166"/>
      <c r="H20" s="166"/>
      <c r="I20" s="167"/>
      <c r="J20" s="166"/>
      <c r="K20" s="166"/>
      <c r="L20" s="166"/>
      <c r="M20" s="166"/>
      <c r="N20" s="166"/>
      <c r="O20" s="167"/>
      <c r="P20" s="42"/>
    </row>
    <row r="21" spans="1:16" ht="12">
      <c r="A21" s="5"/>
      <c r="B21" s="6" t="s">
        <v>133</v>
      </c>
      <c r="C21" s="7"/>
      <c r="D21" s="24"/>
      <c r="E21" s="20">
        <v>141265162.52</v>
      </c>
      <c r="F21" s="157" t="s">
        <v>3</v>
      </c>
      <c r="G21" s="157">
        <f>E21*100/E22</f>
        <v>16.12</v>
      </c>
      <c r="H21" s="157" t="s">
        <v>4</v>
      </c>
      <c r="I21" s="17"/>
      <c r="J21" s="24"/>
      <c r="K21" s="114">
        <v>147606561.72</v>
      </c>
      <c r="L21" s="157" t="s">
        <v>3</v>
      </c>
      <c r="M21" s="157">
        <f>K21*100/K22</f>
        <v>17.45</v>
      </c>
      <c r="N21" s="157" t="s">
        <v>4</v>
      </c>
      <c r="O21" s="17"/>
      <c r="P21" s="183">
        <f>G21-M21</f>
        <v>-1.33</v>
      </c>
    </row>
    <row r="22" spans="1:16" ht="12">
      <c r="A22" s="5"/>
      <c r="B22" s="24" t="s">
        <v>5</v>
      </c>
      <c r="C22" s="7"/>
      <c r="D22" s="24"/>
      <c r="E22" s="9">
        <v>876490688.83</v>
      </c>
      <c r="F22" s="157"/>
      <c r="G22" s="157"/>
      <c r="H22" s="157"/>
      <c r="I22" s="17"/>
      <c r="J22" s="24"/>
      <c r="K22" s="115">
        <v>845854621.19</v>
      </c>
      <c r="L22" s="157"/>
      <c r="M22" s="157"/>
      <c r="N22" s="157"/>
      <c r="O22" s="17"/>
      <c r="P22" s="183"/>
    </row>
    <row r="23" spans="1:16" ht="12">
      <c r="A23" s="5"/>
      <c r="B23" s="24"/>
      <c r="C23" s="7"/>
      <c r="D23" s="24"/>
      <c r="E23" s="9"/>
      <c r="F23" s="9"/>
      <c r="G23" s="9"/>
      <c r="H23" s="9"/>
      <c r="I23" s="17"/>
      <c r="J23" s="24"/>
      <c r="K23" s="9"/>
      <c r="L23" s="9"/>
      <c r="M23" s="9"/>
      <c r="N23" s="9"/>
      <c r="O23" s="17"/>
      <c r="P23" s="18"/>
    </row>
    <row r="24" spans="1:16" ht="12">
      <c r="A24" s="150"/>
      <c r="B24" s="151"/>
      <c r="C24" s="151"/>
      <c r="D24" s="165"/>
      <c r="E24" s="166"/>
      <c r="F24" s="166"/>
      <c r="G24" s="166"/>
      <c r="H24" s="166"/>
      <c r="I24" s="166"/>
      <c r="J24" s="165"/>
      <c r="K24" s="166"/>
      <c r="L24" s="166"/>
      <c r="M24" s="166"/>
      <c r="N24" s="166"/>
      <c r="O24" s="166"/>
      <c r="P24" s="4"/>
    </row>
    <row r="25" spans="1:16" ht="12">
      <c r="A25" s="5"/>
      <c r="B25" s="6" t="s">
        <v>23</v>
      </c>
      <c r="C25" s="24"/>
      <c r="D25" s="5"/>
      <c r="E25" s="114">
        <v>114114328.66</v>
      </c>
      <c r="F25" s="157" t="s">
        <v>3</v>
      </c>
      <c r="G25" s="157">
        <f>E25*100/E26</f>
        <v>74.2</v>
      </c>
      <c r="H25" s="157" t="s">
        <v>4</v>
      </c>
      <c r="I25" s="9"/>
      <c r="J25" s="5"/>
      <c r="K25" s="114">
        <v>69621157.6</v>
      </c>
      <c r="L25" s="157" t="s">
        <v>3</v>
      </c>
      <c r="M25" s="157">
        <f>K25*100/K26</f>
        <v>69.05</v>
      </c>
      <c r="N25" s="157" t="s">
        <v>4</v>
      </c>
      <c r="O25" s="9"/>
      <c r="P25" s="144">
        <f>G25-M25</f>
        <v>5.15</v>
      </c>
    </row>
    <row r="26" spans="1:16" ht="12">
      <c r="A26" s="5"/>
      <c r="B26" s="24" t="s">
        <v>24</v>
      </c>
      <c r="C26" s="24"/>
      <c r="D26" s="5"/>
      <c r="E26" s="9">
        <v>153797167.81</v>
      </c>
      <c r="F26" s="157"/>
      <c r="G26" s="157"/>
      <c r="H26" s="157"/>
      <c r="I26" s="9"/>
      <c r="J26" s="5"/>
      <c r="K26" s="115">
        <v>100824647.93</v>
      </c>
      <c r="L26" s="157"/>
      <c r="M26" s="157"/>
      <c r="N26" s="157"/>
      <c r="O26" s="9"/>
      <c r="P26" s="144"/>
    </row>
    <row r="27" spans="1:16" ht="12">
      <c r="A27" s="5"/>
      <c r="B27" s="24"/>
      <c r="C27" s="24"/>
      <c r="D27" s="5"/>
      <c r="E27" s="9"/>
      <c r="F27" s="9"/>
      <c r="G27" s="9"/>
      <c r="H27" s="9"/>
      <c r="I27" s="9"/>
      <c r="J27" s="5"/>
      <c r="K27" s="9"/>
      <c r="L27" s="9"/>
      <c r="M27" s="9"/>
      <c r="N27" s="9"/>
      <c r="O27" s="9"/>
      <c r="P27" s="11"/>
    </row>
    <row r="28" spans="1:16" ht="12">
      <c r="A28" s="150"/>
      <c r="B28" s="151"/>
      <c r="C28" s="184"/>
      <c r="D28" s="166"/>
      <c r="E28" s="166"/>
      <c r="F28" s="166"/>
      <c r="G28" s="166"/>
      <c r="H28" s="166"/>
      <c r="I28" s="167"/>
      <c r="J28" s="166"/>
      <c r="K28" s="166"/>
      <c r="L28" s="166"/>
      <c r="M28" s="166"/>
      <c r="N28" s="166"/>
      <c r="O28" s="167"/>
      <c r="P28" s="42"/>
    </row>
    <row r="29" spans="1:16" ht="12">
      <c r="A29" s="5"/>
      <c r="B29" s="6" t="s">
        <v>25</v>
      </c>
      <c r="C29" s="7"/>
      <c r="D29" s="24"/>
      <c r="E29" s="8">
        <v>238957021.38</v>
      </c>
      <c r="F29" s="157" t="s">
        <v>3</v>
      </c>
      <c r="G29" s="157">
        <f>E29*100/E30</f>
        <v>157.85</v>
      </c>
      <c r="H29" s="157" t="s">
        <v>4</v>
      </c>
      <c r="I29" s="17"/>
      <c r="J29" s="24"/>
      <c r="K29" s="116">
        <v>222733224</v>
      </c>
      <c r="L29" s="157" t="s">
        <v>3</v>
      </c>
      <c r="M29" s="157">
        <f>K29*100/K30</f>
        <v>148.68</v>
      </c>
      <c r="N29" s="157" t="s">
        <v>4</v>
      </c>
      <c r="O29" s="17"/>
      <c r="P29" s="183">
        <f>G29-M29</f>
        <v>9.17</v>
      </c>
    </row>
    <row r="30" spans="1:16" ht="12">
      <c r="A30" s="5"/>
      <c r="B30" s="24" t="s">
        <v>26</v>
      </c>
      <c r="C30" s="7"/>
      <c r="D30" s="24"/>
      <c r="E30" s="93">
        <v>151383614.98</v>
      </c>
      <c r="F30" s="157"/>
      <c r="G30" s="157"/>
      <c r="H30" s="157"/>
      <c r="I30" s="17"/>
      <c r="J30" s="24"/>
      <c r="K30" s="113">
        <v>149802602.1</v>
      </c>
      <c r="L30" s="157"/>
      <c r="M30" s="157"/>
      <c r="N30" s="157"/>
      <c r="O30" s="17"/>
      <c r="P30" s="183"/>
    </row>
    <row r="31" spans="1:16" ht="12">
      <c r="A31" s="172"/>
      <c r="B31" s="185"/>
      <c r="C31" s="186"/>
      <c r="D31" s="173"/>
      <c r="E31" s="173"/>
      <c r="F31" s="173"/>
      <c r="G31" s="173"/>
      <c r="H31" s="173"/>
      <c r="I31" s="175"/>
      <c r="J31" s="173"/>
      <c r="K31" s="173"/>
      <c r="L31" s="173"/>
      <c r="M31" s="173"/>
      <c r="N31" s="173"/>
      <c r="O31" s="175"/>
      <c r="P31" s="94"/>
    </row>
    <row r="32" ht="12">
      <c r="P32" s="46"/>
    </row>
    <row r="35" spans="2:13" ht="12">
      <c r="B35" s="24" t="s">
        <v>16</v>
      </c>
      <c r="G35" s="45">
        <f>G9</f>
        <v>39.4</v>
      </c>
      <c r="M35" s="45">
        <f>M9</f>
        <v>44.83</v>
      </c>
    </row>
    <row r="36" spans="2:13" ht="12">
      <c r="B36" s="24" t="s">
        <v>19</v>
      </c>
      <c r="G36" s="45">
        <f>G13</f>
        <v>7.66</v>
      </c>
      <c r="M36" s="45">
        <f>M13</f>
        <v>6.55</v>
      </c>
    </row>
    <row r="37" spans="2:13" ht="12">
      <c r="B37" s="24" t="s">
        <v>21</v>
      </c>
      <c r="G37" s="45">
        <f>G17</f>
        <v>39.4</v>
      </c>
      <c r="M37" s="45">
        <f>M17</f>
        <v>44.83</v>
      </c>
    </row>
    <row r="38" spans="2:13" ht="24">
      <c r="B38" s="24" t="s">
        <v>27</v>
      </c>
      <c r="G38" s="45">
        <f>G21</f>
        <v>16.12</v>
      </c>
      <c r="M38" s="45">
        <f>M21</f>
        <v>17.45</v>
      </c>
    </row>
    <row r="39" spans="2:13" ht="24">
      <c r="B39" s="24" t="s">
        <v>28</v>
      </c>
      <c r="G39" s="45">
        <f>G25</f>
        <v>74.2</v>
      </c>
      <c r="M39" s="45">
        <f>M25</f>
        <v>69.05</v>
      </c>
    </row>
    <row r="40" spans="2:13" ht="12">
      <c r="B40" s="47" t="s">
        <v>118</v>
      </c>
      <c r="G40" s="45">
        <f>G29</f>
        <v>157.85</v>
      </c>
      <c r="M40" s="45">
        <f>M29</f>
        <v>148.68</v>
      </c>
    </row>
  </sheetData>
  <sheetProtection/>
  <mergeCells count="63">
    <mergeCell ref="M29:M30"/>
    <mergeCell ref="N29:N30"/>
    <mergeCell ref="P29:P30"/>
    <mergeCell ref="A31:C31"/>
    <mergeCell ref="D31:I31"/>
    <mergeCell ref="J31:O31"/>
    <mergeCell ref="F29:F30"/>
    <mergeCell ref="G29:G30"/>
    <mergeCell ref="H29:H30"/>
    <mergeCell ref="L29:L30"/>
    <mergeCell ref="A28:C28"/>
    <mergeCell ref="D28:I28"/>
    <mergeCell ref="J28:O28"/>
    <mergeCell ref="F25:F26"/>
    <mergeCell ref="G25:G26"/>
    <mergeCell ref="H25:H26"/>
    <mergeCell ref="L25:L26"/>
    <mergeCell ref="M25:M26"/>
    <mergeCell ref="N25:N26"/>
    <mergeCell ref="P25:P26"/>
    <mergeCell ref="P17:P18"/>
    <mergeCell ref="A20:C20"/>
    <mergeCell ref="D20:I20"/>
    <mergeCell ref="J20:O20"/>
    <mergeCell ref="F17:F18"/>
    <mergeCell ref="G17:G18"/>
    <mergeCell ref="H17:H18"/>
    <mergeCell ref="L17:L18"/>
    <mergeCell ref="M17:M18"/>
    <mergeCell ref="N17:N18"/>
    <mergeCell ref="A24:C24"/>
    <mergeCell ref="D24:I24"/>
    <mergeCell ref="J24:O24"/>
    <mergeCell ref="N21:N22"/>
    <mergeCell ref="M21:M22"/>
    <mergeCell ref="M9:M10"/>
    <mergeCell ref="N9:N10"/>
    <mergeCell ref="A16:C16"/>
    <mergeCell ref="D16:I16"/>
    <mergeCell ref="J16:O16"/>
    <mergeCell ref="M13:M14"/>
    <mergeCell ref="N13:N14"/>
    <mergeCell ref="A12:C12"/>
    <mergeCell ref="F13:F14"/>
    <mergeCell ref="G13:G14"/>
    <mergeCell ref="H13:H14"/>
    <mergeCell ref="L13:L14"/>
    <mergeCell ref="B4:J4"/>
    <mergeCell ref="P9:P10"/>
    <mergeCell ref="F9:F10"/>
    <mergeCell ref="G9:G10"/>
    <mergeCell ref="P21:P22"/>
    <mergeCell ref="F21:F22"/>
    <mergeCell ref="G21:G22"/>
    <mergeCell ref="H21:H22"/>
    <mergeCell ref="L21:L22"/>
    <mergeCell ref="H9:H10"/>
    <mergeCell ref="L9:L10"/>
    <mergeCell ref="P13:P14"/>
    <mergeCell ref="A6:C6"/>
    <mergeCell ref="D6:I6"/>
    <mergeCell ref="J6:O6"/>
    <mergeCell ref="A8:C8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5"/>
  <sheetViews>
    <sheetView zoomScalePageLayoutView="0" workbookViewId="0" topLeftCell="A1">
      <selection activeCell="B2" sqref="B2"/>
    </sheetView>
  </sheetViews>
  <sheetFormatPr defaultColWidth="11.57421875" defaultRowHeight="12.75"/>
  <cols>
    <col min="1" max="1" width="17.421875" style="44" customWidth="1"/>
    <col min="2" max="2" width="36.140625" style="44" bestFit="1" customWidth="1"/>
    <col min="3" max="4" width="1.1484375" style="44" customWidth="1"/>
    <col min="5" max="5" width="13.00390625" style="44" bestFit="1" customWidth="1"/>
    <col min="6" max="6" width="2.00390625" style="44" bestFit="1" customWidth="1"/>
    <col min="7" max="7" width="4.8515625" style="44" bestFit="1" customWidth="1"/>
    <col min="8" max="8" width="2.00390625" style="44" bestFit="1" customWidth="1"/>
    <col min="9" max="10" width="1.1484375" style="44" customWidth="1"/>
    <col min="11" max="11" width="11.7109375" style="44" bestFit="1" customWidth="1"/>
    <col min="12" max="12" width="2.00390625" style="44" bestFit="1" customWidth="1"/>
    <col min="13" max="13" width="5.7109375" style="44" bestFit="1" customWidth="1"/>
    <col min="14" max="14" width="2.00390625" style="44" bestFit="1" customWidth="1"/>
    <col min="15" max="15" width="1.1484375" style="44" customWidth="1"/>
    <col min="16" max="16" width="5.7109375" style="44" bestFit="1" customWidth="1"/>
    <col min="17" max="16384" width="11.57421875" style="44" customWidth="1"/>
  </cols>
  <sheetData>
    <row r="1" s="126" customFormat="1" ht="12"/>
    <row r="2" s="126" customFormat="1" ht="50.25">
      <c r="B2" s="130" t="s">
        <v>135</v>
      </c>
    </row>
    <row r="3" s="126" customFormat="1" ht="12"/>
    <row r="4" spans="2:10" s="126" customFormat="1" ht="12">
      <c r="B4" s="155" t="s">
        <v>142</v>
      </c>
      <c r="C4" s="155"/>
      <c r="D4" s="155"/>
      <c r="E4" s="155"/>
      <c r="F4" s="155"/>
      <c r="G4" s="155"/>
      <c r="H4" s="155"/>
      <c r="I4" s="155"/>
      <c r="J4" s="155"/>
    </row>
    <row r="5" s="126" customFormat="1" ht="12"/>
    <row r="6" spans="1:16" ht="12.75" customHeight="1">
      <c r="A6" s="146" t="s">
        <v>0</v>
      </c>
      <c r="B6" s="146"/>
      <c r="C6" s="146"/>
      <c r="D6" s="147" t="s">
        <v>134</v>
      </c>
      <c r="E6" s="148"/>
      <c r="F6" s="148"/>
      <c r="G6" s="148"/>
      <c r="H6" s="148"/>
      <c r="I6" s="149"/>
      <c r="J6" s="147" t="s">
        <v>131</v>
      </c>
      <c r="K6" s="148"/>
      <c r="L6" s="148"/>
      <c r="M6" s="148"/>
      <c r="N6" s="148"/>
      <c r="O6" s="149"/>
      <c r="P6" s="101" t="s">
        <v>1</v>
      </c>
    </row>
    <row r="7" spans="1:16" ht="12.75" customHeight="1">
      <c r="A7" s="54"/>
      <c r="B7" s="55"/>
      <c r="C7" s="55"/>
      <c r="D7" s="57"/>
      <c r="E7" s="102"/>
      <c r="F7" s="102"/>
      <c r="G7" s="102"/>
      <c r="H7" s="102"/>
      <c r="I7" s="102"/>
      <c r="J7" s="57"/>
      <c r="K7" s="102"/>
      <c r="L7" s="102"/>
      <c r="M7" s="102"/>
      <c r="N7" s="102"/>
      <c r="O7" s="102"/>
      <c r="P7" s="103"/>
    </row>
    <row r="8" spans="1:16" ht="12.75" customHeight="1">
      <c r="A8" s="162" t="s">
        <v>29</v>
      </c>
      <c r="B8" s="163"/>
      <c r="C8" s="164"/>
      <c r="D8" s="2"/>
      <c r="E8" s="3"/>
      <c r="F8" s="3"/>
      <c r="G8" s="3"/>
      <c r="H8" s="3"/>
      <c r="I8" s="1"/>
      <c r="J8" s="2"/>
      <c r="K8" s="3"/>
      <c r="L8" s="3"/>
      <c r="M8" s="3"/>
      <c r="N8" s="3"/>
      <c r="O8" s="1"/>
      <c r="P8" s="4"/>
    </row>
    <row r="9" spans="1:16" ht="12">
      <c r="A9" s="5"/>
      <c r="B9" s="6" t="s">
        <v>30</v>
      </c>
      <c r="C9" s="7"/>
      <c r="D9" s="5"/>
      <c r="E9" s="8">
        <v>865059826.94</v>
      </c>
      <c r="F9" s="157" t="s">
        <v>3</v>
      </c>
      <c r="G9" s="157">
        <f>E9*100/E10</f>
        <v>98.7</v>
      </c>
      <c r="H9" s="157" t="s">
        <v>4</v>
      </c>
      <c r="I9" s="17"/>
      <c r="J9" s="5"/>
      <c r="K9" s="116">
        <v>811445814.56</v>
      </c>
      <c r="L9" s="157" t="s">
        <v>3</v>
      </c>
      <c r="M9" s="157">
        <f>K9*100/K10</f>
        <v>95.93</v>
      </c>
      <c r="N9" s="157" t="s">
        <v>4</v>
      </c>
      <c r="O9" s="17"/>
      <c r="P9" s="144">
        <f>G9-M9</f>
        <v>2.77</v>
      </c>
    </row>
    <row r="10" spans="1:16" ht="12">
      <c r="A10" s="12"/>
      <c r="B10" s="6" t="s">
        <v>31</v>
      </c>
      <c r="C10" s="13"/>
      <c r="D10" s="12"/>
      <c r="E10" s="8">
        <v>876490688.83</v>
      </c>
      <c r="F10" s="158"/>
      <c r="G10" s="158"/>
      <c r="H10" s="158"/>
      <c r="I10" s="19"/>
      <c r="J10" s="12"/>
      <c r="K10" s="116">
        <v>845854621.19</v>
      </c>
      <c r="L10" s="158"/>
      <c r="M10" s="158"/>
      <c r="N10" s="158"/>
      <c r="O10" s="19"/>
      <c r="P10" s="145"/>
    </row>
    <row r="11" spans="1:16" ht="12.75" customHeight="1">
      <c r="A11" s="162" t="s">
        <v>32</v>
      </c>
      <c r="B11" s="163"/>
      <c r="C11" s="164"/>
      <c r="D11" s="48"/>
      <c r="E11" s="39"/>
      <c r="F11" s="39"/>
      <c r="G11" s="39"/>
      <c r="H11" s="39"/>
      <c r="I11" s="40"/>
      <c r="J11" s="48"/>
      <c r="K11" s="39"/>
      <c r="L11" s="39"/>
      <c r="M11" s="39"/>
      <c r="N11" s="39"/>
      <c r="O11" s="40"/>
      <c r="P11" s="49"/>
    </row>
    <row r="12" spans="1:16" ht="12">
      <c r="A12" s="5"/>
      <c r="B12" s="6" t="s">
        <v>33</v>
      </c>
      <c r="C12" s="7"/>
      <c r="D12" s="5"/>
      <c r="E12" s="8">
        <v>885912671.28</v>
      </c>
      <c r="F12" s="157" t="s">
        <v>3</v>
      </c>
      <c r="G12" s="157">
        <f>E12*100/E13</f>
        <v>88.56</v>
      </c>
      <c r="H12" s="157" t="s">
        <v>4</v>
      </c>
      <c r="I12" s="17"/>
      <c r="J12" s="5"/>
      <c r="K12" s="116">
        <v>798789298.06</v>
      </c>
      <c r="L12" s="157" t="s">
        <v>3</v>
      </c>
      <c r="M12" s="157">
        <f>K12*100/K13</f>
        <v>87.79</v>
      </c>
      <c r="N12" s="157" t="s">
        <v>4</v>
      </c>
      <c r="O12" s="17"/>
      <c r="P12" s="144">
        <f>G12-M12</f>
        <v>0.77</v>
      </c>
    </row>
    <row r="13" spans="1:16" ht="12">
      <c r="A13" s="12"/>
      <c r="B13" s="6" t="s">
        <v>34</v>
      </c>
      <c r="C13" s="13"/>
      <c r="D13" s="12"/>
      <c r="E13" s="8">
        <v>1000315167.81</v>
      </c>
      <c r="F13" s="158"/>
      <c r="G13" s="158"/>
      <c r="H13" s="158"/>
      <c r="I13" s="19"/>
      <c r="J13" s="12"/>
      <c r="K13" s="116">
        <v>909933647.93</v>
      </c>
      <c r="L13" s="158"/>
      <c r="M13" s="158"/>
      <c r="N13" s="158"/>
      <c r="O13" s="19"/>
      <c r="P13" s="145"/>
    </row>
    <row r="14" spans="1:16" ht="12.75" customHeight="1">
      <c r="A14" s="162" t="s">
        <v>35</v>
      </c>
      <c r="B14" s="163"/>
      <c r="C14" s="164"/>
      <c r="D14" s="165"/>
      <c r="E14" s="166"/>
      <c r="F14" s="166"/>
      <c r="G14" s="166"/>
      <c r="H14" s="166"/>
      <c r="I14" s="167"/>
      <c r="J14" s="165"/>
      <c r="K14" s="166"/>
      <c r="L14" s="166"/>
      <c r="M14" s="166"/>
      <c r="N14" s="166"/>
      <c r="O14" s="167"/>
      <c r="P14" s="4"/>
    </row>
    <row r="15" spans="1:16" ht="12">
      <c r="A15" s="5"/>
      <c r="B15" s="6" t="s">
        <v>36</v>
      </c>
      <c r="C15" s="7"/>
      <c r="D15" s="5"/>
      <c r="E15" s="8">
        <f>153797167.81-36834757.2</f>
        <v>116962410.61</v>
      </c>
      <c r="F15" s="157" t="s">
        <v>3</v>
      </c>
      <c r="G15" s="157">
        <f>E15*100/E16</f>
        <v>13.82</v>
      </c>
      <c r="H15" s="157" t="s">
        <v>4</v>
      </c>
      <c r="I15" s="17"/>
      <c r="J15" s="5"/>
      <c r="K15" s="116">
        <f>100824647.93-15633787.77</f>
        <v>85190860.16</v>
      </c>
      <c r="L15" s="157" t="s">
        <v>3</v>
      </c>
      <c r="M15" s="157">
        <f>K15*100/K16</f>
        <v>10.53</v>
      </c>
      <c r="N15" s="157" t="s">
        <v>4</v>
      </c>
      <c r="O15" s="17"/>
      <c r="P15" s="144">
        <f>G15-M15</f>
        <v>3.29</v>
      </c>
    </row>
    <row r="16" spans="1:16" ht="12">
      <c r="A16" s="12"/>
      <c r="B16" s="6" t="s">
        <v>37</v>
      </c>
      <c r="C16" s="13"/>
      <c r="D16" s="12"/>
      <c r="E16" s="8">
        <v>846518000</v>
      </c>
      <c r="F16" s="158"/>
      <c r="G16" s="158"/>
      <c r="H16" s="158"/>
      <c r="I16" s="19"/>
      <c r="J16" s="12"/>
      <c r="K16" s="116">
        <v>809109000</v>
      </c>
      <c r="L16" s="158"/>
      <c r="M16" s="158"/>
      <c r="N16" s="158"/>
      <c r="O16" s="19"/>
      <c r="P16" s="145"/>
    </row>
    <row r="17" spans="1:16" ht="12">
      <c r="A17" s="150"/>
      <c r="B17" s="151"/>
      <c r="C17" s="184"/>
      <c r="D17" s="165"/>
      <c r="E17" s="166"/>
      <c r="F17" s="166"/>
      <c r="G17" s="166"/>
      <c r="H17" s="166"/>
      <c r="I17" s="167"/>
      <c r="J17" s="165"/>
      <c r="K17" s="166"/>
      <c r="L17" s="166"/>
      <c r="M17" s="166"/>
      <c r="N17" s="166"/>
      <c r="O17" s="167"/>
      <c r="P17" s="4"/>
    </row>
    <row r="18" spans="1:16" ht="12">
      <c r="A18" s="5"/>
      <c r="B18" s="6" t="s">
        <v>31</v>
      </c>
      <c r="C18" s="7"/>
      <c r="D18" s="5"/>
      <c r="E18" s="8">
        <f>E10</f>
        <v>876490688.83</v>
      </c>
      <c r="F18" s="157" t="s">
        <v>3</v>
      </c>
      <c r="G18" s="157">
        <f>E18*100/E19</f>
        <v>87.62</v>
      </c>
      <c r="H18" s="157" t="s">
        <v>4</v>
      </c>
      <c r="I18" s="17"/>
      <c r="J18" s="5"/>
      <c r="K18" s="8">
        <f>K10</f>
        <v>845854621.19</v>
      </c>
      <c r="L18" s="157" t="s">
        <v>3</v>
      </c>
      <c r="M18" s="157">
        <f>K18*100/K19</f>
        <v>92.96</v>
      </c>
      <c r="N18" s="157" t="s">
        <v>4</v>
      </c>
      <c r="O18" s="17"/>
      <c r="P18" s="144">
        <f>G18-M18</f>
        <v>-5.34</v>
      </c>
    </row>
    <row r="19" spans="1:16" ht="12">
      <c r="A19" s="12"/>
      <c r="B19" s="6" t="s">
        <v>38</v>
      </c>
      <c r="C19" s="13"/>
      <c r="D19" s="12"/>
      <c r="E19" s="8">
        <f>E13</f>
        <v>1000315167.81</v>
      </c>
      <c r="F19" s="158"/>
      <c r="G19" s="158"/>
      <c r="H19" s="158"/>
      <c r="I19" s="19"/>
      <c r="J19" s="12"/>
      <c r="K19" s="8">
        <f>K13</f>
        <v>909933647.93</v>
      </c>
      <c r="L19" s="158"/>
      <c r="M19" s="158"/>
      <c r="N19" s="158"/>
      <c r="O19" s="19"/>
      <c r="P19" s="145"/>
    </row>
    <row r="22" spans="2:13" ht="12">
      <c r="B22" s="24" t="s">
        <v>29</v>
      </c>
      <c r="G22" s="45">
        <f>G9</f>
        <v>98.7</v>
      </c>
      <c r="M22" s="45">
        <f>M9</f>
        <v>95.93</v>
      </c>
    </row>
    <row r="23" spans="2:13" ht="12">
      <c r="B23" s="24" t="s">
        <v>32</v>
      </c>
      <c r="G23" s="45">
        <f>G12</f>
        <v>88.56</v>
      </c>
      <c r="M23" s="45">
        <f>M12</f>
        <v>87.79</v>
      </c>
    </row>
    <row r="24" spans="2:13" ht="12">
      <c r="B24" s="24" t="s">
        <v>35</v>
      </c>
      <c r="G24" s="45">
        <f>G15</f>
        <v>13.82</v>
      </c>
      <c r="M24" s="45">
        <f>M15</f>
        <v>10.53</v>
      </c>
    </row>
    <row r="25" spans="2:13" ht="12">
      <c r="B25" s="47" t="s">
        <v>39</v>
      </c>
      <c r="G25" s="45">
        <f>G18</f>
        <v>87.62</v>
      </c>
      <c r="M25" s="45">
        <f>M18</f>
        <v>92.96</v>
      </c>
    </row>
  </sheetData>
  <sheetProtection/>
  <mergeCells count="40">
    <mergeCell ref="A6:C6"/>
    <mergeCell ref="D6:I6"/>
    <mergeCell ref="J6:O6"/>
    <mergeCell ref="A8:C8"/>
    <mergeCell ref="M9:M10"/>
    <mergeCell ref="N9:N10"/>
    <mergeCell ref="P9:P10"/>
    <mergeCell ref="A11:C11"/>
    <mergeCell ref="F9:F10"/>
    <mergeCell ref="G9:G10"/>
    <mergeCell ref="H9:H10"/>
    <mergeCell ref="L9:L10"/>
    <mergeCell ref="M12:M13"/>
    <mergeCell ref="N12:N13"/>
    <mergeCell ref="P12:P13"/>
    <mergeCell ref="F12:F13"/>
    <mergeCell ref="G12:G13"/>
    <mergeCell ref="H12:H13"/>
    <mergeCell ref="L12:L13"/>
    <mergeCell ref="H15:H16"/>
    <mergeCell ref="L15:L16"/>
    <mergeCell ref="A14:C14"/>
    <mergeCell ref="D14:I14"/>
    <mergeCell ref="J14:O14"/>
    <mergeCell ref="B4:J4"/>
    <mergeCell ref="M18:M19"/>
    <mergeCell ref="N18:N19"/>
    <mergeCell ref="P18:P19"/>
    <mergeCell ref="F18:F19"/>
    <mergeCell ref="G18:G19"/>
    <mergeCell ref="H18:H19"/>
    <mergeCell ref="L18:L19"/>
    <mergeCell ref="M15:M16"/>
    <mergeCell ref="N15:N16"/>
    <mergeCell ref="P15:P16"/>
    <mergeCell ref="A17:C17"/>
    <mergeCell ref="D17:I17"/>
    <mergeCell ref="J17:O17"/>
    <mergeCell ref="F15:F16"/>
    <mergeCell ref="G15:G16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5.7109375" style="23" customWidth="1"/>
    <col min="2" max="2" width="43.8515625" style="23" customWidth="1"/>
    <col min="3" max="4" width="1.1484375" style="23" customWidth="1"/>
    <col min="5" max="5" width="11.7109375" style="23" bestFit="1" customWidth="1"/>
    <col min="6" max="7" width="1.1484375" style="23" customWidth="1"/>
    <col min="8" max="8" width="11.7109375" style="23" customWidth="1"/>
    <col min="9" max="10" width="1.1484375" style="23" customWidth="1"/>
    <col min="11" max="11" width="12.7109375" style="43" bestFit="1" customWidth="1"/>
    <col min="12" max="12" width="1.1484375" style="23" customWidth="1"/>
    <col min="13" max="16384" width="11.421875" style="23" customWidth="1"/>
  </cols>
  <sheetData>
    <row r="1" s="123" customFormat="1" ht="12.75">
      <c r="K1" s="43"/>
    </row>
    <row r="2" spans="2:11" s="123" customFormat="1" ht="50.25">
      <c r="B2" s="130" t="s">
        <v>135</v>
      </c>
      <c r="K2" s="43"/>
    </row>
    <row r="3" s="123" customFormat="1" ht="12.75">
      <c r="K3" s="43"/>
    </row>
    <row r="4" spans="2:11" s="123" customFormat="1" ht="12.75">
      <c r="B4" s="156" t="s">
        <v>143</v>
      </c>
      <c r="C4" s="168"/>
      <c r="D4" s="168"/>
      <c r="E4" s="168"/>
      <c r="F4" s="168"/>
      <c r="G4" s="168"/>
      <c r="H4" s="168"/>
      <c r="K4" s="43"/>
    </row>
    <row r="5" s="123" customFormat="1" ht="12.75">
      <c r="K5" s="43"/>
    </row>
    <row r="6" spans="1:12" s="50" customFormat="1" ht="15" customHeight="1">
      <c r="A6" s="187" t="s">
        <v>80</v>
      </c>
      <c r="B6" s="188"/>
      <c r="C6" s="189"/>
      <c r="D6" s="190" t="s">
        <v>134</v>
      </c>
      <c r="E6" s="191"/>
      <c r="F6" s="192"/>
      <c r="G6" s="190" t="s">
        <v>131</v>
      </c>
      <c r="H6" s="191"/>
      <c r="I6" s="192"/>
      <c r="J6" s="193" t="s">
        <v>81</v>
      </c>
      <c r="K6" s="194"/>
      <c r="L6" s="195"/>
    </row>
    <row r="7" spans="1:12" s="59" customFormat="1" ht="15" customHeight="1">
      <c r="A7" s="51"/>
      <c r="B7" s="52"/>
      <c r="C7" s="53"/>
      <c r="D7" s="54"/>
      <c r="E7" s="55"/>
      <c r="F7" s="56"/>
      <c r="G7" s="54"/>
      <c r="H7" s="55"/>
      <c r="I7" s="56"/>
      <c r="J7" s="57"/>
      <c r="K7" s="79"/>
      <c r="L7" s="58"/>
    </row>
    <row r="8" spans="1:12" ht="12.75">
      <c r="A8" s="5"/>
      <c r="B8" s="24" t="s">
        <v>82</v>
      </c>
      <c r="C8" s="7"/>
      <c r="D8" s="5"/>
      <c r="E8" s="10">
        <v>874865729.02</v>
      </c>
      <c r="F8" s="60"/>
      <c r="G8" s="5"/>
      <c r="H8" s="117">
        <v>844403662.19</v>
      </c>
      <c r="I8" s="60"/>
      <c r="J8" s="61"/>
      <c r="K8" s="80">
        <f>E8-H8</f>
        <v>30462066.83</v>
      </c>
      <c r="L8" s="60"/>
    </row>
    <row r="9" spans="1:12" ht="12.75">
      <c r="A9" s="62"/>
      <c r="B9" s="63" t="s">
        <v>83</v>
      </c>
      <c r="C9" s="64"/>
      <c r="D9" s="5"/>
      <c r="E9" s="14">
        <v>805771292.9</v>
      </c>
      <c r="F9" s="60"/>
      <c r="G9" s="5"/>
      <c r="H9" s="118">
        <v>716101282.42</v>
      </c>
      <c r="I9" s="60"/>
      <c r="J9" s="61"/>
      <c r="K9" s="81">
        <f>E9-H9</f>
        <v>89670010.48</v>
      </c>
      <c r="L9" s="60"/>
    </row>
    <row r="10" spans="1:12" ht="12.75">
      <c r="A10" s="5"/>
      <c r="B10" s="65" t="s">
        <v>84</v>
      </c>
      <c r="C10" s="7"/>
      <c r="D10" s="5"/>
      <c r="E10" s="66">
        <f>E8-E9</f>
        <v>69094436.12</v>
      </c>
      <c r="F10" s="60"/>
      <c r="G10" s="5"/>
      <c r="H10" s="66">
        <f>H8-H9</f>
        <v>128302379.77</v>
      </c>
      <c r="I10" s="60"/>
      <c r="J10" s="61"/>
      <c r="K10" s="80">
        <f>E10-H10</f>
        <v>-59207943.65</v>
      </c>
      <c r="L10" s="60"/>
    </row>
    <row r="11" spans="1:12" ht="12.75">
      <c r="A11" s="67"/>
      <c r="B11" s="47"/>
      <c r="C11" s="68"/>
      <c r="D11" s="67"/>
      <c r="E11" s="69"/>
      <c r="F11" s="70"/>
      <c r="G11" s="67"/>
      <c r="H11" s="69"/>
      <c r="I11" s="70"/>
      <c r="J11" s="71"/>
      <c r="K11" s="82"/>
      <c r="L11" s="68"/>
    </row>
    <row r="12" spans="1:12" ht="12.75">
      <c r="A12" s="67"/>
      <c r="B12" s="47" t="s">
        <v>113</v>
      </c>
      <c r="C12" s="68"/>
      <c r="D12" s="67"/>
      <c r="E12" s="69">
        <v>80141378.38</v>
      </c>
      <c r="F12" s="70"/>
      <c r="G12" s="67"/>
      <c r="H12" s="69">
        <v>82688015.64</v>
      </c>
      <c r="I12" s="70"/>
      <c r="J12" s="71"/>
      <c r="K12" s="80">
        <f>E12-H12</f>
        <v>-2546637.26</v>
      </c>
      <c r="L12" s="68"/>
    </row>
    <row r="13" spans="1:12" ht="12.75">
      <c r="A13" s="67"/>
      <c r="B13" s="109" t="s">
        <v>112</v>
      </c>
      <c r="C13" s="68"/>
      <c r="D13" s="67"/>
      <c r="E13" s="72">
        <v>1624959.81</v>
      </c>
      <c r="F13" s="70"/>
      <c r="G13" s="67"/>
      <c r="H13" s="72">
        <v>1450959</v>
      </c>
      <c r="I13" s="70"/>
      <c r="J13" s="71"/>
      <c r="K13" s="81">
        <f>E13-H13</f>
        <v>174000.81</v>
      </c>
      <c r="L13" s="68"/>
    </row>
    <row r="14" spans="1:12" ht="12.75">
      <c r="A14" s="67"/>
      <c r="B14" s="73" t="s">
        <v>85</v>
      </c>
      <c r="C14" s="68"/>
      <c r="D14" s="67"/>
      <c r="E14" s="69">
        <f>E12-E13</f>
        <v>78516418.57</v>
      </c>
      <c r="F14" s="70"/>
      <c r="G14" s="67"/>
      <c r="H14" s="69">
        <f>H12-H13</f>
        <v>81237056.64</v>
      </c>
      <c r="I14" s="70"/>
      <c r="J14" s="71"/>
      <c r="K14" s="80">
        <f>E14-H14</f>
        <v>-2720638.07</v>
      </c>
      <c r="L14" s="68"/>
    </row>
    <row r="15" spans="1:12" ht="12.75">
      <c r="A15" s="74"/>
      <c r="B15" s="75"/>
      <c r="C15" s="76"/>
      <c r="D15" s="74"/>
      <c r="E15" s="72"/>
      <c r="F15" s="77"/>
      <c r="G15" s="74"/>
      <c r="H15" s="72"/>
      <c r="I15" s="77"/>
      <c r="J15" s="78"/>
      <c r="K15" s="83"/>
      <c r="L15" s="76"/>
    </row>
    <row r="17" ht="12.75">
      <c r="B17" s="47"/>
    </row>
  </sheetData>
  <sheetProtection/>
  <mergeCells count="5">
    <mergeCell ref="A6:C6"/>
    <mergeCell ref="D6:F6"/>
    <mergeCell ref="G6:I6"/>
    <mergeCell ref="J6:L6"/>
    <mergeCell ref="B4:H4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B2" sqref="B2"/>
    </sheetView>
  </sheetViews>
  <sheetFormatPr defaultColWidth="11.57421875" defaultRowHeight="12.75"/>
  <cols>
    <col min="1" max="1" width="18.57421875" style="44" customWidth="1"/>
    <col min="2" max="2" width="37.00390625" style="44" bestFit="1" customWidth="1"/>
    <col min="3" max="4" width="1.1484375" style="44" customWidth="1"/>
    <col min="5" max="5" width="11.7109375" style="44" bestFit="1" customWidth="1"/>
    <col min="6" max="6" width="1.7109375" style="44" customWidth="1"/>
    <col min="7" max="7" width="4.8515625" style="44" bestFit="1" customWidth="1"/>
    <col min="8" max="8" width="2.00390625" style="44" bestFit="1" customWidth="1"/>
    <col min="9" max="10" width="1.1484375" style="44" customWidth="1"/>
    <col min="11" max="11" width="11.7109375" style="44" bestFit="1" customWidth="1"/>
    <col min="12" max="12" width="2.00390625" style="44" bestFit="1" customWidth="1"/>
    <col min="13" max="13" width="4.8515625" style="44" bestFit="1" customWidth="1"/>
    <col min="14" max="14" width="2.00390625" style="44" bestFit="1" customWidth="1"/>
    <col min="15" max="15" width="1.1484375" style="44" customWidth="1"/>
    <col min="16" max="16" width="5.8515625" style="44" bestFit="1" customWidth="1"/>
    <col min="17" max="16384" width="11.57421875" style="44" customWidth="1"/>
  </cols>
  <sheetData>
    <row r="1" s="126" customFormat="1" ht="12"/>
    <row r="2" s="126" customFormat="1" ht="52.5" customHeight="1">
      <c r="B2" s="130" t="s">
        <v>135</v>
      </c>
    </row>
    <row r="3" s="126" customFormat="1" ht="12"/>
    <row r="4" spans="2:11" s="126" customFormat="1" ht="12">
      <c r="B4" s="155" t="s">
        <v>144</v>
      </c>
      <c r="C4" s="155"/>
      <c r="D4" s="155"/>
      <c r="E4" s="155"/>
      <c r="F4" s="155"/>
      <c r="G4" s="155"/>
      <c r="H4" s="155"/>
      <c r="I4" s="155"/>
      <c r="J4" s="155"/>
      <c r="K4" s="155"/>
    </row>
    <row r="5" s="126" customFormat="1" ht="12"/>
    <row r="6" spans="1:16" ht="12.75" customHeight="1">
      <c r="A6" s="146" t="s">
        <v>0</v>
      </c>
      <c r="B6" s="146"/>
      <c r="C6" s="146"/>
      <c r="D6" s="147" t="s">
        <v>134</v>
      </c>
      <c r="E6" s="148"/>
      <c r="F6" s="148"/>
      <c r="G6" s="148"/>
      <c r="H6" s="148"/>
      <c r="I6" s="149"/>
      <c r="J6" s="147" t="s">
        <v>131</v>
      </c>
      <c r="K6" s="148"/>
      <c r="L6" s="148"/>
      <c r="M6" s="148"/>
      <c r="N6" s="148"/>
      <c r="O6" s="149"/>
      <c r="P6" s="101" t="s">
        <v>1</v>
      </c>
    </row>
    <row r="7" spans="1:16" ht="12.75" customHeight="1">
      <c r="A7" s="54"/>
      <c r="B7" s="55"/>
      <c r="C7" s="55"/>
      <c r="D7" s="57"/>
      <c r="E7" s="102"/>
      <c r="F7" s="102"/>
      <c r="G7" s="102"/>
      <c r="H7" s="102"/>
      <c r="I7" s="102"/>
      <c r="J7" s="57"/>
      <c r="K7" s="102"/>
      <c r="L7" s="102"/>
      <c r="M7" s="102"/>
      <c r="N7" s="102"/>
      <c r="O7" s="102"/>
      <c r="P7" s="103"/>
    </row>
    <row r="8" spans="1:16" ht="12.75" customHeight="1">
      <c r="A8" s="162" t="s">
        <v>51</v>
      </c>
      <c r="B8" s="163"/>
      <c r="C8" s="164"/>
      <c r="D8" s="2"/>
      <c r="E8" s="3"/>
      <c r="F8" s="3"/>
      <c r="G8" s="3"/>
      <c r="H8" s="3"/>
      <c r="I8" s="1"/>
      <c r="J8" s="2"/>
      <c r="K8" s="3"/>
      <c r="L8" s="3"/>
      <c r="M8" s="3"/>
      <c r="N8" s="3"/>
      <c r="O8" s="1"/>
      <c r="P8" s="4"/>
    </row>
    <row r="9" spans="1:16" ht="12">
      <c r="A9" s="5"/>
      <c r="B9" s="6" t="s">
        <v>52</v>
      </c>
      <c r="C9" s="7"/>
      <c r="D9" s="5"/>
      <c r="E9" s="20">
        <v>34320422.03</v>
      </c>
      <c r="F9" s="157" t="s">
        <v>3</v>
      </c>
      <c r="G9" s="157">
        <f>E9*100/E10</f>
        <v>63.51</v>
      </c>
      <c r="H9" s="157" t="s">
        <v>4</v>
      </c>
      <c r="I9" s="17"/>
      <c r="J9" s="5"/>
      <c r="K9" s="114">
        <v>32605184.86</v>
      </c>
      <c r="L9" s="157" t="s">
        <v>3</v>
      </c>
      <c r="M9" s="157">
        <f>K9*100/K10</f>
        <v>43.19</v>
      </c>
      <c r="N9" s="157" t="s">
        <v>4</v>
      </c>
      <c r="O9" s="17"/>
      <c r="P9" s="144">
        <f>G9-M9</f>
        <v>20.32</v>
      </c>
    </row>
    <row r="10" spans="1:16" ht="12">
      <c r="A10" s="12"/>
      <c r="B10" s="6" t="s">
        <v>53</v>
      </c>
      <c r="C10" s="13"/>
      <c r="D10" s="12"/>
      <c r="E10" s="8">
        <f>11430861.89+42610835.56</f>
        <v>54041697.45</v>
      </c>
      <c r="F10" s="158"/>
      <c r="G10" s="158"/>
      <c r="H10" s="158"/>
      <c r="I10" s="19"/>
      <c r="J10" s="12"/>
      <c r="K10" s="116">
        <f>34408806.63+41081057.83</f>
        <v>75489864.46</v>
      </c>
      <c r="L10" s="158"/>
      <c r="M10" s="158"/>
      <c r="N10" s="158"/>
      <c r="O10" s="19"/>
      <c r="P10" s="145"/>
    </row>
    <row r="11" spans="1:16" ht="12">
      <c r="A11" s="162" t="s">
        <v>54</v>
      </c>
      <c r="B11" s="163"/>
      <c r="C11" s="164"/>
      <c r="D11" s="2"/>
      <c r="E11" s="3"/>
      <c r="F11" s="3"/>
      <c r="G11" s="3"/>
      <c r="H11" s="3"/>
      <c r="I11" s="1"/>
      <c r="J11" s="2"/>
      <c r="K11" s="3"/>
      <c r="L11" s="3"/>
      <c r="M11" s="3"/>
      <c r="N11" s="3"/>
      <c r="O11" s="1"/>
      <c r="P11" s="4"/>
    </row>
    <row r="12" spans="1:16" ht="12">
      <c r="A12" s="5"/>
      <c r="B12" s="6" t="s">
        <v>52</v>
      </c>
      <c r="C12" s="7"/>
      <c r="D12" s="5"/>
      <c r="E12" s="8">
        <f>E9</f>
        <v>34320422.03</v>
      </c>
      <c r="F12" s="157" t="s">
        <v>3</v>
      </c>
      <c r="G12" s="157">
        <f>E12*100/E13</f>
        <v>80.54</v>
      </c>
      <c r="H12" s="157" t="s">
        <v>4</v>
      </c>
      <c r="I12" s="17"/>
      <c r="J12" s="5"/>
      <c r="K12" s="116">
        <f>K9</f>
        <v>32605184.86</v>
      </c>
      <c r="L12" s="157" t="s">
        <v>3</v>
      </c>
      <c r="M12" s="157">
        <f>K12*100/K13</f>
        <v>79.37</v>
      </c>
      <c r="N12" s="157" t="s">
        <v>4</v>
      </c>
      <c r="O12" s="17"/>
      <c r="P12" s="144">
        <f>G12-M12</f>
        <v>1.17</v>
      </c>
    </row>
    <row r="13" spans="1:16" ht="12">
      <c r="A13" s="12"/>
      <c r="B13" s="6" t="s">
        <v>55</v>
      </c>
      <c r="C13" s="13"/>
      <c r="D13" s="12"/>
      <c r="E13" s="8">
        <v>42610835.56</v>
      </c>
      <c r="F13" s="158"/>
      <c r="G13" s="158"/>
      <c r="H13" s="158"/>
      <c r="I13" s="19"/>
      <c r="J13" s="12"/>
      <c r="K13" s="116">
        <v>41081057.83</v>
      </c>
      <c r="L13" s="158"/>
      <c r="M13" s="158"/>
      <c r="N13" s="158"/>
      <c r="O13" s="19"/>
      <c r="P13" s="145"/>
    </row>
    <row r="14" spans="1:16" ht="12">
      <c r="A14" s="162" t="s">
        <v>56</v>
      </c>
      <c r="B14" s="169"/>
      <c r="C14" s="170"/>
      <c r="D14" s="165"/>
      <c r="E14" s="166"/>
      <c r="F14" s="166"/>
      <c r="G14" s="166"/>
      <c r="H14" s="166"/>
      <c r="I14" s="167"/>
      <c r="J14" s="165"/>
      <c r="K14" s="166"/>
      <c r="L14" s="166"/>
      <c r="M14" s="166"/>
      <c r="N14" s="166"/>
      <c r="O14" s="167"/>
      <c r="P14" s="4"/>
    </row>
    <row r="15" spans="1:16" ht="12">
      <c r="A15" s="5"/>
      <c r="B15" s="6" t="s">
        <v>57</v>
      </c>
      <c r="C15" s="7"/>
      <c r="D15" s="5"/>
      <c r="E15" s="8">
        <v>13012308.91</v>
      </c>
      <c r="F15" s="157" t="s">
        <v>3</v>
      </c>
      <c r="G15" s="157">
        <f>E15*100/E16</f>
        <v>1.46</v>
      </c>
      <c r="H15" s="157" t="s">
        <v>4</v>
      </c>
      <c r="I15" s="17"/>
      <c r="J15" s="5"/>
      <c r="K15" s="116">
        <v>8178415.53</v>
      </c>
      <c r="L15" s="157" t="s">
        <v>3</v>
      </c>
      <c r="M15" s="157">
        <f>K15*100/K16</f>
        <v>0.96</v>
      </c>
      <c r="N15" s="157" t="s">
        <v>4</v>
      </c>
      <c r="O15" s="17"/>
      <c r="P15" s="144">
        <f>G15-M15</f>
        <v>0.5</v>
      </c>
    </row>
    <row r="16" spans="1:16" ht="12">
      <c r="A16" s="12"/>
      <c r="B16" s="6" t="s">
        <v>58</v>
      </c>
      <c r="C16" s="13"/>
      <c r="D16" s="12"/>
      <c r="E16" s="8">
        <v>889502997.74</v>
      </c>
      <c r="F16" s="158"/>
      <c r="G16" s="158"/>
      <c r="H16" s="158"/>
      <c r="I16" s="19"/>
      <c r="J16" s="12"/>
      <c r="K16" s="116">
        <v>854033036.72</v>
      </c>
      <c r="L16" s="158"/>
      <c r="M16" s="158"/>
      <c r="N16" s="158"/>
      <c r="O16" s="19"/>
      <c r="P16" s="145"/>
    </row>
    <row r="17" spans="1:16" ht="12">
      <c r="A17" s="162" t="s">
        <v>60</v>
      </c>
      <c r="B17" s="169"/>
      <c r="C17" s="170"/>
      <c r="D17" s="165"/>
      <c r="E17" s="166"/>
      <c r="F17" s="166"/>
      <c r="G17" s="166"/>
      <c r="H17" s="166"/>
      <c r="I17" s="167"/>
      <c r="J17" s="165"/>
      <c r="K17" s="166"/>
      <c r="L17" s="166"/>
      <c r="M17" s="166"/>
      <c r="N17" s="166"/>
      <c r="O17" s="167"/>
      <c r="P17" s="4"/>
    </row>
    <row r="18" spans="1:16" ht="12">
      <c r="A18" s="5"/>
      <c r="B18" s="6" t="s">
        <v>59</v>
      </c>
      <c r="C18" s="7"/>
      <c r="D18" s="5"/>
      <c r="E18" s="8">
        <v>17216.64</v>
      </c>
      <c r="F18" s="157" t="s">
        <v>3</v>
      </c>
      <c r="G18" s="157">
        <f>E18*100/E19</f>
        <v>0.02</v>
      </c>
      <c r="H18" s="157" t="s">
        <v>4</v>
      </c>
      <c r="I18" s="17"/>
      <c r="J18" s="5"/>
      <c r="K18" s="116">
        <v>383276.74</v>
      </c>
      <c r="L18" s="157" t="s">
        <v>3</v>
      </c>
      <c r="M18" s="157">
        <f>K18*100/K19</f>
        <v>0.83</v>
      </c>
      <c r="N18" s="157" t="s">
        <v>4</v>
      </c>
      <c r="O18" s="17"/>
      <c r="P18" s="144">
        <f>G18-M18</f>
        <v>-0.81</v>
      </c>
    </row>
    <row r="19" spans="1:16" ht="12">
      <c r="A19" s="12"/>
      <c r="B19" s="6" t="s">
        <v>121</v>
      </c>
      <c r="C19" s="13"/>
      <c r="D19" s="12"/>
      <c r="E19" s="8">
        <v>75489864.46</v>
      </c>
      <c r="F19" s="158"/>
      <c r="G19" s="158"/>
      <c r="H19" s="158"/>
      <c r="I19" s="19"/>
      <c r="J19" s="12"/>
      <c r="K19" s="116">
        <v>46058504.24</v>
      </c>
      <c r="L19" s="158"/>
      <c r="M19" s="158"/>
      <c r="N19" s="158"/>
      <c r="O19" s="19"/>
      <c r="P19" s="145"/>
    </row>
    <row r="24" spans="2:13" ht="12">
      <c r="B24" s="24" t="s">
        <v>51</v>
      </c>
      <c r="G24" s="45">
        <f>G9</f>
        <v>63.51</v>
      </c>
      <c r="M24" s="45">
        <f>M9</f>
        <v>43.19</v>
      </c>
    </row>
    <row r="25" spans="2:13" ht="12">
      <c r="B25" s="24" t="s">
        <v>54</v>
      </c>
      <c r="G25" s="45">
        <f>G12</f>
        <v>80.54</v>
      </c>
      <c r="M25" s="45">
        <f>M12</f>
        <v>79.37</v>
      </c>
    </row>
    <row r="26" spans="2:13" ht="24">
      <c r="B26" s="24" t="s">
        <v>56</v>
      </c>
      <c r="G26" s="45">
        <f>G15</f>
        <v>1.46</v>
      </c>
      <c r="M26" s="45">
        <f>M15</f>
        <v>0.96</v>
      </c>
    </row>
    <row r="27" spans="2:13" ht="24">
      <c r="B27" s="24" t="s">
        <v>60</v>
      </c>
      <c r="G27" s="45">
        <f>G18</f>
        <v>0.02</v>
      </c>
      <c r="M27" s="45">
        <f>M18</f>
        <v>0.83</v>
      </c>
    </row>
  </sheetData>
  <sheetProtection/>
  <mergeCells count="40">
    <mergeCell ref="A6:C6"/>
    <mergeCell ref="D6:I6"/>
    <mergeCell ref="J6:O6"/>
    <mergeCell ref="L12:L13"/>
    <mergeCell ref="M12:M13"/>
    <mergeCell ref="N12:N13"/>
    <mergeCell ref="A8:C8"/>
    <mergeCell ref="M9:M10"/>
    <mergeCell ref="N9:N10"/>
    <mergeCell ref="A11:C11"/>
    <mergeCell ref="F12:F13"/>
    <mergeCell ref="G12:G13"/>
    <mergeCell ref="H12:H13"/>
    <mergeCell ref="P9:P10"/>
    <mergeCell ref="F9:F10"/>
    <mergeCell ref="G9:G10"/>
    <mergeCell ref="H9:H10"/>
    <mergeCell ref="L9:L10"/>
    <mergeCell ref="N15:N16"/>
    <mergeCell ref="P15:P16"/>
    <mergeCell ref="F15:F16"/>
    <mergeCell ref="G15:G16"/>
    <mergeCell ref="H15:H16"/>
    <mergeCell ref="L15:L16"/>
    <mergeCell ref="B4:K4"/>
    <mergeCell ref="M18:M19"/>
    <mergeCell ref="N18:N19"/>
    <mergeCell ref="P18:P19"/>
    <mergeCell ref="F18:F19"/>
    <mergeCell ref="G18:G19"/>
    <mergeCell ref="H18:H19"/>
    <mergeCell ref="L18:L19"/>
    <mergeCell ref="P12:P13"/>
    <mergeCell ref="A14:C14"/>
    <mergeCell ref="D14:I14"/>
    <mergeCell ref="J14:O14"/>
    <mergeCell ref="A17:C17"/>
    <mergeCell ref="D17:I17"/>
    <mergeCell ref="J17:O17"/>
    <mergeCell ref="M15:M16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Insular de Informática y Comunicaciones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MSalazar</dc:creator>
  <cp:keywords/>
  <dc:description/>
  <cp:lastModifiedBy>Javier Ruiz Pérez</cp:lastModifiedBy>
  <cp:lastPrinted>2016-03-08T15:12:20Z</cp:lastPrinted>
  <dcterms:created xsi:type="dcterms:W3CDTF">2006-02-21T14:50:47Z</dcterms:created>
  <dcterms:modified xsi:type="dcterms:W3CDTF">2019-05-07T12:17:13Z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-1104967702</vt:i4>
  </property>
  <property fmtid="{D5CDD505-2E9C-101B-9397-08002B2CF9AE}" pid="3" name="_EmailSubject">
    <vt:lpwstr>necesita financiacion</vt:lpwstr>
  </property>
  <property fmtid="{D5CDD505-2E9C-101B-9397-08002B2CF9AE}" pid="4" name="_AuthorEmail">
    <vt:lpwstr>sgomfer@sctfe.es</vt:lpwstr>
  </property>
  <property fmtid="{D5CDD505-2E9C-101B-9397-08002B2CF9AE}" pid="5" name="_AuthorEmailDisplayName">
    <vt:lpwstr>Santiago Gómez</vt:lpwstr>
  </property>
  <property fmtid="{D5CDD505-2E9C-101B-9397-08002B2CF9AE}" pid="6" name="_ReviewingToolsShownOnce">
    <vt:lpwstr/>
  </property>
</Properties>
</file>