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90" yWindow="0" windowWidth="21720" windowHeight="13170" tabRatio="798" firstSheet="19" activeTab="25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Estab. Presup. " sheetId="27" state="hidden" r:id="rId27"/>
    <sheet name="FINANCIACION" sheetId="28" state="hidden" r:id="rId28"/>
    <sheet name="PRESUPUESTO" sheetId="29" state="hidden" r:id="rId29"/>
    <sheet name="PRESUPUESTO CPYG" sheetId="30" state="hidden" r:id="rId30"/>
  </sheets>
  <definedNames>
    <definedName name="_xlnm.Print_Area" localSheetId="2">'ACCIONISTAS'!$B$3:$J$49</definedName>
    <definedName name="_xlnm.Print_Area" localSheetId="5">'ACTIVO'!$B$2:$E$46</definedName>
    <definedName name="_xlnm.Print_Area" localSheetId="23">'COMPARATIVA 2016-2017'!$B$2:$F$14</definedName>
    <definedName name="_xlnm.Print_Area" localSheetId="3">'COMPROBACION'!$B$2:$D$67</definedName>
    <definedName name="_xlnm.Print_Area" localSheetId="4">'CPYG'!$B$2:$E$94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'Encomiendas'!$B$2:$F$23</definedName>
    <definedName name="_xlnm.Print_Area" localSheetId="16">'EP7 A'!$A$1:$H$25</definedName>
    <definedName name="_xlnm.Print_Area" localSheetId="26">'Estab. Presup. '!$B$2:$F$29</definedName>
    <definedName name="_xlnm.Print_Area" localSheetId="27">'FINANCIACION'!$B$2:$I$25</definedName>
    <definedName name="_xlnm.Print_Area" localSheetId="7">'INF. ADIC. CPYG '!$B$2:$M$50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(Personal)'!$B$2:$O$70</definedName>
    <definedName name="_xlnm.Print_Area" localSheetId="21">'LT 2017 (Personal)'!$B$2:$P$70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'Personal'!$B$2:$I$54</definedName>
    <definedName name="_xlnm.Print_Area" localSheetId="22">'PRESTACIONES Y GASTOS SOCIALES'!$B$2:$D$18</definedName>
    <definedName name="_xlnm.Print_Area" localSheetId="28">'PRESUPUESTO'!$B$2:$D$61</definedName>
    <definedName name="_xlnm.Print_Area" localSheetId="29">'PRESUPUESTO CPYG'!$B$2:$D$72</definedName>
    <definedName name="_xlnm.Print_Area" localSheetId="12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<sst xmlns="http://schemas.openxmlformats.org/spreadsheetml/2006/main" count="1271" uniqueCount="827">
  <si>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</si>
  <si>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</si>
  <si>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</si>
  <si>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</si>
  <si>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</si>
  <si>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</si>
  <si>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</si>
  <si>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</si>
  <si>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</si>
  <si>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</si>
  <si>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</si>
  <si>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</si>
  <si>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</si>
  <si>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</si>
  <si>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</si>
  <si>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</si>
  <si>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</si>
  <si>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</si>
  <si>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</si>
  <si>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</si>
  <si>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</si>
  <si>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</si>
  <si>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</si>
  <si>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</si>
  <si>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</si>
  <si>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</si>
  <si>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</si>
  <si>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</si>
  <si>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</si>
  <si>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</si>
  <si>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</si>
  <si>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</si>
  <si>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</si>
  <si>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</si>
  <si>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</si>
  <si>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</si>
  <si>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</si>
  <si>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</si>
  <si>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</si>
  <si>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</si>
  <si>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</si>
  <si>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</si>
  <si>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</si>
  <si>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</si>
  <si>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</si>
  <si>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</si>
  <si>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</si>
  <si>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</si>
  <si>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</si>
  <si>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</si>
  <si>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</si>
  <si>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</si>
  <si>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</si>
  <si>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</si>
  <si>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</si>
  <si>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</si>
  <si>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</si>
  <si>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</si>
  <si>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</si>
  <si>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</si>
  <si>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</si>
  <si>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</si>
  <si>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</si>
  <si>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</si>
  <si>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</si>
  <si>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</si>
  <si>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</si>
  <si>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</si>
  <si>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</si>
  <si>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</si>
  <si>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</si>
  <si>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</si>
  <si>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</si>
  <si>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</si>
  <si>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</si>
  <si>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</si>
  <si>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</si>
  <si>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</si>
  <si>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</si>
  <si>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</si>
  <si>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</si>
  <si>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</si>
  <si>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</si>
  <si>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</si>
  <si>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</si>
  <si>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</si>
  <si>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</si>
  <si>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</si>
  <si>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</si>
  <si>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</si>
  <si>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</si>
  <si>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</si>
  <si>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Excmo. Cabildo Insular de Tenerife</t>
  </si>
  <si>
    <t>(Asimilado a accionista)</t>
  </si>
  <si>
    <t>no aplica</t>
  </si>
  <si>
    <t>Cultivos y Tecnología Agraria de Tenerife, S.A.</t>
  </si>
  <si>
    <t>Mercados Centrales de Abastecimiento de Tenerife, S.A.</t>
  </si>
  <si>
    <t>Bodegas Insulares de Tenerife, S.A.</t>
  </si>
  <si>
    <t>D. Carlos Enrique Alonso Rodríguez</t>
  </si>
  <si>
    <t>D. Jesús Manuel Morales Martínez</t>
  </si>
  <si>
    <t>D. José Antonio Duque Díaz</t>
  </si>
  <si>
    <r>
      <t>Secretario</t>
    </r>
    <r>
      <rPr>
        <sz val="11"/>
        <rFont val="Arial"/>
        <family val="2"/>
      </rPr>
      <t xml:space="preserve"> no consejero</t>
    </r>
  </si>
  <si>
    <t>D. Pedro Molina Ramos</t>
  </si>
  <si>
    <t>D. Félix Molina Hernández</t>
  </si>
  <si>
    <t>D. Juan Fuentes Tabares</t>
  </si>
  <si>
    <t>D. Efrain Medina Hernández</t>
  </si>
  <si>
    <t xml:space="preserve">ENTIDAD: E.I. DESARROLLO, GANADERO Y PESQUERO DE TENERIFE (AGROTEIDE) </t>
  </si>
  <si>
    <t>Canaudit</t>
  </si>
  <si>
    <t>Tasas, suministros y cánon de ejercicios anteriores (Instalaciones de Benijos), principal, recargos e intereses</t>
  </si>
  <si>
    <t>Excedente aportaciones realizadas a Granja Teisol, S.L. - Reversión deterioro</t>
  </si>
  <si>
    <t>Mercatenerife</t>
  </si>
  <si>
    <t>CABILDO INSULAR DE TENERIFE - PROGRAMA PLURIANUAL DE INVERSIONES</t>
  </si>
  <si>
    <t>B.III.2 Y C.III.2</t>
  </si>
  <si>
    <t>CAJA SIETE</t>
  </si>
  <si>
    <t>BANKIA</t>
  </si>
  <si>
    <t>LA CAIXA</t>
  </si>
  <si>
    <t>NO</t>
  </si>
  <si>
    <t>NO HAY</t>
  </si>
  <si>
    <t>Dña. Ángela Delgado Díaz</t>
  </si>
  <si>
    <t>D. Natalia Asunción Mármol Reyes</t>
  </si>
  <si>
    <t>D. Manuel Fernando Martínez Álvarez</t>
  </si>
  <si>
    <t>Variación 17/16</t>
  </si>
  <si>
    <t>CABILDO INSULAR DE TENERIFE - AMPLIACIÓN CAPITAL MERCATENERIFE</t>
  </si>
  <si>
    <t>Mejora en instalaciones</t>
  </si>
  <si>
    <t>CABILDO INSULAR DE TENERIFE - EQUIPAMIENTO 2017</t>
  </si>
  <si>
    <t>CABILDO INSULAR DE TENERIFE - APORTACIÓN GENÉRICA</t>
  </si>
  <si>
    <t>CABILDO INSULAR DE TENERIFE - INCREMENTO APORTACIÓN INICIAL</t>
  </si>
  <si>
    <t>CABILDO INSULAR DE TENERIFE - INCREMENTO APORTACIÓN CIERRE PRESUPUESTO</t>
  </si>
  <si>
    <t>Gerente</t>
  </si>
  <si>
    <t>Incorporación prevista 1/07</t>
  </si>
  <si>
    <t>Dotación de personal a partir de 1/07/17</t>
  </si>
  <si>
    <t>% Incremento 2016-2017</t>
  </si>
  <si>
    <t>&gt;100%</t>
  </si>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</sst>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11"/>
      <color indexed="8"/>
      <name val="Arial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indexed="34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68">
    <xf numFmtId="0" fontId="0" fillId="0" borderId="0" xfId="0" applyAlignment="1">
      <alignment/>
    </xf>
    <xf numFmtId="3" fontId="0" fillId="0" borderId="0" xfId="67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7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7" applyNumberFormat="1" applyFont="1" applyBorder="1" applyAlignment="1">
      <alignment vertical="center"/>
      <protection/>
    </xf>
    <xf numFmtId="3" fontId="0" fillId="0" borderId="0" xfId="67" applyNumberFormat="1" applyFont="1" applyFill="1" applyBorder="1">
      <alignment/>
      <protection/>
    </xf>
    <xf numFmtId="3" fontId="1" fillId="0" borderId="0" xfId="67" applyNumberFormat="1" applyFont="1" applyFill="1" applyBorder="1">
      <alignment/>
      <protection/>
    </xf>
    <xf numFmtId="3" fontId="1" fillId="0" borderId="0" xfId="67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7" applyNumberFormat="1" applyFont="1" applyBorder="1" applyAlignment="1">
      <alignment vertical="center"/>
      <protection/>
    </xf>
    <xf numFmtId="3" fontId="1" fillId="0" borderId="10" xfId="67" applyNumberFormat="1" applyFont="1" applyBorder="1" applyAlignment="1">
      <alignment horizontal="left" vertical="center" wrapText="1"/>
      <protection/>
    </xf>
    <xf numFmtId="3" fontId="0" fillId="0" borderId="10" xfId="67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7" applyNumberFormat="1" applyFont="1" applyBorder="1" applyAlignment="1">
      <alignment horizontal="centerContinuous" vertical="center"/>
      <protection/>
    </xf>
    <xf numFmtId="3" fontId="1" fillId="0" borderId="16" xfId="67" applyNumberFormat="1" applyFont="1" applyBorder="1" applyAlignment="1">
      <alignment vertical="center"/>
      <protection/>
    </xf>
    <xf numFmtId="177" fontId="1" fillId="0" borderId="17" xfId="67" applyNumberFormat="1" applyFont="1" applyBorder="1" applyAlignment="1">
      <alignment horizontal="right" vertical="center"/>
      <protection/>
    </xf>
    <xf numFmtId="177" fontId="1" fillId="0" borderId="12" xfId="67" applyNumberFormat="1" applyFont="1" applyBorder="1" applyAlignment="1">
      <alignment horizontal="right" vertical="center"/>
      <protection/>
    </xf>
    <xf numFmtId="177" fontId="1" fillId="0" borderId="17" xfId="67" applyNumberFormat="1" applyFont="1" applyBorder="1" applyAlignment="1" applyProtection="1">
      <alignment horizontal="right" vertical="center"/>
      <protection locked="0"/>
    </xf>
    <xf numFmtId="177" fontId="1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8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Fill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>
      <alignment horizontal="right" vertical="center"/>
      <protection/>
    </xf>
    <xf numFmtId="177" fontId="0" fillId="0" borderId="12" xfId="67" applyNumberFormat="1" applyFont="1" applyBorder="1" applyAlignment="1">
      <alignment horizontal="right" vertical="center"/>
      <protection/>
    </xf>
    <xf numFmtId="177" fontId="1" fillId="0" borderId="19" xfId="67" applyNumberFormat="1" applyFont="1" applyBorder="1" applyAlignment="1">
      <alignment horizontal="right" vertical="center"/>
      <protection/>
    </xf>
    <xf numFmtId="177" fontId="1" fillId="0" borderId="20" xfId="67" applyNumberFormat="1" applyFont="1" applyBorder="1" applyAlignment="1">
      <alignment horizontal="right" vertical="center"/>
      <protection/>
    </xf>
    <xf numFmtId="177" fontId="0" fillId="0" borderId="0" xfId="67" applyNumberFormat="1" applyFont="1" applyBorder="1">
      <alignment/>
      <protection/>
    </xf>
    <xf numFmtId="177" fontId="0" fillId="0" borderId="0" xfId="67" applyNumberFormat="1" applyFont="1" applyBorder="1" applyAlignment="1">
      <alignment horizontal="center"/>
      <protection/>
    </xf>
    <xf numFmtId="177" fontId="0" fillId="0" borderId="0" xfId="67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7" applyNumberFormat="1" applyFont="1" applyFill="1" applyBorder="1" applyAlignment="1" applyProtection="1">
      <alignment horizontal="right" vertical="center"/>
      <protection locked="0"/>
    </xf>
    <xf numFmtId="10" fontId="0" fillId="0" borderId="0" xfId="69" applyNumberFormat="1" applyFont="1" applyBorder="1" applyAlignment="1">
      <alignment vertical="center"/>
    </xf>
    <xf numFmtId="3" fontId="1" fillId="0" borderId="0" xfId="67" applyNumberFormat="1" applyFont="1" applyBorder="1" applyAlignment="1">
      <alignment vertical="center"/>
      <protection/>
    </xf>
    <xf numFmtId="3" fontId="0" fillId="0" borderId="0" xfId="66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3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6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3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6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6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3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4" applyFont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4" fontId="43" fillId="26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0" xfId="64" applyNumberFormat="1" applyFont="1" applyFill="1" applyBorder="1" applyAlignment="1" applyProtection="1">
      <alignment horizontal="center" vertical="center"/>
      <protection locked="0"/>
    </xf>
    <xf numFmtId="49" fontId="43" fillId="0" borderId="25" xfId="64" applyNumberFormat="1" applyFont="1" applyFill="1" applyBorder="1" applyAlignment="1" applyProtection="1">
      <alignment horizontal="center" vertical="center"/>
      <protection locked="0"/>
    </xf>
    <xf numFmtId="0" fontId="43" fillId="0" borderId="60" xfId="64" applyNumberFormat="1" applyFont="1" applyFill="1" applyBorder="1" applyAlignment="1" applyProtection="1">
      <alignment vertical="center"/>
      <protection locked="0"/>
    </xf>
    <xf numFmtId="0" fontId="43" fillId="0" borderId="25" xfId="64" applyNumberFormat="1" applyFont="1" applyFill="1" applyBorder="1" applyAlignment="1" applyProtection="1">
      <alignment vertical="center"/>
      <protection locked="0"/>
    </xf>
    <xf numFmtId="4" fontId="43" fillId="26" borderId="57" xfId="64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1" xfId="64" applyNumberFormat="1" applyFont="1" applyFill="1" applyBorder="1" applyAlignment="1" applyProtection="1">
      <alignment vertical="center"/>
      <protection locked="0"/>
    </xf>
    <xf numFmtId="0" fontId="43" fillId="0" borderId="20" xfId="64" applyNumberFormat="1" applyFont="1" applyFill="1" applyBorder="1" applyAlignment="1" applyProtection="1">
      <alignment vertical="center"/>
      <protection locked="0"/>
    </xf>
    <xf numFmtId="4" fontId="43" fillId="0" borderId="17" xfId="64" applyNumberFormat="1" applyFont="1" applyBorder="1" applyAlignment="1" applyProtection="1">
      <alignment horizontal="center" vertical="center"/>
      <protection locked="0"/>
    </xf>
    <xf numFmtId="177" fontId="43" fillId="0" borderId="17" xfId="64" applyNumberFormat="1" applyFont="1" applyBorder="1" applyAlignment="1" applyProtection="1">
      <alignment horizontal="right" vertical="center"/>
      <protection locked="0"/>
    </xf>
    <xf numFmtId="4" fontId="43" fillId="0" borderId="48" xfId="64" applyNumberFormat="1" applyFont="1" applyBorder="1" applyAlignment="1" applyProtection="1">
      <alignment horizontal="center" vertical="center"/>
      <protection locked="0"/>
    </xf>
    <xf numFmtId="177" fontId="43" fillId="0" borderId="48" xfId="64" applyNumberFormat="1" applyFont="1" applyBorder="1" applyAlignment="1" applyProtection="1">
      <alignment horizontal="right" vertical="center"/>
      <protection locked="0"/>
    </xf>
    <xf numFmtId="0" fontId="42" fillId="0" borderId="0" xfId="64" applyFont="1" applyBorder="1" applyAlignment="1">
      <alignment horizontal="center" vertical="center"/>
      <protection/>
    </xf>
    <xf numFmtId="0" fontId="43" fillId="0" borderId="0" xfId="64" applyFont="1" applyBorder="1" applyAlignment="1">
      <alignment vertical="center"/>
      <protection/>
    </xf>
    <xf numFmtId="177" fontId="42" fillId="0" borderId="0" xfId="64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62" xfId="65" applyFont="1" applyFill="1" applyBorder="1" applyAlignment="1">
      <alignment vertical="center" wrapText="1"/>
      <protection/>
    </xf>
    <xf numFmtId="4" fontId="43" fillId="0" borderId="63" xfId="65" applyNumberFormat="1" applyFont="1" applyBorder="1" applyAlignment="1">
      <alignment vertical="center"/>
      <protection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63" xfId="65" applyNumberFormat="1" applyFont="1" applyFill="1" applyBorder="1" applyAlignment="1">
      <alignment vertical="center" wrapText="1"/>
      <protection/>
    </xf>
    <xf numFmtId="0" fontId="42" fillId="0" borderId="48" xfId="65" applyFont="1" applyFill="1" applyBorder="1" applyAlignment="1">
      <alignment horizontal="center" vertical="center" wrapText="1"/>
      <protection/>
    </xf>
    <xf numFmtId="4" fontId="42" fillId="0" borderId="12" xfId="65" applyNumberFormat="1" applyFont="1" applyFill="1" applyBorder="1" applyAlignment="1">
      <alignment horizontal="center" vertical="center" wrapText="1"/>
      <protection/>
    </xf>
    <xf numFmtId="4" fontId="54" fillId="0" borderId="0" xfId="65" applyNumberFormat="1" applyFont="1" applyAlignment="1">
      <alignment vertical="center"/>
      <protection/>
    </xf>
    <xf numFmtId="4" fontId="43" fillId="0" borderId="64" xfId="65" applyNumberFormat="1" applyFont="1" applyFill="1" applyBorder="1" applyAlignment="1" quotePrefix="1">
      <alignment horizontal="center" vertical="center" wrapText="1"/>
      <protection/>
    </xf>
    <xf numFmtId="0" fontId="43" fillId="0" borderId="17" xfId="65" applyFont="1" applyFill="1" applyBorder="1" applyAlignment="1">
      <alignment horizontal="center" vertical="center"/>
      <protection/>
    </xf>
    <xf numFmtId="177" fontId="43" fillId="0" borderId="17" xfId="65" applyNumberFormat="1" applyFont="1" applyFill="1" applyBorder="1" applyAlignment="1">
      <alignment horizontal="center" vertical="center" wrapText="1"/>
      <protection/>
    </xf>
    <xf numFmtId="177" fontId="43" fillId="0" borderId="17" xfId="65" applyNumberFormat="1" applyFont="1" applyFill="1" applyBorder="1" applyAlignment="1">
      <alignment horizontal="right" vertical="center" wrapText="1"/>
      <protection/>
    </xf>
    <xf numFmtId="177" fontId="43" fillId="0" borderId="17" xfId="65" applyNumberFormat="1" applyFont="1" applyBorder="1" applyAlignment="1">
      <alignment horizontal="center" vertical="center"/>
      <protection/>
    </xf>
    <xf numFmtId="4" fontId="43" fillId="0" borderId="12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Alignment="1">
      <alignment horizontal="center" vertical="center"/>
      <protection/>
    </xf>
    <xf numFmtId="4" fontId="54" fillId="0" borderId="0" xfId="65" applyNumberFormat="1" applyFont="1" applyAlignment="1">
      <alignment horizontal="center" vertical="center"/>
      <protection/>
    </xf>
    <xf numFmtId="4" fontId="43" fillId="0" borderId="0" xfId="65" applyNumberFormat="1" applyFont="1" applyAlignment="1">
      <alignment horizontal="center" vertical="center"/>
      <protection/>
    </xf>
    <xf numFmtId="4" fontId="43" fillId="0" borderId="64" xfId="65" applyNumberFormat="1" applyFont="1" applyFill="1" applyBorder="1" applyAlignment="1">
      <alignment horizontal="center" vertical="center" wrapText="1"/>
      <protection/>
    </xf>
    <xf numFmtId="171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17" xfId="65" applyNumberFormat="1" applyFont="1" applyBorder="1" applyAlignment="1">
      <alignment horizontal="center" vertical="center"/>
      <protection/>
    </xf>
    <xf numFmtId="4" fontId="43" fillId="0" borderId="65" xfId="65" applyNumberFormat="1" applyFont="1" applyFill="1" applyBorder="1" applyAlignment="1">
      <alignment horizontal="center" vertical="center" wrapText="1"/>
      <protection/>
    </xf>
    <xf numFmtId="0" fontId="43" fillId="0" borderId="48" xfId="65" applyFont="1" applyFill="1" applyBorder="1" applyAlignment="1">
      <alignment horizontal="center" vertical="center"/>
      <protection/>
    </xf>
    <xf numFmtId="4" fontId="43" fillId="0" borderId="48" xfId="65" applyNumberFormat="1" applyFont="1" applyFill="1" applyBorder="1" applyAlignment="1">
      <alignment horizontal="center" vertical="center" wrapText="1"/>
      <protection/>
    </xf>
    <xf numFmtId="171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Border="1" applyAlignment="1">
      <alignment horizontal="center" vertical="center"/>
      <protection/>
    </xf>
    <xf numFmtId="4" fontId="43" fillId="0" borderId="25" xfId="65" applyNumberFormat="1" applyFont="1" applyFill="1" applyBorder="1" applyAlignment="1">
      <alignment horizontal="center" vertical="center" wrapText="1"/>
      <protection/>
    </xf>
    <xf numFmtId="49" fontId="43" fillId="0" borderId="50" xfId="65" applyNumberFormat="1" applyFont="1" applyBorder="1" applyAlignment="1">
      <alignment horizontal="center" vertical="center"/>
      <protection/>
    </xf>
    <xf numFmtId="0" fontId="43" fillId="0" borderId="66" xfId="65" applyFont="1" applyBorder="1" applyAlignment="1">
      <alignment horizontal="center" vertical="center"/>
      <protection/>
    </xf>
    <xf numFmtId="0" fontId="43" fillId="0" borderId="50" xfId="65" applyFont="1" applyBorder="1" applyAlignment="1">
      <alignment horizontal="center" vertical="center"/>
      <protection/>
    </xf>
    <xf numFmtId="0" fontId="43" fillId="0" borderId="50" xfId="65" applyNumberFormat="1" applyFont="1" applyBorder="1" applyAlignment="1" applyProtection="1">
      <alignment horizontal="center" vertical="center"/>
      <protection locked="0"/>
    </xf>
    <xf numFmtId="4" fontId="43" fillId="0" borderId="50" xfId="65" applyNumberFormat="1" applyFont="1" applyBorder="1" applyAlignment="1">
      <alignment horizontal="center" vertical="center"/>
      <protection/>
    </xf>
    <xf numFmtId="4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NumberFormat="1" applyFont="1" applyBorder="1" applyAlignment="1">
      <alignment horizontal="center" vertical="center"/>
      <protection/>
    </xf>
    <xf numFmtId="3" fontId="43" fillId="0" borderId="0" xfId="65" applyNumberFormat="1" applyFont="1" applyFill="1" applyBorder="1" applyAlignment="1">
      <alignment horizontal="center" vertical="center" wrapText="1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32" fillId="8" borderId="67" xfId="0" applyFont="1" applyFill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2" fillId="27" borderId="12" xfId="0" applyNumberFormat="1" applyFont="1" applyFill="1" applyBorder="1" applyAlignment="1">
      <alignment vertical="center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4" fontId="43" fillId="0" borderId="63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4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4" applyNumberFormat="1" applyFont="1" applyBorder="1" applyAlignment="1" applyProtection="1">
      <alignment horizontal="right" vertical="center"/>
      <protection locked="0"/>
    </xf>
    <xf numFmtId="177" fontId="43" fillId="0" borderId="12" xfId="64" applyNumberFormat="1" applyFont="1" applyBorder="1" applyAlignment="1" applyProtection="1">
      <alignment horizontal="right" vertical="center"/>
      <protection locked="0"/>
    </xf>
    <xf numFmtId="177" fontId="43" fillId="0" borderId="25" xfId="64" applyNumberFormat="1" applyFont="1" applyBorder="1" applyAlignment="1" applyProtection="1">
      <alignment horizontal="right" vertical="center"/>
      <protection locked="0"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7" applyNumberFormat="1" applyFont="1" applyBorder="1">
      <alignment/>
      <protection/>
    </xf>
    <xf numFmtId="3" fontId="43" fillId="0" borderId="0" xfId="67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3" fontId="44" fillId="0" borderId="60" xfId="67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7" applyNumberFormat="1" applyFont="1" applyBorder="1" applyAlignment="1">
      <alignment horizontal="center" vertical="center" wrapText="1"/>
      <protection/>
    </xf>
    <xf numFmtId="3" fontId="32" fillId="0" borderId="18" xfId="67" applyNumberFormat="1" applyFont="1" applyFill="1" applyBorder="1" applyAlignment="1">
      <alignment vertical="center"/>
      <protection/>
    </xf>
    <xf numFmtId="4" fontId="44" fillId="0" borderId="0" xfId="67" applyNumberFormat="1" applyFont="1" applyBorder="1" applyAlignment="1">
      <alignment horizontal="right" vertical="center"/>
      <protection/>
    </xf>
    <xf numFmtId="3" fontId="43" fillId="0" borderId="0" xfId="67" applyNumberFormat="1" applyFont="1" applyBorder="1" applyAlignment="1">
      <alignment vertical="center"/>
      <protection/>
    </xf>
    <xf numFmtId="3" fontId="4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7" applyNumberFormat="1" applyFont="1" applyBorder="1" applyAlignment="1">
      <alignment vertical="center"/>
      <protection/>
    </xf>
    <xf numFmtId="3" fontId="43" fillId="0" borderId="17" xfId="67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7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7" applyNumberFormat="1" applyFont="1" applyFill="1" applyBorder="1" applyAlignment="1">
      <alignment vertical="center"/>
      <protection/>
    </xf>
    <xf numFmtId="3" fontId="43" fillId="0" borderId="0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7" applyNumberFormat="1" applyFont="1" applyFill="1" applyBorder="1" applyAlignment="1">
      <alignment vertical="center" wrapText="1"/>
      <protection/>
    </xf>
    <xf numFmtId="3" fontId="3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7" applyNumberFormat="1" applyFont="1" applyFill="1" applyBorder="1" applyAlignment="1">
      <alignment vertical="center" wrapText="1"/>
      <protection/>
    </xf>
    <xf numFmtId="3" fontId="44" fillId="0" borderId="17" xfId="67" applyNumberFormat="1" applyFont="1" applyFill="1" applyBorder="1" applyAlignment="1">
      <alignment vertical="center"/>
      <protection/>
    </xf>
    <xf numFmtId="4" fontId="43" fillId="0" borderId="0" xfId="67" applyNumberFormat="1" applyFont="1" applyBorder="1">
      <alignment/>
      <protection/>
    </xf>
    <xf numFmtId="4" fontId="40" fillId="0" borderId="0" xfId="67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7" applyNumberFormat="1" applyFont="1" applyBorder="1">
      <alignment/>
      <protection/>
    </xf>
    <xf numFmtId="4" fontId="43" fillId="0" borderId="0" xfId="67" applyNumberFormat="1" applyFont="1" applyBorder="1" applyAlignment="1">
      <alignment horizontal="center"/>
      <protection/>
    </xf>
    <xf numFmtId="4" fontId="40" fillId="0" borderId="0" xfId="67" applyNumberFormat="1" applyFont="1" applyBorder="1" applyAlignment="1">
      <alignment horizontal="center"/>
      <protection/>
    </xf>
    <xf numFmtId="177" fontId="43" fillId="0" borderId="0" xfId="67" applyNumberFormat="1" applyFont="1" applyBorder="1">
      <alignment/>
      <protection/>
    </xf>
    <xf numFmtId="177" fontId="40" fillId="0" borderId="0" xfId="67" applyNumberFormat="1" applyFont="1" applyBorder="1">
      <alignment/>
      <protection/>
    </xf>
    <xf numFmtId="177" fontId="43" fillId="22" borderId="0" xfId="67" applyNumberFormat="1" applyFont="1" applyFill="1" applyBorder="1">
      <alignment/>
      <protection/>
    </xf>
    <xf numFmtId="177" fontId="40" fillId="22" borderId="0" xfId="67" applyNumberFormat="1" applyFont="1" applyFill="1" applyBorder="1">
      <alignment/>
      <protection/>
    </xf>
    <xf numFmtId="3" fontId="43" fillId="0" borderId="0" xfId="67" applyNumberFormat="1" applyFont="1" applyFill="1" applyBorder="1">
      <alignment/>
      <protection/>
    </xf>
    <xf numFmtId="177" fontId="43" fillId="0" borderId="0" xfId="67" applyNumberFormat="1" applyFont="1" applyFill="1" applyBorder="1">
      <alignment/>
      <protection/>
    </xf>
    <xf numFmtId="177" fontId="40" fillId="0" borderId="0" xfId="67" applyNumberFormat="1" applyFont="1" applyFill="1" applyBorder="1">
      <alignment/>
      <protection/>
    </xf>
    <xf numFmtId="3" fontId="40" fillId="0" borderId="0" xfId="67" applyNumberFormat="1" applyFont="1" applyFill="1" applyBorder="1">
      <alignment/>
      <protection/>
    </xf>
    <xf numFmtId="3" fontId="43" fillId="22" borderId="0" xfId="67" applyNumberFormat="1" applyFont="1" applyFill="1" applyBorder="1" applyAlignment="1">
      <alignment horizontal="right"/>
      <protection/>
    </xf>
    <xf numFmtId="4" fontId="43" fillId="22" borderId="0" xfId="67" applyNumberFormat="1" applyFont="1" applyFill="1" applyBorder="1">
      <alignment/>
      <protection/>
    </xf>
    <xf numFmtId="4" fontId="40" fillId="22" borderId="0" xfId="67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0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3" xfId="59" applyNumberFormat="1" applyFont="1" applyFill="1" applyBorder="1" applyAlignment="1">
      <alignment vertical="center"/>
      <protection/>
    </xf>
    <xf numFmtId="0" fontId="43" fillId="0" borderId="63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7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69" xfId="51" applyNumberFormat="1" applyFont="1" applyBorder="1" applyAlignment="1">
      <alignment vertical="center"/>
    </xf>
    <xf numFmtId="177" fontId="42" fillId="24" borderId="68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8" xfId="0" applyNumberFormat="1" applyFont="1" applyFill="1" applyBorder="1" applyAlignment="1">
      <alignment vertical="center"/>
    </xf>
    <xf numFmtId="177" fontId="43" fillId="0" borderId="70" xfId="0" applyNumberFormat="1" applyFont="1" applyBorder="1" applyAlignment="1">
      <alignment vertical="center"/>
    </xf>
    <xf numFmtId="177" fontId="42" fillId="0" borderId="68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69" xfId="0" applyNumberFormat="1" applyFont="1" applyBorder="1" applyAlignment="1">
      <alignment vertical="center"/>
    </xf>
    <xf numFmtId="177" fontId="42" fillId="0" borderId="7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8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4" xfId="55" applyFont="1" applyBorder="1" applyAlignment="1">
      <alignment vertical="center" wrapText="1"/>
      <protection/>
    </xf>
    <xf numFmtId="0" fontId="42" fillId="0" borderId="64" xfId="55" applyFont="1" applyBorder="1" applyAlignment="1">
      <alignment horizontal="left" vertical="center" wrapText="1"/>
      <protection/>
    </xf>
    <xf numFmtId="0" fontId="43" fillId="0" borderId="64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5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71" xfId="0" applyFont="1" applyBorder="1" applyAlignment="1" applyProtection="1">
      <alignment vertical="center" wrapText="1"/>
      <protection locked="0"/>
    </xf>
    <xf numFmtId="169" fontId="49" fillId="0" borderId="71" xfId="45" applyFont="1" applyBorder="1" applyAlignment="1" applyProtection="1">
      <alignment vertical="center" wrapText="1"/>
      <protection locked="0"/>
    </xf>
    <xf numFmtId="169" fontId="43" fillId="0" borderId="71" xfId="45" applyFont="1" applyBorder="1" applyAlignment="1" applyProtection="1">
      <alignment vertical="center" wrapText="1"/>
      <protection locked="0"/>
    </xf>
    <xf numFmtId="177" fontId="43" fillId="0" borderId="71" xfId="45" applyNumberFormat="1" applyFont="1" applyBorder="1" applyAlignment="1" applyProtection="1">
      <alignment vertical="center" wrapText="1"/>
      <protection locked="0"/>
    </xf>
    <xf numFmtId="10" fontId="48" fillId="0" borderId="71" xfId="69" applyNumberFormat="1" applyFont="1" applyBorder="1" applyAlignment="1" applyProtection="1">
      <alignment vertical="center" wrapText="1"/>
      <protection locked="0"/>
    </xf>
    <xf numFmtId="177" fontId="43" fillId="0" borderId="71" xfId="69" applyNumberFormat="1" applyFont="1" applyBorder="1" applyAlignment="1" applyProtection="1">
      <alignment vertical="center" wrapText="1"/>
      <protection locked="0"/>
    </xf>
    <xf numFmtId="177" fontId="43" fillId="0" borderId="72" xfId="0" applyNumberFormat="1" applyFont="1" applyBorder="1" applyAlignment="1" applyProtection="1">
      <alignment vertical="center" wrapText="1"/>
      <protection locked="0"/>
    </xf>
    <xf numFmtId="177" fontId="43" fillId="0" borderId="71" xfId="0" applyNumberFormat="1" applyFont="1" applyBorder="1" applyAlignment="1" applyProtection="1">
      <alignment vertical="center" wrapText="1"/>
      <protection locked="0"/>
    </xf>
    <xf numFmtId="10" fontId="43" fillId="0" borderId="71" xfId="69" applyNumberFormat="1" applyFont="1" applyBorder="1" applyAlignment="1" applyProtection="1">
      <alignment horizontal="center" vertical="center" wrapText="1"/>
      <protection locked="0"/>
    </xf>
    <xf numFmtId="177" fontId="42" fillId="0" borderId="71" xfId="0" applyNumberFormat="1" applyFont="1" applyBorder="1" applyAlignment="1" applyProtection="1">
      <alignment horizontal="left" vertical="center" wrapText="1"/>
      <protection locked="0"/>
    </xf>
    <xf numFmtId="177" fontId="42" fillId="0" borderId="71" xfId="45" applyNumberFormat="1" applyFont="1" applyBorder="1" applyAlignment="1" applyProtection="1">
      <alignment vertical="center" wrapText="1"/>
      <protection locked="0"/>
    </xf>
    <xf numFmtId="177" fontId="42" fillId="0" borderId="72" xfId="0" applyNumberFormat="1" applyFont="1" applyBorder="1" applyAlignment="1" applyProtection="1">
      <alignment horizontal="left" vertical="center" wrapText="1"/>
      <protection locked="0"/>
    </xf>
    <xf numFmtId="177" fontId="43" fillId="0" borderId="73" xfId="0" applyNumberFormat="1" applyFont="1" applyBorder="1" applyAlignment="1" applyProtection="1">
      <alignment vertical="center" wrapText="1"/>
      <protection locked="0"/>
    </xf>
    <xf numFmtId="177" fontId="43" fillId="0" borderId="73" xfId="69" applyNumberFormat="1" applyFont="1" applyBorder="1" applyAlignment="1" applyProtection="1">
      <alignment vertical="center" wrapText="1"/>
      <protection locked="0"/>
    </xf>
    <xf numFmtId="177" fontId="43" fillId="0" borderId="74" xfId="0" applyNumberFormat="1" applyFont="1" applyBorder="1" applyAlignment="1" applyProtection="1">
      <alignment vertical="center" wrapText="1"/>
      <protection locked="0"/>
    </xf>
    <xf numFmtId="177" fontId="42" fillId="0" borderId="75" xfId="0" applyNumberFormat="1" applyFont="1" applyBorder="1" applyAlignment="1" applyProtection="1">
      <alignment horizontal="left" vertical="center" wrapText="1"/>
      <protection locked="0"/>
    </xf>
    <xf numFmtId="177" fontId="42" fillId="0" borderId="75" xfId="45" applyNumberFormat="1" applyFont="1" applyBorder="1" applyAlignment="1" applyProtection="1">
      <alignment vertical="center" wrapText="1"/>
      <protection locked="0"/>
    </xf>
    <xf numFmtId="177" fontId="42" fillId="0" borderId="76" xfId="0" applyNumberFormat="1" applyFont="1" applyBorder="1" applyAlignment="1" applyProtection="1">
      <alignment horizontal="left" vertical="center" wrapText="1"/>
      <protection locked="0"/>
    </xf>
    <xf numFmtId="179" fontId="42" fillId="0" borderId="7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3" fillId="0" borderId="17" xfId="67" applyNumberFormat="1" applyFont="1" applyBorder="1" applyAlignment="1" applyProtection="1">
      <alignment horizontal="right" vertical="center"/>
      <protection locked="0"/>
    </xf>
    <xf numFmtId="4" fontId="43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71" xfId="45" applyNumberFormat="1" applyFont="1" applyFill="1" applyBorder="1" applyAlignment="1" applyProtection="1">
      <alignment vertical="center" wrapText="1"/>
      <protection/>
    </xf>
    <xf numFmtId="179" fontId="42" fillId="0" borderId="71" xfId="45" applyNumberFormat="1" applyFont="1" applyFill="1" applyBorder="1" applyAlignment="1" applyProtection="1">
      <alignment vertical="center" wrapText="1"/>
      <protection locked="0"/>
    </xf>
    <xf numFmtId="177" fontId="42" fillId="0" borderId="71" xfId="45" applyNumberFormat="1" applyFont="1" applyFill="1" applyBorder="1" applyAlignment="1" applyProtection="1">
      <alignment vertical="center" wrapText="1"/>
      <protection/>
    </xf>
    <xf numFmtId="179" fontId="42" fillId="0" borderId="75" xfId="45" applyNumberFormat="1" applyFont="1" applyFill="1" applyBorder="1" applyAlignment="1" applyProtection="1">
      <alignment vertical="center" wrapText="1"/>
      <protection/>
    </xf>
    <xf numFmtId="179" fontId="42" fillId="0" borderId="75" xfId="45" applyNumberFormat="1" applyFont="1" applyFill="1" applyBorder="1" applyAlignment="1" applyProtection="1">
      <alignment vertical="center" wrapText="1"/>
      <protection locked="0"/>
    </xf>
    <xf numFmtId="177" fontId="42" fillId="0" borderId="7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77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7" xfId="0" applyNumberFormat="1" applyFont="1" applyBorder="1" applyAlignment="1" applyProtection="1">
      <alignment vertical="center"/>
      <protection locked="0"/>
    </xf>
    <xf numFmtId="0" fontId="43" fillId="0" borderId="64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4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4" applyFont="1" applyFill="1" applyBorder="1" applyAlignment="1" applyProtection="1">
      <alignment horizontal="left" vertical="center" wrapText="1"/>
      <protection/>
    </xf>
    <xf numFmtId="0" fontId="43" fillId="0" borderId="52" xfId="64" applyFont="1" applyBorder="1" applyAlignment="1" applyProtection="1">
      <alignment vertical="center"/>
      <protection/>
    </xf>
    <xf numFmtId="0" fontId="42" fillId="0" borderId="52" xfId="64" applyFont="1" applyBorder="1" applyAlignment="1" applyProtection="1">
      <alignment horizontal="center" vertical="center"/>
      <protection/>
    </xf>
    <xf numFmtId="0" fontId="42" fillId="0" borderId="47" xfId="64" applyFont="1" applyBorder="1" applyAlignment="1" applyProtection="1">
      <alignment horizontal="center" vertical="center"/>
      <protection/>
    </xf>
    <xf numFmtId="0" fontId="42" fillId="0" borderId="78" xfId="64" applyFont="1" applyBorder="1" applyAlignment="1" applyProtection="1">
      <alignment vertical="center"/>
      <protection/>
    </xf>
    <xf numFmtId="0" fontId="43" fillId="0" borderId="59" xfId="64" applyFont="1" applyBorder="1" applyAlignment="1" applyProtection="1">
      <alignment vertical="center"/>
      <protection/>
    </xf>
    <xf numFmtId="4" fontId="43" fillId="28" borderId="79" xfId="64" applyNumberFormat="1" applyFont="1" applyFill="1" applyBorder="1" applyAlignment="1" applyProtection="1">
      <alignment horizontal="center" vertical="center"/>
      <protection/>
    </xf>
    <xf numFmtId="177" fontId="51" fillId="7" borderId="80" xfId="44" applyNumberFormat="1" applyFont="1" applyBorder="1" applyAlignment="1" applyProtection="1">
      <alignment horizontal="right" vertical="center"/>
      <protection/>
    </xf>
    <xf numFmtId="177" fontId="51" fillId="7" borderId="81" xfId="44" applyNumberFormat="1" applyFont="1" applyBorder="1" applyAlignment="1" applyProtection="1">
      <alignment horizontal="right" vertical="center"/>
      <protection/>
    </xf>
    <xf numFmtId="4" fontId="43" fillId="28" borderId="54" xfId="64" applyNumberFormat="1" applyFont="1" applyFill="1" applyBorder="1" applyAlignment="1" applyProtection="1">
      <alignment horizontal="center" vertical="center"/>
      <protection/>
    </xf>
    <xf numFmtId="4" fontId="43" fillId="28" borderId="59" xfId="64" applyNumberFormat="1" applyFont="1" applyFill="1" applyBorder="1" applyAlignment="1" applyProtection="1">
      <alignment horizontal="center" vertical="center"/>
      <protection/>
    </xf>
    <xf numFmtId="4" fontId="43" fillId="28" borderId="38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Border="1" applyAlignment="1" applyProtection="1">
      <alignment vertical="center"/>
      <protection/>
    </xf>
    <xf numFmtId="0" fontId="43" fillId="0" borderId="65" xfId="64" applyFont="1" applyBorder="1" applyAlignment="1" applyProtection="1">
      <alignment vertical="center"/>
      <protection/>
    </xf>
    <xf numFmtId="0" fontId="42" fillId="0" borderId="50" xfId="64" applyFont="1" applyBorder="1" applyAlignment="1" applyProtection="1">
      <alignment vertical="center"/>
      <protection/>
    </xf>
    <xf numFmtId="0" fontId="43" fillId="0" borderId="82" xfId="64" applyFont="1" applyBorder="1" applyAlignment="1" applyProtection="1">
      <alignment vertical="center"/>
      <protection/>
    </xf>
    <xf numFmtId="4" fontId="43" fillId="28" borderId="50" xfId="64" applyNumberFormat="1" applyFont="1" applyFill="1" applyBorder="1" applyAlignment="1" applyProtection="1">
      <alignment horizontal="center" vertical="center"/>
      <protection/>
    </xf>
    <xf numFmtId="0" fontId="43" fillId="0" borderId="77" xfId="64" applyFont="1" applyBorder="1" applyAlignment="1" applyProtection="1">
      <alignment horizontal="left" vertical="center" wrapText="1"/>
      <protection/>
    </xf>
    <xf numFmtId="0" fontId="43" fillId="0" borderId="57" xfId="64" applyFont="1" applyBorder="1" applyAlignment="1" applyProtection="1">
      <alignment vertical="center"/>
      <protection/>
    </xf>
    <xf numFmtId="0" fontId="42" fillId="0" borderId="83" xfId="64" applyFont="1" applyBorder="1" applyAlignment="1" applyProtection="1">
      <alignment vertical="center"/>
      <protection/>
    </xf>
    <xf numFmtId="0" fontId="43" fillId="0" borderId="84" xfId="64" applyFont="1" applyBorder="1" applyAlignment="1" applyProtection="1">
      <alignment vertical="center"/>
      <protection/>
    </xf>
    <xf numFmtId="0" fontId="42" fillId="0" borderId="85" xfId="64" applyFont="1" applyFill="1" applyBorder="1" applyAlignment="1" applyProtection="1">
      <alignment horizontal="center" vertical="center"/>
      <protection/>
    </xf>
    <xf numFmtId="4" fontId="43" fillId="28" borderId="52" xfId="64" applyNumberFormat="1" applyFont="1" applyFill="1" applyBorder="1" applyAlignment="1" applyProtection="1">
      <alignment horizontal="center" vertical="center"/>
      <protection/>
    </xf>
    <xf numFmtId="177" fontId="52" fillId="7" borderId="86" xfId="44" applyNumberFormat="1" applyFont="1" applyBorder="1" applyAlignment="1" applyProtection="1">
      <alignment horizontal="center" vertical="center"/>
      <protection/>
    </xf>
    <xf numFmtId="4" fontId="43" fillId="28" borderId="53" xfId="64" applyNumberFormat="1" applyFont="1" applyFill="1" applyBorder="1" applyAlignment="1" applyProtection="1">
      <alignment horizontal="center" vertical="center"/>
      <protection/>
    </xf>
    <xf numFmtId="0" fontId="42" fillId="0" borderId="50" xfId="64" applyFont="1" applyBorder="1" applyAlignment="1" applyProtection="1">
      <alignment horizontal="center" vertical="center"/>
      <protection/>
    </xf>
    <xf numFmtId="4" fontId="43" fillId="29" borderId="52" xfId="64" applyNumberFormat="1" applyFont="1" applyFill="1" applyBorder="1" applyAlignment="1" applyProtection="1">
      <alignment horizontal="center" vertical="center"/>
      <protection/>
    </xf>
    <xf numFmtId="0" fontId="42" fillId="14" borderId="51" xfId="64" applyFont="1" applyFill="1" applyBorder="1" applyAlignment="1" applyProtection="1">
      <alignment horizontal="left" vertical="center" wrapText="1"/>
      <protection/>
    </xf>
    <xf numFmtId="177" fontId="42" fillId="0" borderId="53" xfId="64" applyNumberFormat="1" applyFont="1" applyBorder="1" applyAlignment="1" applyProtection="1">
      <alignment horizontal="right" vertical="center"/>
      <protection/>
    </xf>
    <xf numFmtId="0" fontId="43" fillId="0" borderId="87" xfId="64" applyFont="1" applyBorder="1" applyAlignment="1" applyProtection="1">
      <alignment vertical="center"/>
      <protection locked="0"/>
    </xf>
    <xf numFmtId="0" fontId="43" fillId="0" borderId="11" xfId="64" applyFont="1" applyBorder="1" applyAlignment="1" applyProtection="1">
      <alignment vertical="center"/>
      <protection locked="0"/>
    </xf>
    <xf numFmtId="0" fontId="43" fillId="0" borderId="65" xfId="64" applyFont="1" applyBorder="1" applyAlignment="1" applyProtection="1">
      <alignment vertical="center"/>
      <protection locked="0"/>
    </xf>
    <xf numFmtId="0" fontId="43" fillId="0" borderId="58" xfId="64" applyFont="1" applyBorder="1" applyAlignment="1" applyProtection="1">
      <alignment vertical="center"/>
      <protection locked="0"/>
    </xf>
    <xf numFmtId="0" fontId="43" fillId="0" borderId="59" xfId="64" applyFont="1" applyBorder="1" applyAlignment="1" applyProtection="1">
      <alignment vertical="center"/>
      <protection locked="0"/>
    </xf>
    <xf numFmtId="0" fontId="43" fillId="0" borderId="57" xfId="64" applyFont="1" applyBorder="1" applyAlignment="1" applyProtection="1">
      <alignment vertical="center"/>
      <protection locked="0"/>
    </xf>
    <xf numFmtId="1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8" xfId="64" applyFont="1" applyBorder="1" applyAlignment="1" applyProtection="1">
      <alignment vertical="center"/>
      <protection locked="0"/>
    </xf>
    <xf numFmtId="4" fontId="43" fillId="26" borderId="88" xfId="64" applyNumberFormat="1" applyFont="1" applyFill="1" applyBorder="1" applyAlignment="1" applyProtection="1">
      <alignment horizontal="center" vertical="center"/>
      <protection locked="0"/>
    </xf>
    <xf numFmtId="177" fontId="43" fillId="0" borderId="88" xfId="52" applyNumberFormat="1" applyFont="1" applyBorder="1" applyAlignment="1" applyProtection="1">
      <alignment horizontal="right" vertical="center"/>
      <protection locked="0"/>
    </xf>
    <xf numFmtId="177" fontId="43" fillId="0" borderId="8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4" applyNumberFormat="1" applyFont="1" applyFill="1" applyBorder="1" applyAlignment="1" applyProtection="1">
      <alignment vertical="center"/>
      <protection locked="0"/>
    </xf>
    <xf numFmtId="0" fontId="42" fillId="0" borderId="67" xfId="64" applyFont="1" applyBorder="1" applyAlignment="1" applyProtection="1">
      <alignment horizontal="center" vertical="center"/>
      <protection/>
    </xf>
    <xf numFmtId="4" fontId="43" fillId="29" borderId="59" xfId="64" applyNumberFormat="1" applyFont="1" applyFill="1" applyBorder="1" applyAlignment="1" applyProtection="1">
      <alignment horizontal="center" vertical="center"/>
      <protection/>
    </xf>
    <xf numFmtId="0" fontId="43" fillId="0" borderId="12" xfId="64" applyNumberFormat="1" applyFont="1" applyFill="1" applyBorder="1" applyAlignment="1" applyProtection="1">
      <alignment vertical="center"/>
      <protection locked="0"/>
    </xf>
    <xf numFmtId="0" fontId="43" fillId="0" borderId="19" xfId="64" applyNumberFormat="1" applyFont="1" applyFill="1" applyBorder="1" applyAlignment="1" applyProtection="1">
      <alignment vertical="center"/>
      <protection locked="0"/>
    </xf>
    <xf numFmtId="0" fontId="42" fillId="0" borderId="0" xfId="64" applyFont="1" applyAlignment="1">
      <alignment vertical="center"/>
      <protection/>
    </xf>
    <xf numFmtId="0" fontId="42" fillId="0" borderId="0" xfId="64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4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5" applyNumberFormat="1" applyFont="1" applyFill="1" applyBorder="1" applyAlignment="1">
      <alignment vertical="center" wrapText="1"/>
      <protection/>
    </xf>
    <xf numFmtId="177" fontId="43" fillId="0" borderId="17" xfId="65" applyNumberFormat="1" applyFont="1" applyBorder="1" applyAlignment="1">
      <alignment vertical="center"/>
      <protection/>
    </xf>
    <xf numFmtId="177" fontId="43" fillId="0" borderId="17" xfId="65" applyNumberFormat="1" applyFont="1" applyBorder="1" applyAlignment="1">
      <alignment horizontal="right" vertical="center"/>
      <protection/>
    </xf>
    <xf numFmtId="3" fontId="42" fillId="0" borderId="18" xfId="67" applyNumberFormat="1" applyFont="1" applyFill="1" applyBorder="1" applyAlignment="1">
      <alignment vertical="center" wrapText="1"/>
      <protection/>
    </xf>
    <xf numFmtId="3" fontId="43" fillId="0" borderId="18" xfId="67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3" applyNumberFormat="1" applyFont="1" applyFill="1" applyBorder="1" applyAlignment="1" applyProtection="1">
      <alignment horizontal="center" vertical="center" wrapText="1"/>
      <protection/>
    </xf>
    <xf numFmtId="177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65" xfId="64" applyFont="1" applyFill="1" applyBorder="1" applyAlignment="1" applyProtection="1">
      <alignment vertical="center"/>
      <protection locked="0"/>
    </xf>
    <xf numFmtId="0" fontId="43" fillId="0" borderId="11" xfId="64" applyFont="1" applyFill="1" applyBorder="1" applyAlignment="1" applyProtection="1">
      <alignment vertical="center"/>
      <protection locked="0"/>
    </xf>
    <xf numFmtId="4" fontId="43" fillId="0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4" applyNumberFormat="1" applyFont="1" applyAlignment="1">
      <alignment vertical="center"/>
      <protection/>
    </xf>
    <xf numFmtId="0" fontId="43" fillId="0" borderId="89" xfId="55" applyFont="1" applyFill="1" applyBorder="1" applyAlignment="1">
      <alignment horizontal="left" vertical="center" wrapText="1"/>
      <protection/>
    </xf>
    <xf numFmtId="177" fontId="43" fillId="0" borderId="90" xfId="0" applyNumberFormat="1" applyFont="1" applyFill="1" applyBorder="1" applyAlignment="1">
      <alignment vertical="center"/>
    </xf>
    <xf numFmtId="0" fontId="43" fillId="0" borderId="91" xfId="55" applyFont="1" applyFill="1" applyBorder="1" applyAlignment="1">
      <alignment horizontal="left" vertical="center" wrapText="1"/>
      <protection/>
    </xf>
    <xf numFmtId="177" fontId="43" fillId="0" borderId="62" xfId="0" applyNumberFormat="1" applyFont="1" applyFill="1" applyBorder="1" applyAlignment="1">
      <alignment vertical="center"/>
    </xf>
    <xf numFmtId="0" fontId="43" fillId="0" borderId="92" xfId="55" applyFont="1" applyFill="1" applyBorder="1" applyAlignment="1">
      <alignment horizontal="left" vertical="center" wrapText="1"/>
      <protection/>
    </xf>
    <xf numFmtId="177" fontId="43" fillId="0" borderId="93" xfId="0" applyNumberFormat="1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177" fontId="43" fillId="0" borderId="67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0" xfId="64" applyNumberFormat="1" applyFont="1" applyFill="1" applyBorder="1" applyAlignment="1" applyProtection="1">
      <alignment horizontal="center" vertical="center"/>
      <protection locked="0"/>
    </xf>
    <xf numFmtId="0" fontId="43" fillId="0" borderId="25" xfId="64" applyNumberFormat="1" applyFont="1" applyFill="1" applyBorder="1" applyAlignment="1" applyProtection="1">
      <alignment horizontal="center" vertical="center"/>
      <protection locked="0"/>
    </xf>
    <xf numFmtId="177" fontId="42" fillId="0" borderId="94" xfId="64" applyNumberFormat="1" applyFont="1" applyFill="1" applyBorder="1" applyAlignment="1" applyProtection="1">
      <alignment horizontal="right" vertical="center"/>
      <protection/>
    </xf>
    <xf numFmtId="177" fontId="42" fillId="0" borderId="84" xfId="64" applyNumberFormat="1" applyFont="1" applyFill="1" applyBorder="1" applyAlignment="1" applyProtection="1">
      <alignment vertical="center"/>
      <protection/>
    </xf>
    <xf numFmtId="177" fontId="42" fillId="0" borderId="59" xfId="64" applyNumberFormat="1" applyFont="1" applyFill="1" applyBorder="1" applyAlignment="1" applyProtection="1">
      <alignment horizontal="right" vertical="center"/>
      <protection/>
    </xf>
    <xf numFmtId="177" fontId="42" fillId="0" borderId="38" xfId="64" applyNumberFormat="1" applyFont="1" applyFill="1" applyBorder="1" applyAlignment="1" applyProtection="1">
      <alignment horizontal="right" vertical="center"/>
      <protection/>
    </xf>
    <xf numFmtId="0" fontId="43" fillId="0" borderId="64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4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" fontId="43" fillId="0" borderId="63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27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42" fillId="0" borderId="50" xfId="65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2" fontId="58" fillId="0" borderId="15" xfId="62" applyNumberFormat="1" applyFont="1" applyFill="1" applyBorder="1" applyAlignment="1">
      <alignment horizontal="left" vertical="center"/>
      <protection/>
    </xf>
    <xf numFmtId="2" fontId="58" fillId="0" borderId="0" xfId="62" applyNumberFormat="1" applyFont="1" applyFill="1" applyBorder="1" applyAlignment="1">
      <alignment horizontal="left" vertical="center"/>
      <protection/>
    </xf>
    <xf numFmtId="168" fontId="68" fillId="0" borderId="15" xfId="62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" fontId="69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2" fontId="69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70" fillId="8" borderId="13" xfId="59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right" vertical="center" wrapText="1"/>
      <protection/>
    </xf>
    <xf numFmtId="0" fontId="42" fillId="0" borderId="27" xfId="56" applyFont="1" applyBorder="1" applyAlignment="1">
      <alignment horizontal="center" vertical="center" wrapText="1"/>
      <protection/>
    </xf>
    <xf numFmtId="0" fontId="42" fillId="0" borderId="87" xfId="56" applyFont="1" applyBorder="1" applyAlignment="1">
      <alignment horizontal="right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87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right" vertical="center" wrapText="1"/>
      <protection/>
    </xf>
    <xf numFmtId="0" fontId="43" fillId="0" borderId="87" xfId="56" applyFont="1" applyBorder="1" applyAlignment="1">
      <alignment horizontal="right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19" xfId="56" applyFont="1" applyBorder="1" applyAlignment="1">
      <alignment horizontal="right" vertical="center" wrapText="1"/>
      <protection/>
    </xf>
    <xf numFmtId="177" fontId="42" fillId="0" borderId="20" xfId="52" applyNumberFormat="1" applyFont="1" applyBorder="1" applyAlignment="1">
      <alignment vertical="center"/>
    </xf>
    <xf numFmtId="0" fontId="42" fillId="0" borderId="58" xfId="56" applyFont="1" applyBorder="1" applyAlignment="1">
      <alignment horizontal="right" vertical="center" wrapText="1"/>
      <protection/>
    </xf>
    <xf numFmtId="0" fontId="42" fillId="0" borderId="20" xfId="56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3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7" applyNumberFormat="1" applyFont="1" applyFill="1" applyBorder="1" applyAlignment="1">
      <alignment vertical="center"/>
      <protection/>
    </xf>
    <xf numFmtId="3" fontId="43" fillId="15" borderId="0" xfId="67" applyNumberFormat="1" applyFont="1" applyFill="1" applyBorder="1" applyAlignment="1">
      <alignment vertical="center"/>
      <protection/>
    </xf>
    <xf numFmtId="3" fontId="43" fillId="7" borderId="0" xfId="67" applyNumberFormat="1" applyFont="1" applyFill="1" applyBorder="1" applyAlignment="1">
      <alignment vertical="center"/>
      <protection/>
    </xf>
    <xf numFmtId="3" fontId="43" fillId="22" borderId="0" xfId="67" applyNumberFormat="1" applyFont="1" applyFill="1" applyBorder="1" applyAlignment="1">
      <alignment vertical="center"/>
      <protection/>
    </xf>
    <xf numFmtId="3" fontId="54" fillId="15" borderId="0" xfId="67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95" xfId="52" applyNumberFormat="1" applyFont="1" applyBorder="1" applyAlignment="1" applyProtection="1">
      <alignment vertical="center"/>
      <protection locked="0"/>
    </xf>
    <xf numFmtId="177" fontId="43" fillId="0" borderId="96" xfId="52" applyNumberFormat="1" applyFont="1" applyBorder="1" applyAlignment="1" applyProtection="1">
      <alignment vertical="center"/>
      <protection locked="0"/>
    </xf>
    <xf numFmtId="177" fontId="43" fillId="0" borderId="97" xfId="52" applyNumberFormat="1" applyFont="1" applyBorder="1" applyAlignment="1" applyProtection="1">
      <alignment vertical="center"/>
      <protection locked="0"/>
    </xf>
    <xf numFmtId="0" fontId="43" fillId="0" borderId="60" xfId="56" applyFont="1" applyBorder="1" applyAlignment="1">
      <alignment vertical="center"/>
      <protection/>
    </xf>
    <xf numFmtId="0" fontId="43" fillId="0" borderId="96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1" xfId="56" applyFont="1" applyBorder="1" applyAlignment="1">
      <alignment horizontal="center" vertical="center" wrapText="1"/>
      <protection/>
    </xf>
    <xf numFmtId="177" fontId="43" fillId="0" borderId="98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67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99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99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5" fillId="0" borderId="100" xfId="0" applyFont="1" applyBorder="1" applyAlignment="1">
      <alignment horizontal="center" vertical="center" wrapText="1"/>
    </xf>
    <xf numFmtId="0" fontId="78" fillId="0" borderId="99" xfId="0" applyFont="1" applyBorder="1" applyAlignment="1">
      <alignment horizontal="center" vertical="center" wrapText="1"/>
    </xf>
    <xf numFmtId="0" fontId="75" fillId="0" borderId="99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5" fillId="0" borderId="17" xfId="0" applyFont="1" applyBorder="1" applyAlignment="1">
      <alignment horizontal="center"/>
    </xf>
    <xf numFmtId="0" fontId="79" fillId="0" borderId="17" xfId="0" applyFont="1" applyBorder="1" applyAlignment="1">
      <alignment/>
    </xf>
    <xf numFmtId="0" fontId="79" fillId="0" borderId="0" xfId="0" applyFont="1" applyAlignment="1">
      <alignment/>
    </xf>
    <xf numFmtId="0" fontId="75" fillId="0" borderId="99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64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9" fillId="0" borderId="64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58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20" xfId="0" applyFont="1" applyBorder="1" applyAlignment="1">
      <alignment/>
    </xf>
    <xf numFmtId="0" fontId="75" fillId="0" borderId="10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80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5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3" fillId="0" borderId="63" xfId="0" applyFont="1" applyBorder="1" applyAlignment="1" applyProtection="1">
      <alignment horizontal="left" vertical="center"/>
      <protection locked="0"/>
    </xf>
    <xf numFmtId="0" fontId="43" fillId="0" borderId="63" xfId="0" applyFont="1" applyBorder="1" applyAlignment="1" applyProtection="1">
      <alignment horizontal="left" vertical="center" wrapText="1"/>
      <protection locked="0"/>
    </xf>
    <xf numFmtId="0" fontId="43" fillId="0" borderId="63" xfId="0" applyFont="1" applyFill="1" applyBorder="1" applyAlignment="1" applyProtection="1">
      <alignment horizontal="left" vertical="center"/>
      <protection locked="0"/>
    </xf>
    <xf numFmtId="0" fontId="43" fillId="0" borderId="63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0" fontId="81" fillId="0" borderId="15" xfId="0" applyFont="1" applyBorder="1" applyAlignment="1">
      <alignment vertical="center"/>
    </xf>
    <xf numFmtId="2" fontId="81" fillId="0" borderId="0" xfId="0" applyNumberFormat="1" applyFont="1" applyBorder="1" applyAlignment="1">
      <alignment horizontal="center" vertical="center"/>
    </xf>
    <xf numFmtId="4" fontId="81" fillId="0" borderId="98" xfId="0" applyNumberFormat="1" applyFont="1" applyBorder="1" applyAlignment="1">
      <alignment horizontal="center" vertical="center"/>
    </xf>
    <xf numFmtId="10" fontId="81" fillId="0" borderId="0" xfId="69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43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1" fontId="43" fillId="0" borderId="71" xfId="0" applyNumberFormat="1" applyFont="1" applyBorder="1" applyAlignment="1" applyProtection="1">
      <alignment horizontal="center" vertical="center" wrapText="1"/>
      <protection locked="0"/>
    </xf>
    <xf numFmtId="10" fontId="48" fillId="0" borderId="71" xfId="69" applyNumberFormat="1" applyFont="1" applyBorder="1" applyAlignment="1" applyProtection="1">
      <alignment horizontal="center" vertical="center" wrapText="1"/>
      <protection locked="0"/>
    </xf>
    <xf numFmtId="4" fontId="43" fillId="0" borderId="15" xfId="0" applyNumberFormat="1" applyFont="1" applyBorder="1" applyAlignment="1">
      <alignment vertical="center"/>
    </xf>
    <xf numFmtId="4" fontId="43" fillId="0" borderId="57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vertical="center"/>
    </xf>
    <xf numFmtId="4" fontId="43" fillId="0" borderId="59" xfId="0" applyNumberFormat="1" applyFont="1" applyBorder="1" applyAlignment="1">
      <alignment vertical="center"/>
    </xf>
    <xf numFmtId="4" fontId="43" fillId="0" borderId="38" xfId="0" applyNumberFormat="1" applyFont="1" applyBorder="1" applyAlignment="1">
      <alignment vertical="center"/>
    </xf>
    <xf numFmtId="4" fontId="42" fillId="0" borderId="52" xfId="0" applyNumberFormat="1" applyFont="1" applyBorder="1" applyAlignment="1">
      <alignment vertical="center"/>
    </xf>
    <xf numFmtId="4" fontId="42" fillId="0" borderId="53" xfId="0" applyNumberFormat="1" applyFont="1" applyBorder="1" applyAlignment="1">
      <alignment vertical="center"/>
    </xf>
    <xf numFmtId="0" fontId="54" fillId="30" borderId="0" xfId="65" applyFont="1" applyFill="1" applyAlignment="1">
      <alignment vertical="center"/>
      <protection/>
    </xf>
    <xf numFmtId="0" fontId="81" fillId="0" borderId="15" xfId="0" applyFont="1" applyFill="1" applyBorder="1" applyAlignment="1">
      <alignment vertical="center"/>
    </xf>
    <xf numFmtId="0" fontId="82" fillId="0" borderId="0" xfId="60" applyFont="1" applyAlignment="1">
      <alignment vertical="center"/>
      <protection/>
    </xf>
    <xf numFmtId="0" fontId="82" fillId="0" borderId="0" xfId="60" applyFont="1">
      <alignment/>
      <protection/>
    </xf>
    <xf numFmtId="0" fontId="83" fillId="0" borderId="0" xfId="60" applyFont="1" applyAlignment="1">
      <alignment horizontal="center" vertical="center" wrapText="1"/>
      <protection/>
    </xf>
    <xf numFmtId="4" fontId="82" fillId="0" borderId="0" xfId="60" applyNumberFormat="1" applyFont="1" applyAlignment="1">
      <alignment vertical="center"/>
      <protection/>
    </xf>
    <xf numFmtId="4" fontId="83" fillId="0" borderId="0" xfId="60" applyNumberFormat="1" applyFont="1" applyAlignment="1">
      <alignment vertical="center"/>
      <protection/>
    </xf>
    <xf numFmtId="4" fontId="83" fillId="26" borderId="0" xfId="60" applyNumberFormat="1" applyFont="1" applyFill="1" applyAlignment="1">
      <alignment vertical="center"/>
      <protection/>
    </xf>
    <xf numFmtId="0" fontId="54" fillId="0" borderId="0" xfId="65" applyFont="1" applyFill="1" applyAlignment="1">
      <alignment vertical="center"/>
      <protection/>
    </xf>
    <xf numFmtId="4" fontId="86" fillId="0" borderId="0" xfId="65" applyNumberFormat="1" applyFont="1" applyFill="1" applyBorder="1" applyAlignment="1">
      <alignment horizontal="right" vertical="center" wrapText="1"/>
      <protection/>
    </xf>
    <xf numFmtId="4" fontId="86" fillId="0" borderId="0" xfId="65" applyNumberFormat="1" applyFont="1" applyAlignment="1">
      <alignment vertical="center"/>
      <protection/>
    </xf>
    <xf numFmtId="0" fontId="42" fillId="0" borderId="99" xfId="64" applyFont="1" applyBorder="1" applyAlignment="1" applyProtection="1">
      <alignment horizontal="center" vertical="center"/>
      <protection/>
    </xf>
    <xf numFmtId="0" fontId="42" fillId="0" borderId="70" xfId="64" applyFont="1" applyBorder="1" applyAlignment="1" applyProtection="1">
      <alignment horizontal="center" vertical="center"/>
      <protection/>
    </xf>
    <xf numFmtId="0" fontId="42" fillId="14" borderId="100" xfId="64" applyFont="1" applyFill="1" applyBorder="1" applyAlignment="1" applyProtection="1">
      <alignment horizontal="left" vertical="center" wrapText="1"/>
      <protection/>
    </xf>
    <xf numFmtId="0" fontId="43" fillId="0" borderId="99" xfId="64" applyFont="1" applyBorder="1" applyAlignment="1" applyProtection="1">
      <alignment vertical="center"/>
      <protection/>
    </xf>
    <xf numFmtId="0" fontId="43" fillId="0" borderId="17" xfId="64" applyFont="1" applyBorder="1" applyAlignment="1" applyProtection="1">
      <alignment vertical="center"/>
      <protection locked="0"/>
    </xf>
    <xf numFmtId="0" fontId="43" fillId="0" borderId="102" xfId="64" applyFont="1" applyBorder="1" applyAlignment="1" applyProtection="1">
      <alignment vertical="center"/>
      <protection locked="0"/>
    </xf>
    <xf numFmtId="0" fontId="43" fillId="0" borderId="64" xfId="64" applyFont="1" applyBorder="1" applyAlignment="1" applyProtection="1">
      <alignment vertical="center"/>
      <protection locked="0"/>
    </xf>
    <xf numFmtId="0" fontId="43" fillId="0" borderId="19" xfId="64" applyFont="1" applyBorder="1" applyAlignment="1" applyProtection="1">
      <alignment vertical="center"/>
      <protection locked="0"/>
    </xf>
    <xf numFmtId="4" fontId="43" fillId="26" borderId="19" xfId="64" applyNumberFormat="1" applyFont="1" applyFill="1" applyBorder="1" applyAlignment="1" applyProtection="1">
      <alignment horizontal="center" vertical="center"/>
      <protection locked="0"/>
    </xf>
    <xf numFmtId="0" fontId="84" fillId="0" borderId="17" xfId="64" applyNumberFormat="1" applyFont="1" applyFill="1" applyBorder="1" applyAlignment="1" applyProtection="1">
      <alignment vertical="center"/>
      <protection locked="0"/>
    </xf>
    <xf numFmtId="0" fontId="84" fillId="0" borderId="12" xfId="64" applyNumberFormat="1" applyFont="1" applyFill="1" applyBorder="1" applyAlignment="1" applyProtection="1">
      <alignment vertical="center"/>
      <protection locked="0"/>
    </xf>
    <xf numFmtId="0" fontId="84" fillId="0" borderId="19" xfId="64" applyNumberFormat="1" applyFont="1" applyFill="1" applyBorder="1" applyAlignment="1" applyProtection="1">
      <alignment vertical="center"/>
      <protection locked="0"/>
    </xf>
    <xf numFmtId="0" fontId="84" fillId="0" borderId="20" xfId="64" applyNumberFormat="1" applyFont="1" applyFill="1" applyBorder="1" applyAlignment="1" applyProtection="1">
      <alignment vertical="center"/>
      <protection locked="0"/>
    </xf>
    <xf numFmtId="0" fontId="75" fillId="0" borderId="4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54" fillId="26" borderId="0" xfId="65" applyFont="1" applyFill="1" applyAlignment="1">
      <alignment vertical="center"/>
      <protection/>
    </xf>
    <xf numFmtId="0" fontId="87" fillId="0" borderId="88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7" xfId="64" applyNumberFormat="1" applyFont="1" applyFill="1" applyBorder="1" applyAlignment="1" applyProtection="1">
      <alignment horizontal="center" vertical="center"/>
      <protection locked="0"/>
    </xf>
    <xf numFmtId="0" fontId="31" fillId="0" borderId="12" xfId="64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Alignment="1">
      <alignment/>
    </xf>
    <xf numFmtId="0" fontId="28" fillId="0" borderId="45" xfId="0" applyFont="1" applyBorder="1" applyAlignment="1">
      <alignment/>
    </xf>
    <xf numFmtId="0" fontId="88" fillId="0" borderId="46" xfId="0" applyFont="1" applyBorder="1" applyAlignment="1">
      <alignment/>
    </xf>
    <xf numFmtId="0" fontId="88" fillId="0" borderId="47" xfId="0" applyFont="1" applyBorder="1" applyAlignment="1">
      <alignment/>
    </xf>
    <xf numFmtId="0" fontId="8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102" xfId="0" applyFont="1" applyBorder="1" applyAlignment="1">
      <alignment/>
    </xf>
    <xf numFmtId="0" fontId="28" fillId="0" borderId="88" xfId="0" applyFont="1" applyBorder="1" applyAlignment="1">
      <alignment/>
    </xf>
    <xf numFmtId="4" fontId="88" fillId="0" borderId="11" xfId="0" applyNumberFormat="1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4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17" xfId="0" applyFont="1" applyBorder="1" applyAlignment="1">
      <alignment/>
    </xf>
    <xf numFmtId="0" fontId="88" fillId="0" borderId="17" xfId="0" applyFont="1" applyBorder="1" applyAlignment="1">
      <alignment/>
    </xf>
    <xf numFmtId="0" fontId="88" fillId="0" borderId="12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48" xfId="0" applyFont="1" applyBorder="1" applyAlignment="1">
      <alignment/>
    </xf>
    <xf numFmtId="0" fontId="88" fillId="0" borderId="48" xfId="0" applyFont="1" applyBorder="1" applyAlignment="1">
      <alignment/>
    </xf>
    <xf numFmtId="0" fontId="88" fillId="0" borderId="25" xfId="0" applyFont="1" applyBorder="1" applyAlignment="1">
      <alignment/>
    </xf>
    <xf numFmtId="0" fontId="28" fillId="0" borderId="58" xfId="0" applyFont="1" applyBorder="1" applyAlignment="1">
      <alignment/>
    </xf>
    <xf numFmtId="4" fontId="88" fillId="0" borderId="48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51" xfId="0" applyFont="1" applyBorder="1" applyAlignment="1">
      <alignment/>
    </xf>
    <xf numFmtId="4" fontId="28" fillId="0" borderId="52" xfId="0" applyNumberFormat="1" applyFont="1" applyBorder="1" applyAlignment="1">
      <alignment horizontal="center"/>
    </xf>
    <xf numFmtId="2" fontId="28" fillId="0" borderId="53" xfId="0" applyNumberFormat="1" applyFont="1" applyBorder="1" applyAlignment="1">
      <alignment horizontal="center"/>
    </xf>
    <xf numFmtId="10" fontId="90" fillId="0" borderId="50" xfId="0" applyNumberFormat="1" applyFont="1" applyBorder="1" applyAlignment="1">
      <alignment horizont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4" xfId="0" applyNumberFormat="1" applyFont="1" applyFill="1" applyBorder="1" applyAlignment="1">
      <alignment vertical="center"/>
    </xf>
    <xf numFmtId="177" fontId="0" fillId="0" borderId="105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3" applyNumberFormat="1" applyFont="1" applyFill="1" applyBorder="1" applyAlignment="1" applyProtection="1">
      <alignment horizontal="center" vertical="center" wrapText="1"/>
      <protection/>
    </xf>
    <xf numFmtId="177" fontId="0" fillId="8" borderId="27" xfId="63" applyNumberFormat="1" applyFont="1" applyFill="1" applyBorder="1" applyAlignment="1">
      <alignment horizontal="center" vertical="center" wrapText="1"/>
      <protection/>
    </xf>
    <xf numFmtId="177" fontId="0" fillId="8" borderId="14" xfId="63" applyNumberFormat="1" applyFont="1" applyFill="1" applyBorder="1" applyAlignment="1">
      <alignment horizontal="center" vertical="center" wrapText="1"/>
      <protection/>
    </xf>
    <xf numFmtId="177" fontId="1" fillId="8" borderId="106" xfId="0" applyNumberFormat="1" applyFont="1" applyFill="1" applyBorder="1" applyAlignment="1" applyProtection="1">
      <alignment horizontal="center" vertical="center"/>
      <protection/>
    </xf>
    <xf numFmtId="177" fontId="0" fillId="8" borderId="107" xfId="0" applyNumberFormat="1" applyFont="1" applyFill="1" applyBorder="1" applyAlignment="1">
      <alignment horizontal="center" vertical="center"/>
    </xf>
    <xf numFmtId="177" fontId="0" fillId="8" borderId="108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8" fillId="25" borderId="102" xfId="61" applyFont="1" applyFill="1" applyBorder="1" applyAlignment="1">
      <alignment horizontal="center" vertical="center" wrapText="1"/>
      <protection/>
    </xf>
    <xf numFmtId="0" fontId="8" fillId="25" borderId="88" xfId="61" applyFont="1" applyFill="1" applyBorder="1" applyAlignment="1">
      <alignment horizontal="center" vertical="center" wrapText="1"/>
      <protection/>
    </xf>
    <xf numFmtId="2" fontId="85" fillId="8" borderId="64" xfId="61" applyNumberFormat="1" applyFont="1" applyFill="1" applyBorder="1" applyAlignment="1">
      <alignment horizontal="left" vertical="center"/>
      <protection/>
    </xf>
    <xf numFmtId="2" fontId="85" fillId="8" borderId="17" xfId="61" applyNumberFormat="1" applyFont="1" applyFill="1" applyBorder="1" applyAlignment="1">
      <alignment horizontal="left" vertical="center"/>
      <protection/>
    </xf>
    <xf numFmtId="2" fontId="85" fillId="8" borderId="12" xfId="61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2" applyNumberFormat="1" applyFont="1" applyFill="1" applyBorder="1" applyAlignment="1">
      <alignment horizontal="left" vertical="center"/>
      <protection/>
    </xf>
    <xf numFmtId="2" fontId="60" fillId="8" borderId="0" xfId="62" applyNumberFormat="1" applyFont="1" applyFill="1" applyBorder="1" applyAlignment="1">
      <alignment horizontal="left" vertical="center"/>
      <protection/>
    </xf>
    <xf numFmtId="2" fontId="60" fillId="8" borderId="22" xfId="62" applyNumberFormat="1" applyFont="1" applyFill="1" applyBorder="1" applyAlignment="1">
      <alignment horizontal="left" vertical="center"/>
      <protection/>
    </xf>
    <xf numFmtId="177" fontId="42" fillId="8" borderId="106" xfId="0" applyNumberFormat="1" applyFont="1" applyFill="1" applyBorder="1" applyAlignment="1" applyProtection="1">
      <alignment horizontal="center" vertical="center"/>
      <protection/>
    </xf>
    <xf numFmtId="177" fontId="43" fillId="8" borderId="109" xfId="0" applyNumberFormat="1" applyFont="1" applyFill="1" applyBorder="1" applyAlignment="1">
      <alignment horizontal="center" vertical="center"/>
    </xf>
    <xf numFmtId="177" fontId="42" fillId="8" borderId="49" xfId="63" applyNumberFormat="1" applyFont="1" applyFill="1" applyBorder="1" applyAlignment="1" applyProtection="1">
      <alignment horizontal="center" vertical="center" wrapText="1"/>
      <protection/>
    </xf>
    <xf numFmtId="177" fontId="43" fillId="8" borderId="38" xfId="6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07" xfId="0" applyNumberFormat="1" applyFont="1" applyFill="1" applyBorder="1" applyAlignment="1">
      <alignment horizontal="center" vertical="center"/>
    </xf>
    <xf numFmtId="177" fontId="42" fillId="8" borderId="13" xfId="63" applyNumberFormat="1" applyFont="1" applyFill="1" applyBorder="1" applyAlignment="1" applyProtection="1">
      <alignment horizontal="center" vertical="center" wrapText="1"/>
      <protection/>
    </xf>
    <xf numFmtId="177" fontId="43" fillId="8" borderId="20" xfId="63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2" fontId="44" fillId="0" borderId="45" xfId="0" applyNumberFormat="1" applyFont="1" applyBorder="1" applyAlignment="1">
      <alignment horizontal="center" vertical="center" wrapText="1"/>
    </xf>
    <xf numFmtId="177" fontId="42" fillId="8" borderId="110" xfId="0" applyNumberFormat="1" applyFont="1" applyFill="1" applyBorder="1" applyAlignment="1" applyProtection="1">
      <alignment horizontal="center" vertical="center"/>
      <protection/>
    </xf>
    <xf numFmtId="177" fontId="43" fillId="8" borderId="111" xfId="0" applyNumberFormat="1" applyFont="1" applyFill="1" applyBorder="1" applyAlignment="1">
      <alignment horizontal="center" vertical="center"/>
    </xf>
    <xf numFmtId="177" fontId="42" fillId="8" borderId="70" xfId="63" applyNumberFormat="1" applyFont="1" applyFill="1" applyBorder="1" applyAlignment="1" applyProtection="1">
      <alignment horizontal="center" vertical="center" wrapText="1"/>
      <protection/>
    </xf>
    <xf numFmtId="177" fontId="43" fillId="8" borderId="68" xfId="63" applyNumberFormat="1" applyFont="1" applyFill="1" applyBorder="1" applyAlignment="1">
      <alignment horizontal="center" vertical="center" wrapText="1"/>
      <protection/>
    </xf>
    <xf numFmtId="2" fontId="60" fillId="0" borderId="48" xfId="60" applyNumberFormat="1" applyFont="1" applyFill="1" applyBorder="1" applyAlignment="1">
      <alignment horizontal="center" vertical="center"/>
      <protection/>
    </xf>
    <xf numFmtId="2" fontId="60" fillId="0" borderId="17" xfId="60" applyNumberFormat="1" applyFont="1" applyFill="1" applyBorder="1" applyAlignment="1">
      <alignment horizontal="center" vertical="center"/>
      <protection/>
    </xf>
    <xf numFmtId="2" fontId="59" fillId="8" borderId="18" xfId="60" applyNumberFormat="1" applyFont="1" applyFill="1" applyBorder="1" applyAlignment="1" applyProtection="1">
      <alignment horizontal="center" vertical="center"/>
      <protection locked="0"/>
    </xf>
    <xf numFmtId="2" fontId="59" fillId="8" borderId="97" xfId="60" applyNumberFormat="1" applyFont="1" applyFill="1" applyBorder="1" applyAlignment="1" applyProtection="1">
      <alignment horizontal="center" vertical="center"/>
      <protection locked="0"/>
    </xf>
    <xf numFmtId="2" fontId="59" fillId="8" borderId="63" xfId="60" applyNumberFormat="1" applyFont="1" applyFill="1" applyBorder="1" applyAlignment="1" applyProtection="1">
      <alignment horizontal="center" vertical="center"/>
      <protection locked="0"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97" xfId="60" applyFont="1" applyFill="1" applyBorder="1" applyAlignment="1">
      <alignment horizontal="center" vertical="center" wrapText="1"/>
      <protection/>
    </xf>
    <xf numFmtId="0" fontId="58" fillId="25" borderId="63" xfId="60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60" fillId="8" borderId="18" xfId="59" applyNumberFormat="1" applyFont="1" applyFill="1" applyBorder="1" applyAlignment="1">
      <alignment horizontal="center" vertical="center" wrapText="1"/>
      <protection/>
    </xf>
    <xf numFmtId="2" fontId="60" fillId="8" borderId="97" xfId="59" applyNumberFormat="1" applyFont="1" applyFill="1" applyBorder="1" applyAlignment="1">
      <alignment horizontal="center" vertical="center" wrapText="1"/>
      <protection/>
    </xf>
    <xf numFmtId="2" fontId="60" fillId="8" borderId="63" xfId="59" applyNumberFormat="1" applyFont="1" applyFill="1" applyBorder="1" applyAlignment="1">
      <alignment horizontal="center" vertical="center" wrapText="1"/>
      <protection/>
    </xf>
    <xf numFmtId="168" fontId="60" fillId="0" borderId="17" xfId="60" applyNumberFormat="1" applyFont="1" applyFill="1" applyBorder="1" applyAlignment="1">
      <alignment horizontal="center" vertical="center" wrapText="1"/>
      <protection/>
    </xf>
    <xf numFmtId="2" fontId="32" fillId="8" borderId="18" xfId="60" applyNumberFormat="1" applyFont="1" applyFill="1" applyBorder="1" applyAlignment="1">
      <alignment horizontal="center" vertical="center"/>
      <protection/>
    </xf>
    <xf numFmtId="2" fontId="32" fillId="8" borderId="97" xfId="60" applyNumberFormat="1" applyFont="1" applyFill="1" applyBorder="1" applyAlignment="1">
      <alignment horizontal="center" vertical="center"/>
      <protection/>
    </xf>
    <xf numFmtId="0" fontId="43" fillId="0" borderId="95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96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97" xfId="56" applyFont="1" applyFill="1" applyBorder="1" applyAlignment="1">
      <alignment horizontal="center" vertical="center"/>
      <protection/>
    </xf>
    <xf numFmtId="0" fontId="43" fillId="0" borderId="63" xfId="56" applyFont="1" applyFill="1" applyBorder="1" applyAlignment="1">
      <alignment horizontal="center" vertical="center"/>
      <protection/>
    </xf>
    <xf numFmtId="0" fontId="42" fillId="0" borderId="9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98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6" xfId="56" applyFont="1" applyBorder="1" applyAlignment="1">
      <alignment horizontal="center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97" xfId="56" applyFont="1" applyBorder="1" applyAlignment="1">
      <alignment horizontal="center" vertical="center" wrapText="1"/>
      <protection/>
    </xf>
    <xf numFmtId="0" fontId="42" fillId="0" borderId="63" xfId="56" applyFont="1" applyBorder="1" applyAlignment="1">
      <alignment horizontal="center" vertical="center" wrapText="1"/>
      <protection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98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98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0" xfId="52" applyNumberFormat="1" applyFont="1" applyBorder="1" applyAlignment="1" applyProtection="1">
      <alignment horizontal="center" vertical="center"/>
      <protection locked="0"/>
    </xf>
    <xf numFmtId="177" fontId="42" fillId="0" borderId="98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95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96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2" fillId="0" borderId="96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96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32" fillId="25" borderId="112" xfId="59" applyFont="1" applyFill="1" applyBorder="1" applyAlignment="1">
      <alignment horizontal="center" vertical="center" wrapText="1"/>
      <protection/>
    </xf>
    <xf numFmtId="0" fontId="32" fillId="25" borderId="113" xfId="59" applyFont="1" applyFill="1" applyBorder="1" applyAlignment="1">
      <alignment horizontal="center" vertical="center" wrapText="1"/>
      <protection/>
    </xf>
    <xf numFmtId="0" fontId="32" fillId="25" borderId="114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6" xfId="59" applyNumberFormat="1" applyFont="1" applyFill="1" applyBorder="1" applyAlignment="1">
      <alignment horizontal="center" vertical="center"/>
      <protection/>
    </xf>
    <xf numFmtId="0" fontId="43" fillId="0" borderId="66" xfId="0" applyFont="1" applyBorder="1" applyAlignment="1">
      <alignment vertical="center"/>
    </xf>
    <xf numFmtId="0" fontId="43" fillId="0" borderId="93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97" xfId="59" applyNumberFormat="1" applyFont="1" applyFill="1" applyBorder="1" applyAlignment="1">
      <alignment horizontal="left" vertical="center"/>
      <protection/>
    </xf>
    <xf numFmtId="2" fontId="47" fillId="8" borderId="63" xfId="59" applyNumberFormat="1" applyFont="1" applyFill="1" applyBorder="1" applyAlignment="1">
      <alignment horizontal="left" vertical="center"/>
      <protection/>
    </xf>
    <xf numFmtId="0" fontId="42" fillId="0" borderId="102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74" fillId="0" borderId="0" xfId="56" applyFont="1" applyAlignment="1">
      <alignment horizontal="left" vertical="center" wrapText="1"/>
      <protection/>
    </xf>
    <xf numFmtId="0" fontId="42" fillId="0" borderId="60" xfId="56" applyFont="1" applyBorder="1" applyAlignment="1">
      <alignment horizontal="center" vertical="center"/>
      <protection/>
    </xf>
    <xf numFmtId="0" fontId="42" fillId="0" borderId="98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97" xfId="56" applyFont="1" applyBorder="1" applyAlignment="1">
      <alignment horizontal="center" vertical="center"/>
      <protection/>
    </xf>
    <xf numFmtId="0" fontId="42" fillId="0" borderId="63" xfId="56" applyFont="1" applyBorder="1" applyAlignment="1">
      <alignment horizontal="center" vertical="center"/>
      <protection/>
    </xf>
    <xf numFmtId="0" fontId="43" fillId="0" borderId="60" xfId="56" applyFont="1" applyBorder="1" applyAlignment="1">
      <alignment horizontal="center" vertical="center"/>
      <protection/>
    </xf>
    <xf numFmtId="0" fontId="43" fillId="0" borderId="98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3" fillId="0" borderId="0" xfId="0" applyFont="1" applyAlignment="1">
      <alignment horizontal="left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6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6" xfId="0" applyFont="1" applyFill="1" applyBorder="1" applyAlignment="1">
      <alignment horizontal="center" vertical="center"/>
    </xf>
    <xf numFmtId="0" fontId="42" fillId="8" borderId="93" xfId="0" applyFont="1" applyFill="1" applyBorder="1" applyAlignment="1">
      <alignment horizontal="center" vertical="center"/>
    </xf>
    <xf numFmtId="0" fontId="42" fillId="8" borderId="70" xfId="0" applyFont="1" applyFill="1" applyBorder="1" applyAlignment="1">
      <alignment horizontal="center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7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25" borderId="102" xfId="59" applyFont="1" applyFill="1" applyBorder="1" applyAlignment="1">
      <alignment horizontal="center" vertical="center" wrapText="1"/>
      <protection/>
    </xf>
    <xf numFmtId="0" fontId="42" fillId="25" borderId="88" xfId="59" applyFont="1" applyFill="1" applyBorder="1" applyAlignment="1">
      <alignment horizontal="center" vertical="center" wrapText="1"/>
      <protection/>
    </xf>
    <xf numFmtId="1" fontId="42" fillId="25" borderId="88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4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0" fontId="43" fillId="8" borderId="64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4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64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8" fillId="0" borderId="0" xfId="55" applyFont="1" applyAlignment="1">
      <alignment horizontal="left" vertical="center" wrapText="1"/>
      <protection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69" xfId="59" applyNumberFormat="1" applyFont="1" applyFill="1" applyBorder="1" applyAlignment="1">
      <alignment horizontal="center" vertical="center" wrapText="1"/>
      <protection/>
    </xf>
    <xf numFmtId="177" fontId="43" fillId="0" borderId="115" xfId="0" applyNumberFormat="1" applyFont="1" applyBorder="1" applyAlignment="1" applyProtection="1">
      <alignment horizontal="left" vertical="center" wrapText="1"/>
      <protection locked="0"/>
    </xf>
    <xf numFmtId="177" fontId="43" fillId="0" borderId="116" xfId="0" applyNumberFormat="1" applyFont="1" applyBorder="1" applyAlignment="1" applyProtection="1">
      <alignment horizontal="left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97" xfId="59" applyNumberFormat="1" applyFont="1" applyFill="1" applyBorder="1" applyAlignment="1">
      <alignment horizontal="center" vertical="center" wrapText="1"/>
      <protection/>
    </xf>
    <xf numFmtId="2" fontId="47" fillId="0" borderId="62" xfId="59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177" fontId="43" fillId="0" borderId="115" xfId="0" applyNumberFormat="1" applyFont="1" applyBorder="1" applyAlignment="1" applyProtection="1">
      <alignment horizontal="center" vertical="center" wrapText="1"/>
      <protection locked="0"/>
    </xf>
    <xf numFmtId="177" fontId="43" fillId="0" borderId="116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15" xfId="0" applyFont="1" applyBorder="1" applyAlignment="1" applyProtection="1">
      <alignment horizontal="left" vertical="center" wrapText="1"/>
      <protection locked="0"/>
    </xf>
    <xf numFmtId="0" fontId="43" fillId="0" borderId="116" xfId="0" applyFont="1" applyBorder="1" applyAlignment="1" applyProtection="1">
      <alignment horizontal="left" vertical="center" wrapText="1"/>
      <protection locked="0"/>
    </xf>
    <xf numFmtId="177" fontId="49" fillId="0" borderId="117" xfId="0" applyNumberFormat="1" applyFont="1" applyBorder="1" applyAlignment="1" applyProtection="1">
      <alignment horizontal="center" vertical="center" wrapText="1"/>
      <protection locked="0"/>
    </xf>
    <xf numFmtId="177" fontId="49" fillId="0" borderId="71" xfId="0" applyNumberFormat="1" applyFont="1" applyBorder="1" applyAlignment="1" applyProtection="1">
      <alignment horizontal="center" vertical="center" wrapText="1"/>
      <protection locked="0"/>
    </xf>
    <xf numFmtId="177" fontId="49" fillId="0" borderId="72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 wrapText="1"/>
    </xf>
    <xf numFmtId="0" fontId="49" fillId="0" borderId="117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0" fontId="50" fillId="0" borderId="115" xfId="0" applyFont="1" applyBorder="1" applyAlignment="1" applyProtection="1">
      <alignment horizontal="center" vertical="center" wrapText="1"/>
      <protection locked="0"/>
    </xf>
    <xf numFmtId="0" fontId="50" fillId="0" borderId="116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177" fontId="42" fillId="0" borderId="120" xfId="0" applyNumberFormat="1" applyFont="1" applyBorder="1" applyAlignment="1" applyProtection="1">
      <alignment horizontal="center" vertical="center" wrapText="1"/>
      <protection locked="0"/>
    </xf>
    <xf numFmtId="177" fontId="42" fillId="0" borderId="121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1" fillId="25" borderId="112" xfId="59" applyFont="1" applyFill="1" applyBorder="1" applyAlignment="1">
      <alignment horizontal="center" vertical="center" wrapText="1"/>
      <protection/>
    </xf>
    <xf numFmtId="0" fontId="1" fillId="25" borderId="113" xfId="59" applyFont="1" applyFill="1" applyBorder="1" applyAlignment="1">
      <alignment horizontal="center" vertical="center" wrapText="1"/>
      <protection/>
    </xf>
    <xf numFmtId="0" fontId="1" fillId="25" borderId="114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97" xfId="59" applyNumberFormat="1" applyFont="1" applyFill="1" applyBorder="1" applyAlignment="1">
      <alignment horizontal="left" vertical="center" wrapText="1"/>
      <protection/>
    </xf>
    <xf numFmtId="2" fontId="29" fillId="8" borderId="63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97" xfId="59" applyNumberFormat="1" applyFont="1" applyFill="1" applyBorder="1" applyAlignment="1">
      <alignment horizontal="center" vertical="center"/>
      <protection/>
    </xf>
    <xf numFmtId="2" fontId="29" fillId="0" borderId="62" xfId="59" applyNumberFormat="1" applyFont="1" applyFill="1" applyBorder="1" applyAlignment="1">
      <alignment horizontal="center" vertical="center"/>
      <protection/>
    </xf>
    <xf numFmtId="1" fontId="47" fillId="8" borderId="88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1" xfId="60" applyNumberFormat="1" applyFont="1" applyFill="1" applyBorder="1" applyAlignment="1" applyProtection="1">
      <alignment horizontal="center" vertical="center" wrapText="1"/>
      <protection/>
    </xf>
    <xf numFmtId="2" fontId="47" fillId="8" borderId="66" xfId="60" applyNumberFormat="1" applyFont="1" applyFill="1" applyBorder="1" applyAlignment="1" applyProtection="1">
      <alignment horizontal="center" vertical="center" wrapText="1"/>
      <protection/>
    </xf>
    <xf numFmtId="2" fontId="47" fillId="8" borderId="93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6" xfId="60" applyNumberFormat="1" applyFont="1" applyFill="1" applyBorder="1" applyAlignment="1" applyProtection="1">
      <alignment horizontal="center" vertical="center"/>
      <protection/>
    </xf>
    <xf numFmtId="0" fontId="42" fillId="25" borderId="112" xfId="60" applyFont="1" applyFill="1" applyBorder="1" applyAlignment="1" applyProtection="1">
      <alignment horizontal="center" vertical="center" wrapText="1"/>
      <protection/>
    </xf>
    <xf numFmtId="0" fontId="42" fillId="25" borderId="113" xfId="6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Border="1" applyAlignment="1" applyProtection="1">
      <alignment horizontal="center" vertical="center"/>
      <protection/>
    </xf>
    <xf numFmtId="0" fontId="42" fillId="0" borderId="22" xfId="64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42" fillId="8" borderId="122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8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4" fontId="43" fillId="0" borderId="10" xfId="65" applyNumberFormat="1" applyFont="1" applyBorder="1" applyAlignment="1">
      <alignment horizontal="center" vertical="center"/>
      <protection/>
    </xf>
    <xf numFmtId="4" fontId="43" fillId="0" borderId="97" xfId="65" applyNumberFormat="1" applyFont="1" applyBorder="1" applyAlignment="1">
      <alignment horizontal="center" vertical="center"/>
      <protection/>
    </xf>
    <xf numFmtId="4" fontId="43" fillId="0" borderId="63" xfId="65" applyNumberFormat="1" applyFont="1" applyBorder="1" applyAlignment="1">
      <alignment horizontal="center" vertical="center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43" fillId="0" borderId="18" xfId="65" applyNumberFormat="1" applyFont="1" applyBorder="1" applyAlignment="1" applyProtection="1">
      <alignment horizontal="center" vertical="center"/>
      <protection locked="0"/>
    </xf>
    <xf numFmtId="0" fontId="43" fillId="0" borderId="97" xfId="65" applyNumberFormat="1" applyFont="1" applyBorder="1" applyAlignment="1" applyProtection="1">
      <alignment horizontal="center" vertical="center"/>
      <protection locked="0"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0" fontId="43" fillId="0" borderId="63" xfId="65" applyNumberFormat="1" applyFont="1" applyBorder="1" applyAlignment="1" applyProtection="1">
      <alignment horizontal="center" vertical="center"/>
      <protection locked="0"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5" applyFont="1" applyFill="1" applyBorder="1" applyAlignment="1">
      <alignment horizontal="center" vertical="center" wrapText="1"/>
      <protection/>
    </xf>
    <xf numFmtId="0" fontId="44" fillId="0" borderId="56" xfId="65" applyFont="1" applyFill="1" applyBorder="1" applyAlignment="1">
      <alignment horizontal="center" vertical="center" wrapText="1"/>
      <protection/>
    </xf>
    <xf numFmtId="0" fontId="44" fillId="0" borderId="69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62" xfId="65" applyFont="1" applyFill="1" applyBorder="1" applyAlignment="1">
      <alignment horizontal="center" vertical="center" wrapText="1"/>
      <protection/>
    </xf>
    <xf numFmtId="0" fontId="42" fillId="0" borderId="63" xfId="65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0" borderId="10" xfId="65" applyFont="1" applyFill="1" applyBorder="1" applyAlignment="1">
      <alignment horizontal="center" vertical="center" wrapText="1"/>
      <protection/>
    </xf>
    <xf numFmtId="0" fontId="42" fillId="0" borderId="97" xfId="65" applyFont="1" applyFill="1" applyBorder="1" applyAlignment="1">
      <alignment horizontal="center" vertical="center" wrapText="1"/>
      <protection/>
    </xf>
    <xf numFmtId="4" fontId="43" fillId="0" borderId="18" xfId="65" applyNumberFormat="1" applyFont="1" applyFill="1" applyBorder="1" applyAlignment="1">
      <alignment horizontal="center" vertical="center" wrapText="1"/>
      <protection/>
    </xf>
    <xf numFmtId="4" fontId="43" fillId="0" borderId="97" xfId="65" applyNumberFormat="1" applyFont="1" applyFill="1" applyBorder="1" applyAlignment="1">
      <alignment horizontal="center" vertical="center" wrapText="1"/>
      <protection/>
    </xf>
    <xf numFmtId="4" fontId="43" fillId="0" borderId="63" xfId="65" applyNumberFormat="1" applyFont="1" applyFill="1" applyBorder="1" applyAlignment="1">
      <alignment horizontal="center" vertical="center" wrapText="1"/>
      <protection/>
    </xf>
    <xf numFmtId="0" fontId="42" fillId="0" borderId="48" xfId="65" applyFont="1" applyFill="1" applyBorder="1" applyAlignment="1">
      <alignment horizontal="center" vertical="center" wrapText="1"/>
      <protection/>
    </xf>
    <xf numFmtId="0" fontId="42" fillId="0" borderId="11" xfId="65" applyFont="1" applyFill="1" applyBorder="1" applyAlignment="1">
      <alignment horizontal="center" vertical="center" wrapText="1"/>
      <protection/>
    </xf>
    <xf numFmtId="0" fontId="44" fillId="0" borderId="64" xfId="65" applyFont="1" applyFill="1" applyBorder="1" applyAlignment="1">
      <alignment horizontal="center" vertical="center" wrapText="1"/>
      <protection/>
    </xf>
    <xf numFmtId="0" fontId="44" fillId="0" borderId="17" xfId="65" applyFont="1" applyFill="1" applyBorder="1" applyAlignment="1">
      <alignment horizontal="center" vertical="center" wrapText="1"/>
      <protection/>
    </xf>
    <xf numFmtId="0" fontId="44" fillId="0" borderId="12" xfId="65" applyFont="1" applyFill="1" applyBorder="1" applyAlignment="1">
      <alignment horizontal="center" vertical="center" wrapText="1"/>
      <protection/>
    </xf>
    <xf numFmtId="0" fontId="42" fillId="0" borderId="64" xfId="65" applyFont="1" applyFill="1" applyBorder="1" applyAlignment="1">
      <alignment horizontal="center" vertical="center" wrapText="1"/>
      <protection/>
    </xf>
    <xf numFmtId="0" fontId="43" fillId="0" borderId="62" xfId="65" applyNumberFormat="1" applyFont="1" applyBorder="1" applyAlignment="1" applyProtection="1">
      <alignment horizontal="center" vertical="center"/>
      <protection locked="0"/>
    </xf>
    <xf numFmtId="0" fontId="42" fillId="0" borderId="12" xfId="65" applyFont="1" applyFill="1" applyBorder="1" applyAlignment="1">
      <alignment horizontal="center" vertical="center" wrapText="1"/>
      <protection/>
    </xf>
    <xf numFmtId="0" fontId="54" fillId="0" borderId="18" xfId="65" applyNumberFormat="1" applyFont="1" applyFill="1" applyBorder="1" applyAlignment="1" applyProtection="1">
      <alignment horizontal="center" vertical="center"/>
      <protection locked="0"/>
    </xf>
    <xf numFmtId="0" fontId="54" fillId="0" borderId="63" xfId="65" applyNumberFormat="1" applyFont="1" applyFill="1" applyBorder="1" applyAlignment="1" applyProtection="1">
      <alignment horizontal="center" vertical="center"/>
      <protection locked="0"/>
    </xf>
    <xf numFmtId="0" fontId="42" fillId="0" borderId="60" xfId="65" applyFont="1" applyFill="1" applyBorder="1" applyAlignment="1">
      <alignment horizontal="center" vertical="center" wrapText="1"/>
      <protection/>
    </xf>
    <xf numFmtId="0" fontId="42" fillId="0" borderId="24" xfId="65" applyFont="1" applyFill="1" applyBorder="1" applyAlignment="1">
      <alignment horizontal="center" vertical="center" wrapText="1"/>
      <protection/>
    </xf>
    <xf numFmtId="0" fontId="42" fillId="0" borderId="96" xfId="65" applyFont="1" applyFill="1" applyBorder="1" applyAlignment="1">
      <alignment horizontal="center" vertical="center" wrapText="1"/>
      <protection/>
    </xf>
    <xf numFmtId="0" fontId="42" fillId="0" borderId="29" xfId="65" applyFont="1" applyFill="1" applyBorder="1" applyAlignment="1">
      <alignment horizontal="center" vertical="center" wrapText="1"/>
      <protection/>
    </xf>
    <xf numFmtId="0" fontId="43" fillId="0" borderId="18" xfId="65" applyNumberFormat="1" applyFont="1" applyFill="1" applyBorder="1" applyAlignment="1">
      <alignment horizontal="center" vertical="center" wrapText="1"/>
      <protection/>
    </xf>
    <xf numFmtId="0" fontId="43" fillId="0" borderId="63" xfId="65" applyNumberFormat="1" applyFont="1" applyFill="1" applyBorder="1" applyAlignment="1">
      <alignment horizontal="center" vertical="center" wrapText="1"/>
      <protection/>
    </xf>
    <xf numFmtId="0" fontId="43" fillId="0" borderId="45" xfId="65" applyNumberFormat="1" applyFont="1" applyBorder="1" applyAlignment="1" applyProtection="1">
      <alignment horizontal="center" vertical="center"/>
      <protection locked="0"/>
    </xf>
    <xf numFmtId="0" fontId="43" fillId="0" borderId="47" xfId="65" applyNumberFormat="1" applyFont="1" applyBorder="1" applyAlignment="1" applyProtection="1">
      <alignment horizontal="center" vertical="center"/>
      <protection locked="0"/>
    </xf>
    <xf numFmtId="0" fontId="43" fillId="0" borderId="60" xfId="65" applyNumberFormat="1" applyFont="1" applyFill="1" applyBorder="1" applyAlignment="1">
      <alignment horizontal="center" vertical="center" wrapText="1"/>
      <protection/>
    </xf>
    <xf numFmtId="0" fontId="43" fillId="0" borderId="24" xfId="65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" fillId="0" borderId="61" xfId="57" applyFont="1" applyBorder="1" applyAlignment="1">
      <alignment horizontal="center"/>
      <protection/>
    </xf>
    <xf numFmtId="0" fontId="3" fillId="0" borderId="124" xfId="57" applyFont="1" applyBorder="1" applyAlignment="1">
      <alignment horizontal="center"/>
      <protection/>
    </xf>
    <xf numFmtId="0" fontId="8" fillId="25" borderId="112" xfId="60" applyFont="1" applyFill="1" applyBorder="1" applyAlignment="1">
      <alignment horizontal="center" vertical="center" wrapText="1"/>
      <protection/>
    </xf>
    <xf numFmtId="0" fontId="8" fillId="25" borderId="113" xfId="60" applyFont="1" applyFill="1" applyBorder="1" applyAlignment="1">
      <alignment horizontal="center" vertical="center" wrapText="1"/>
      <protection/>
    </xf>
    <xf numFmtId="0" fontId="8" fillId="25" borderId="114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98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42" fillId="0" borderId="77" xfId="65" applyFont="1" applyFill="1" applyBorder="1" applyAlignment="1">
      <alignment horizontal="center" vertical="center" wrapText="1"/>
      <protection/>
    </xf>
    <xf numFmtId="0" fontId="42" fillId="0" borderId="14" xfId="65" applyFont="1" applyFill="1" applyBorder="1" applyAlignment="1">
      <alignment horizontal="center" vertical="center" wrapText="1"/>
      <protection/>
    </xf>
    <xf numFmtId="0" fontId="42" fillId="0" borderId="65" xfId="65" applyFont="1" applyFill="1" applyBorder="1" applyAlignment="1">
      <alignment horizontal="center" vertical="center" wrapText="1"/>
      <protection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97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0" fontId="43" fillId="0" borderId="98" xfId="0" applyFont="1" applyBorder="1" applyAlignment="1">
      <alignment vertical="center" wrapText="1"/>
    </xf>
    <xf numFmtId="0" fontId="43" fillId="0" borderId="12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69" xfId="0" applyFont="1" applyBorder="1" applyAlignment="1">
      <alignment vertical="center" wrapText="1"/>
    </xf>
    <xf numFmtId="0" fontId="32" fillId="8" borderId="122" xfId="0" applyFont="1" applyFill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0" fontId="75" fillId="0" borderId="51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90" fillId="0" borderId="45" xfId="0" applyFont="1" applyBorder="1" applyAlignment="1">
      <alignment horizontal="center"/>
    </xf>
    <xf numFmtId="0" fontId="90" fillId="0" borderId="46" xfId="0" applyFont="1" applyBorder="1" applyAlignment="1">
      <alignment horizontal="center"/>
    </xf>
    <xf numFmtId="0" fontId="90" fillId="0" borderId="47" xfId="0" applyFont="1" applyBorder="1" applyAlignment="1">
      <alignment horizontal="center"/>
    </xf>
    <xf numFmtId="0" fontId="42" fillId="25" borderId="112" xfId="59" applyFont="1" applyFill="1" applyBorder="1" applyAlignment="1">
      <alignment horizontal="center" vertical="center" wrapText="1"/>
      <protection/>
    </xf>
    <xf numFmtId="0" fontId="42" fillId="25" borderId="113" xfId="59" applyFont="1" applyFill="1" applyBorder="1" applyAlignment="1">
      <alignment horizontal="center" vertical="center" wrapText="1"/>
      <protection/>
    </xf>
    <xf numFmtId="0" fontId="42" fillId="25" borderId="114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97" xfId="0" applyFont="1" applyBorder="1" applyAlignment="1">
      <alignment/>
    </xf>
    <xf numFmtId="0" fontId="43" fillId="0" borderId="63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97" xfId="59" applyNumberFormat="1" applyFont="1" applyFill="1" applyBorder="1" applyAlignment="1">
      <alignment horizontal="center" vertical="center"/>
      <protection/>
    </xf>
    <xf numFmtId="2" fontId="47" fillId="0" borderId="62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96" xfId="0" applyFont="1" applyFill="1" applyBorder="1" applyAlignment="1" applyProtection="1">
      <alignment horizontal="center" vertical="center"/>
      <protection locked="0"/>
    </xf>
    <xf numFmtId="0" fontId="42" fillId="0" borderId="69" xfId="0" applyFont="1" applyFill="1" applyBorder="1" applyAlignment="1" applyProtection="1">
      <alignment horizontal="center" vertical="center"/>
      <protection locked="0"/>
    </xf>
    <xf numFmtId="2" fontId="47" fillId="8" borderId="97" xfId="59" applyNumberFormat="1" applyFont="1" applyFill="1" applyBorder="1" applyAlignment="1">
      <alignment horizontal="center" vertical="center" wrapText="1"/>
      <protection/>
    </xf>
    <xf numFmtId="2" fontId="47" fillId="8" borderId="63" xfId="59" applyNumberFormat="1" applyFont="1" applyFill="1" applyBorder="1" applyAlignment="1">
      <alignment horizontal="center" vertical="center" wrapText="1"/>
      <protection/>
    </xf>
    <xf numFmtId="0" fontId="43" fillId="0" borderId="97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95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94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PLANTILLAS EPEL+INTEGRA+MAYORITARIA" xfId="61"/>
    <cellStyle name="Normal_AGBOD-94_PLANTILLAS EPEL+INTEGRA+MAYORITARIA_PAIF 2017. Modelo Ordinario (Normal)" xfId="62"/>
    <cellStyle name="Normal_CONSOLIDADO-2002" xfId="63"/>
    <cellStyle name="Normal_CS-96" xfId="64"/>
    <cellStyle name="Normal_CS-96_PAIF EMPRESAS PARA ENVIAR" xfId="65"/>
    <cellStyle name="Normal_PF1-INV_1. CASINO TAORO PAIF 2009" xfId="66"/>
    <cellStyle name="Normal_PYG96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ährung" xfId="7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95250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43975" y="237458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Object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05925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Object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305925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Object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05925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421875" style="2" customWidth="1"/>
    <col min="5" max="5" width="17.710937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794</v>
      </c>
      <c r="C1" s="15"/>
    </row>
    <row r="2" spans="1:3" s="4" customFormat="1" ht="12.75">
      <c r="A2" s="4" t="s">
        <v>793</v>
      </c>
      <c r="C2" s="15"/>
    </row>
    <row r="3" ht="12.75"/>
    <row r="4" ht="12.75"/>
    <row r="5" spans="1:4" ht="12.75">
      <c r="A5" s="937">
        <f>CPYG!A2</f>
        <v>0</v>
      </c>
      <c r="B5" s="937"/>
      <c r="C5" s="937"/>
      <c r="D5" s="937"/>
    </row>
    <row r="6" ht="12.75"/>
    <row r="7" ht="13.5" thickBot="1"/>
    <row r="8" spans="1:3" ht="12.75">
      <c r="A8" s="938" t="s">
        <v>756</v>
      </c>
      <c r="B8" s="939"/>
      <c r="C8" s="947" t="s">
        <v>757</v>
      </c>
    </row>
    <row r="9" spans="1:3" ht="12.75">
      <c r="A9" s="940"/>
      <c r="B9" s="941"/>
      <c r="C9" s="948"/>
    </row>
    <row r="10" spans="1:3" ht="12.75">
      <c r="A10" s="940"/>
      <c r="B10" s="941"/>
      <c r="C10" s="948"/>
    </row>
    <row r="11" spans="1:3" ht="12.75">
      <c r="A11" s="942"/>
      <c r="B11" s="943"/>
      <c r="C11" s="949"/>
    </row>
    <row r="12" spans="1:3" ht="12.75">
      <c r="A12" s="50"/>
      <c r="B12" s="51"/>
      <c r="C12" s="52"/>
    </row>
    <row r="13" spans="1:3" ht="12.75">
      <c r="A13" s="53" t="s">
        <v>758</v>
      </c>
      <c r="B13" s="54" t="s">
        <v>17</v>
      </c>
      <c r="C13" s="55">
        <v>0</v>
      </c>
    </row>
    <row r="14" spans="1:10" ht="12.75" customHeight="1">
      <c r="A14" s="53" t="s">
        <v>759</v>
      </c>
      <c r="B14" s="54" t="s">
        <v>18</v>
      </c>
      <c r="C14" s="55">
        <v>0</v>
      </c>
      <c r="F14" s="936" t="s">
        <v>796</v>
      </c>
      <c r="G14" s="936"/>
      <c r="H14" s="936"/>
      <c r="I14" s="936"/>
      <c r="J14" s="107"/>
    </row>
    <row r="15" spans="1:10" ht="12.75">
      <c r="A15" s="53" t="s">
        <v>760</v>
      </c>
      <c r="B15" s="54" t="s">
        <v>19</v>
      </c>
      <c r="C15" s="55">
        <f>CPYG!E7</f>
        <v>0</v>
      </c>
      <c r="F15" s="936"/>
      <c r="G15" s="936"/>
      <c r="H15" s="936"/>
      <c r="I15" s="936"/>
      <c r="J15" s="107"/>
    </row>
    <row r="16" spans="1:10" ht="12.75">
      <c r="A16" s="53" t="s">
        <v>761</v>
      </c>
      <c r="B16" s="54" t="s">
        <v>20</v>
      </c>
      <c r="C16" s="55" t="e">
        <f>'No rellenar EP-5 '!E29+#REF!</f>
        <v>#REF!</v>
      </c>
      <c r="F16" s="936"/>
      <c r="G16" s="936"/>
      <c r="H16" s="936"/>
      <c r="I16" s="936"/>
      <c r="J16" s="107"/>
    </row>
    <row r="17" spans="1:9" ht="12.75">
      <c r="A17" s="53" t="s">
        <v>762</v>
      </c>
      <c r="B17" s="54" t="s">
        <v>21</v>
      </c>
      <c r="C17" s="55">
        <f>CPYG!E17+CPYG!E66+CPYG!E62</f>
        <v>24925</v>
      </c>
      <c r="F17" s="936"/>
      <c r="G17" s="936"/>
      <c r="H17" s="936"/>
      <c r="I17" s="936"/>
    </row>
    <row r="18" spans="1:9" ht="12.75">
      <c r="A18" s="56"/>
      <c r="B18" s="57"/>
      <c r="C18" s="58"/>
      <c r="F18" s="936"/>
      <c r="G18" s="936"/>
      <c r="H18" s="936"/>
      <c r="I18" s="936"/>
    </row>
    <row r="19" spans="1:9" ht="12.75">
      <c r="A19" s="92" t="s">
        <v>763</v>
      </c>
      <c r="B19" s="93"/>
      <c r="C19" s="94" t="e">
        <f>SUM(C13:C17)</f>
        <v>#REF!</v>
      </c>
      <c r="F19" s="936"/>
      <c r="G19" s="936"/>
      <c r="H19" s="936"/>
      <c r="I19" s="936"/>
    </row>
    <row r="20" spans="1:9" ht="12.75">
      <c r="A20" s="59"/>
      <c r="B20" s="60"/>
      <c r="C20" s="61"/>
      <c r="F20" s="936"/>
      <c r="G20" s="936"/>
      <c r="H20" s="936"/>
      <c r="I20" s="936"/>
    </row>
    <row r="21" spans="1:9" ht="12.75">
      <c r="A21" s="56"/>
      <c r="B21" s="57"/>
      <c r="C21" s="58"/>
      <c r="F21" s="936"/>
      <c r="G21" s="936"/>
      <c r="H21" s="936"/>
      <c r="I21" s="936"/>
    </row>
    <row r="22" spans="1:9" ht="12.75">
      <c r="A22" s="53" t="s">
        <v>764</v>
      </c>
      <c r="B22" s="54" t="s">
        <v>22</v>
      </c>
      <c r="C22" s="58">
        <f>'Inv. NO FIN'!I17+'Inv. NO FIN'!I18+'Inv. NO FIN'!I19+'Inv. NO FIN'!I20</f>
        <v>0</v>
      </c>
      <c r="F22" s="936"/>
      <c r="G22" s="936"/>
      <c r="H22" s="936"/>
      <c r="I22" s="936"/>
    </row>
    <row r="23" spans="1:9" ht="12.75">
      <c r="A23" s="53" t="s">
        <v>765</v>
      </c>
      <c r="B23" s="54" t="s">
        <v>23</v>
      </c>
      <c r="C23" s="58" t="e">
        <f>'Transf. y subv.'!F15+'Transf. y subv.'!#REF!</f>
        <v>#REF!</v>
      </c>
      <c r="F23" s="936"/>
      <c r="G23" s="936"/>
      <c r="H23" s="936"/>
      <c r="I23" s="936"/>
    </row>
    <row r="24" spans="1:3" ht="12.75">
      <c r="A24" s="56"/>
      <c r="B24" s="57"/>
      <c r="C24" s="58"/>
    </row>
    <row r="25" spans="1:3" ht="12.75">
      <c r="A25" s="92" t="s">
        <v>766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767</v>
      </c>
      <c r="B28" s="54" t="s">
        <v>24</v>
      </c>
      <c r="C28" s="55">
        <f>'Inv. FIN'!F40</f>
        <v>0</v>
      </c>
    </row>
    <row r="29" spans="1:3" ht="12.75">
      <c r="A29" s="53" t="s">
        <v>768</v>
      </c>
      <c r="B29" s="54" t="s">
        <v>25</v>
      </c>
      <c r="C29" s="55">
        <f>'Deuda L.P.'!J24</f>
        <v>5631485.15</v>
      </c>
    </row>
    <row r="30" spans="1:3" ht="12.75">
      <c r="A30" s="56"/>
      <c r="B30" s="57"/>
      <c r="C30" s="58"/>
    </row>
    <row r="31" spans="1:3" ht="12.75">
      <c r="A31" s="92" t="s">
        <v>769</v>
      </c>
      <c r="B31" s="93"/>
      <c r="C31" s="95">
        <f>SUM(C28:C29)</f>
        <v>5631485.15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770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32" t="s">
        <v>771</v>
      </c>
      <c r="C38" s="950">
        <f>CPYG!E81</f>
        <v>0</v>
      </c>
    </row>
    <row r="39" spans="1:3" ht="13.5" thickBot="1">
      <c r="A39" s="77"/>
      <c r="B39" s="933"/>
      <c r="C39" s="951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770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38" t="s">
        <v>756</v>
      </c>
      <c r="B49" s="939"/>
      <c r="C49" s="944" t="s">
        <v>757</v>
      </c>
    </row>
    <row r="50" spans="1:3" ht="12.75">
      <c r="A50" s="940"/>
      <c r="B50" s="941"/>
      <c r="C50" s="945"/>
    </row>
    <row r="51" spans="1:3" ht="12.75">
      <c r="A51" s="940"/>
      <c r="B51" s="941"/>
      <c r="C51" s="945"/>
    </row>
    <row r="52" spans="1:3" ht="12.75">
      <c r="A52" s="942"/>
      <c r="B52" s="943"/>
      <c r="C52" s="946"/>
    </row>
    <row r="53" spans="1:3" ht="12.75">
      <c r="A53" s="62"/>
      <c r="B53" s="51"/>
      <c r="C53" s="64"/>
    </row>
    <row r="54" spans="1:3" ht="12.75">
      <c r="A54" s="53" t="s">
        <v>758</v>
      </c>
      <c r="B54" s="82" t="s">
        <v>772</v>
      </c>
      <c r="C54" s="83">
        <f>-CPYG!E29</f>
        <v>31150</v>
      </c>
    </row>
    <row r="55" spans="1:3" ht="12.75">
      <c r="A55" s="53" t="s">
        <v>759</v>
      </c>
      <c r="B55" s="82" t="s">
        <v>773</v>
      </c>
      <c r="C55" s="83">
        <f>-CPYG!E12-CPYG!E37+CPYG!E40-CPYG!E90</f>
        <v>125742</v>
      </c>
    </row>
    <row r="56" spans="1:3" ht="12.75">
      <c r="A56" s="53" t="s">
        <v>760</v>
      </c>
      <c r="B56" s="82" t="s">
        <v>270</v>
      </c>
      <c r="C56" s="83">
        <f>-CPYG!E74</f>
        <v>172411.89</v>
      </c>
    </row>
    <row r="57" spans="1:3" ht="12.75">
      <c r="A57" s="53" t="s">
        <v>761</v>
      </c>
      <c r="B57" s="82" t="s">
        <v>774</v>
      </c>
      <c r="C57" s="83"/>
    </row>
    <row r="58" spans="1:3" ht="12.75">
      <c r="A58" s="62"/>
      <c r="B58" s="63"/>
      <c r="C58" s="83"/>
    </row>
    <row r="59" spans="1:6" ht="12.75">
      <c r="A59" s="92" t="s">
        <v>775</v>
      </c>
      <c r="B59" s="93"/>
      <c r="C59" s="95">
        <f>SUM(C54:C58)</f>
        <v>329303.89</v>
      </c>
      <c r="E59" s="37" t="e">
        <f>C19-C59</f>
        <v>#REF!</v>
      </c>
      <c r="F59" s="2" t="s">
        <v>776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764</v>
      </c>
      <c r="B62" s="82" t="s">
        <v>777</v>
      </c>
      <c r="C62" s="83">
        <f>'Inv. NO FIN'!D17+'Inv. NO FIN'!D18+'Inv. NO FIN'!D19+'Inv. NO FIN'!D20</f>
        <v>30000</v>
      </c>
      <c r="E62" s="2" t="e">
        <f>-#REF!</f>
        <v>#REF!</v>
      </c>
    </row>
    <row r="63" spans="1:7" ht="12.75">
      <c r="A63" s="53" t="s">
        <v>765</v>
      </c>
      <c r="B63" s="82" t="s">
        <v>778</v>
      </c>
      <c r="C63" s="83"/>
      <c r="E63" s="37" t="e">
        <f>SUM(E59:E62)</f>
        <v>#REF!</v>
      </c>
      <c r="F63" s="2">
        <f>CPYG!E94</f>
        <v>-124488.89000000001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779</v>
      </c>
      <c r="B65" s="93"/>
      <c r="C65" s="95">
        <f>SUM(C62:C63)</f>
        <v>30000</v>
      </c>
      <c r="E65" s="37" t="e">
        <f>C25+C31-C65-C71</f>
        <v>#REF!</v>
      </c>
      <c r="F65" s="2" t="s">
        <v>780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767</v>
      </c>
      <c r="B68" s="82" t="s">
        <v>781</v>
      </c>
      <c r="C68" s="83">
        <f>'Inv. FIN'!H40</f>
        <v>0</v>
      </c>
    </row>
    <row r="69" spans="1:3" ht="12.75">
      <c r="A69" s="53" t="s">
        <v>768</v>
      </c>
      <c r="B69" s="82" t="s">
        <v>782</v>
      </c>
      <c r="C69" s="83"/>
    </row>
    <row r="70" spans="1:3" ht="12.75">
      <c r="A70" s="62"/>
      <c r="B70" s="63"/>
      <c r="C70" s="64"/>
    </row>
    <row r="71" spans="1:6" ht="12.75">
      <c r="A71" s="92" t="s">
        <v>783</v>
      </c>
      <c r="B71" s="93"/>
      <c r="C71" s="95">
        <f>SUM(C68:C69)</f>
        <v>0</v>
      </c>
      <c r="E71" s="37" t="e">
        <f>SUM(E59:E66)</f>
        <v>#REF!</v>
      </c>
      <c r="F71" s="2" t="s">
        <v>784</v>
      </c>
    </row>
    <row r="72" spans="1:3" ht="13.5" thickBot="1">
      <c r="A72" s="85"/>
      <c r="B72" s="86"/>
      <c r="C72" s="87"/>
    </row>
    <row r="73" spans="1:3" ht="13.5" thickTop="1">
      <c r="A73" s="930"/>
      <c r="B73" s="932" t="s">
        <v>785</v>
      </c>
      <c r="C73" s="934" t="e">
        <f>#REF!+#REF!</f>
        <v>#REF!</v>
      </c>
    </row>
    <row r="74" spans="1:6" ht="13.5" thickBot="1">
      <c r="A74" s="931"/>
      <c r="B74" s="933"/>
      <c r="C74" s="935"/>
      <c r="E74" s="37"/>
      <c r="F74" s="2" t="s">
        <v>271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786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30"/>
      <c r="B80" s="932" t="s">
        <v>787</v>
      </c>
      <c r="C80" s="934" t="e">
        <f>-D97</f>
        <v>#REF!</v>
      </c>
      <c r="E80" s="37" t="e">
        <f>E71-E74</f>
        <v>#REF!</v>
      </c>
      <c r="F80" s="2" t="s">
        <v>687</v>
      </c>
    </row>
    <row r="81" spans="1:3" ht="13.5" thickBot="1">
      <c r="A81" s="931"/>
      <c r="B81" s="933"/>
      <c r="C81" s="935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788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16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795</v>
      </c>
      <c r="C94" s="2"/>
      <c r="D94" s="38" t="e">
        <f>-#REF!</f>
        <v>#REF!</v>
      </c>
      <c r="E94" s="2" t="s">
        <v>789</v>
      </c>
    </row>
    <row r="95" spans="2:4" ht="12.75">
      <c r="B95" s="49" t="s">
        <v>790</v>
      </c>
      <c r="C95" s="2"/>
      <c r="D95" s="38"/>
    </row>
    <row r="96" spans="2:5" ht="12.75">
      <c r="B96" s="4" t="s">
        <v>791</v>
      </c>
      <c r="C96" s="2"/>
      <c r="D96" s="38" t="e">
        <f>#REF!+#REF!</f>
        <v>#REF!</v>
      </c>
      <c r="E96" s="2" t="s">
        <v>792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34"/>
  <sheetViews>
    <sheetView zoomScale="70" zoomScaleNormal="70" zoomScalePageLayoutView="0" workbookViewId="0" topLeftCell="A10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7109375" style="223" customWidth="1"/>
    <col min="9" max="9" width="16.28125" style="223" bestFit="1" customWidth="1"/>
    <col min="10" max="10" width="17.7109375" style="223" customWidth="1"/>
    <col min="11" max="11" width="15.28125" style="223" customWidth="1"/>
    <col min="12" max="12" width="21.421875" style="223" customWidth="1"/>
    <col min="13" max="13" width="2.710937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96" t="s">
        <v>347</v>
      </c>
      <c r="C1" s="1097"/>
      <c r="D1" s="1097"/>
      <c r="E1" s="1097"/>
      <c r="F1" s="1097"/>
      <c r="G1" s="1097"/>
      <c r="H1" s="1097"/>
      <c r="I1" s="1097"/>
      <c r="J1" s="1097"/>
      <c r="K1" s="1098">
        <f>CPYG!E2</f>
        <v>2017</v>
      </c>
      <c r="L1" s="1099"/>
    </row>
    <row r="2" spans="2:12" ht="51" customHeight="1">
      <c r="B2" s="1109" t="str">
        <f>CPYG!B3</f>
        <v>ENTIDAD: E.I. DESARROLLO, GANADERO Y PESQUERO DE TENERIFE (AGROTEIDE) </v>
      </c>
      <c r="C2" s="1110"/>
      <c r="D2" s="1110"/>
      <c r="E2" s="1110"/>
      <c r="F2" s="1110"/>
      <c r="G2" s="1110"/>
      <c r="H2" s="1110"/>
      <c r="I2" s="1110"/>
      <c r="J2" s="1110"/>
      <c r="K2" s="1111" t="s">
        <v>334</v>
      </c>
      <c r="L2" s="1112"/>
    </row>
    <row r="3" spans="2:12" s="224" customFormat="1" ht="27" customHeight="1">
      <c r="B3" s="1100" t="s">
        <v>27</v>
      </c>
      <c r="C3" s="1101"/>
      <c r="D3" s="1101"/>
      <c r="E3" s="1101"/>
      <c r="F3" s="1101"/>
      <c r="G3" s="1101"/>
      <c r="H3" s="1101"/>
      <c r="I3" s="1101"/>
      <c r="J3" s="1101"/>
      <c r="K3" s="1101"/>
      <c r="L3" s="1102"/>
    </row>
    <row r="4" spans="2:12" ht="19.5" customHeight="1">
      <c r="B4" s="1106" t="s">
        <v>525</v>
      </c>
      <c r="C4" s="1107" t="s">
        <v>567</v>
      </c>
      <c r="D4" s="474"/>
      <c r="E4" s="1107"/>
      <c r="F4" s="1107"/>
      <c r="G4" s="1107"/>
      <c r="H4" s="1107"/>
      <c r="I4" s="1107"/>
      <c r="J4" s="1107"/>
      <c r="K4" s="1107" t="s">
        <v>736</v>
      </c>
      <c r="L4" s="1108" t="s">
        <v>478</v>
      </c>
    </row>
    <row r="5" spans="2:12" ht="64.5" customHeight="1">
      <c r="B5" s="1106"/>
      <c r="C5" s="1107"/>
      <c r="D5" s="474" t="s">
        <v>479</v>
      </c>
      <c r="E5" s="474" t="s">
        <v>676</v>
      </c>
      <c r="F5" s="474" t="s">
        <v>480</v>
      </c>
      <c r="G5" s="474" t="s">
        <v>745</v>
      </c>
      <c r="H5" s="474" t="s">
        <v>481</v>
      </c>
      <c r="I5" s="474" t="s">
        <v>482</v>
      </c>
      <c r="J5" s="474" t="s">
        <v>483</v>
      </c>
      <c r="K5" s="1107"/>
      <c r="L5" s="1108"/>
    </row>
    <row r="6" spans="2:12" ht="12.75">
      <c r="B6" s="1103"/>
      <c r="C6" s="1104"/>
      <c r="D6" s="1104"/>
      <c r="E6" s="1104"/>
      <c r="F6" s="1104"/>
      <c r="G6" s="1104"/>
      <c r="H6" s="1104"/>
      <c r="I6" s="1104"/>
      <c r="J6" s="1104"/>
      <c r="K6" s="1104"/>
      <c r="L6" s="1105"/>
    </row>
    <row r="7" spans="2:12" ht="33" customHeight="1">
      <c r="B7" s="475" t="s">
        <v>484</v>
      </c>
      <c r="C7" s="515">
        <v>1431.36</v>
      </c>
      <c r="D7" s="506">
        <v>0</v>
      </c>
      <c r="E7" s="506">
        <v>0</v>
      </c>
      <c r="F7" s="506">
        <v>0</v>
      </c>
      <c r="G7" s="506">
        <v>-110</v>
      </c>
      <c r="H7" s="506">
        <v>0</v>
      </c>
      <c r="I7" s="506">
        <v>0</v>
      </c>
      <c r="J7" s="506">
        <v>0</v>
      </c>
      <c r="K7" s="515">
        <f>SUM(C7:J7)</f>
        <v>1321.36</v>
      </c>
      <c r="L7" s="507"/>
    </row>
    <row r="8" spans="2:12" ht="39" customHeight="1">
      <c r="B8" s="475" t="s">
        <v>188</v>
      </c>
      <c r="C8" s="515">
        <v>1330700.22</v>
      </c>
      <c r="D8" s="506">
        <v>0</v>
      </c>
      <c r="E8" s="506">
        <v>0</v>
      </c>
      <c r="F8" s="506">
        <v>0</v>
      </c>
      <c r="G8" s="506">
        <v>-75000</v>
      </c>
      <c r="H8" s="506">
        <v>0</v>
      </c>
      <c r="I8" s="506">
        <v>0</v>
      </c>
      <c r="J8" s="506">
        <v>0</v>
      </c>
      <c r="K8" s="515">
        <f>SUM(C8:J8)</f>
        <v>1255700.22</v>
      </c>
      <c r="L8" s="507"/>
    </row>
    <row r="9" spans="2:12" ht="45" customHeight="1">
      <c r="B9" s="476" t="s">
        <v>485</v>
      </c>
      <c r="C9" s="515">
        <v>1917331.77</v>
      </c>
      <c r="D9" s="506">
        <v>0</v>
      </c>
      <c r="E9" s="506">
        <v>0</v>
      </c>
      <c r="F9" s="506">
        <v>0</v>
      </c>
      <c r="G9" s="506">
        <v>-45000</v>
      </c>
      <c r="H9" s="506">
        <v>0</v>
      </c>
      <c r="I9" s="506">
        <v>0</v>
      </c>
      <c r="J9" s="506">
        <v>0</v>
      </c>
      <c r="K9" s="515">
        <f>SUM(C9:J9)</f>
        <v>1872331.77</v>
      </c>
      <c r="L9" s="508"/>
    </row>
    <row r="10" spans="2:14" ht="20.25" customHeight="1">
      <c r="B10" s="476" t="s">
        <v>486</v>
      </c>
      <c r="C10" s="515">
        <v>1025062.35</v>
      </c>
      <c r="D10" s="506">
        <v>0</v>
      </c>
      <c r="E10" s="506">
        <v>0</v>
      </c>
      <c r="F10" s="506">
        <v>0</v>
      </c>
      <c r="G10" s="506">
        <v>0</v>
      </c>
      <c r="H10" s="506">
        <v>0</v>
      </c>
      <c r="I10" s="506">
        <v>0</v>
      </c>
      <c r="J10" s="506">
        <v>0</v>
      </c>
      <c r="K10" s="515">
        <f>SUM(C10:J10)</f>
        <v>1025062.35</v>
      </c>
      <c r="L10" s="508"/>
      <c r="N10" s="225"/>
    </row>
    <row r="11" spans="2:12" s="226" customFormat="1" ht="23.25" customHeight="1">
      <c r="B11" s="476" t="s">
        <v>278</v>
      </c>
      <c r="C11" s="516">
        <f>SUM(C7:C10)</f>
        <v>4274525.7</v>
      </c>
      <c r="D11" s="516">
        <f aca="true" t="shared" si="0" ref="D11:K11">SUM(D7:D10)</f>
        <v>0</v>
      </c>
      <c r="E11" s="516">
        <f t="shared" si="0"/>
        <v>0</v>
      </c>
      <c r="F11" s="516">
        <f t="shared" si="0"/>
        <v>0</v>
      </c>
      <c r="G11" s="516">
        <f t="shared" si="0"/>
        <v>-120110</v>
      </c>
      <c r="H11" s="516">
        <f t="shared" si="0"/>
        <v>0</v>
      </c>
      <c r="I11" s="516">
        <f t="shared" si="0"/>
        <v>0</v>
      </c>
      <c r="J11" s="516">
        <f t="shared" si="0"/>
        <v>0</v>
      </c>
      <c r="K11" s="516">
        <f t="shared" si="0"/>
        <v>4154415.7</v>
      </c>
      <c r="L11" s="509"/>
    </row>
    <row r="12" spans="2:14" ht="20.25" customHeight="1">
      <c r="B12" s="476" t="s">
        <v>487</v>
      </c>
      <c r="C12" s="515">
        <f>ACTIVO!C30</f>
        <v>0</v>
      </c>
      <c r="D12" s="506"/>
      <c r="E12" s="506"/>
      <c r="F12" s="506"/>
      <c r="G12" s="506"/>
      <c r="H12" s="506"/>
      <c r="I12" s="506"/>
      <c r="J12" s="506"/>
      <c r="K12" s="515">
        <f>SUM(C12:J12)</f>
        <v>0</v>
      </c>
      <c r="L12" s="508"/>
      <c r="N12" s="225"/>
    </row>
    <row r="13" spans="2:12" ht="26.25" customHeight="1">
      <c r="B13" s="477"/>
      <c r="C13" s="510"/>
      <c r="D13" s="510"/>
      <c r="E13" s="510"/>
      <c r="F13" s="510"/>
      <c r="G13" s="510"/>
      <c r="H13" s="510"/>
      <c r="I13" s="510"/>
      <c r="J13" s="510"/>
      <c r="K13" s="511"/>
      <c r="L13" s="512"/>
    </row>
    <row r="14" spans="2:12" ht="19.5" customHeight="1">
      <c r="B14" s="1106" t="s">
        <v>564</v>
      </c>
      <c r="C14" s="1107" t="s">
        <v>568</v>
      </c>
      <c r="D14" s="474"/>
      <c r="E14" s="1107"/>
      <c r="F14" s="1107"/>
      <c r="G14" s="1107"/>
      <c r="H14" s="1107"/>
      <c r="I14" s="1107"/>
      <c r="J14" s="1107"/>
      <c r="K14" s="1107" t="s">
        <v>569</v>
      </c>
      <c r="L14" s="1108" t="s">
        <v>478</v>
      </c>
    </row>
    <row r="15" spans="2:12" ht="63.75">
      <c r="B15" s="1106"/>
      <c r="C15" s="1107"/>
      <c r="D15" s="474" t="s">
        <v>479</v>
      </c>
      <c r="E15" s="474" t="s">
        <v>676</v>
      </c>
      <c r="F15" s="474" t="s">
        <v>480</v>
      </c>
      <c r="G15" s="474" t="s">
        <v>745</v>
      </c>
      <c r="H15" s="474" t="s">
        <v>481</v>
      </c>
      <c r="I15" s="474" t="s">
        <v>482</v>
      </c>
      <c r="J15" s="474" t="s">
        <v>483</v>
      </c>
      <c r="K15" s="1107"/>
      <c r="L15" s="1108"/>
    </row>
    <row r="16" spans="2:12" ht="12.75">
      <c r="B16" s="1103"/>
      <c r="C16" s="1104"/>
      <c r="D16" s="1104"/>
      <c r="E16" s="1104"/>
      <c r="F16" s="1104"/>
      <c r="G16" s="1104"/>
      <c r="H16" s="1104"/>
      <c r="I16" s="1104"/>
      <c r="J16" s="1104"/>
      <c r="K16" s="1104"/>
      <c r="L16" s="1105"/>
    </row>
    <row r="17" spans="2:12" ht="36.75" customHeight="1">
      <c r="B17" s="475" t="s">
        <v>484</v>
      </c>
      <c r="C17" s="515">
        <f>+K7</f>
        <v>1321.36</v>
      </c>
      <c r="D17" s="648">
        <v>0</v>
      </c>
      <c r="E17" s="648">
        <v>0</v>
      </c>
      <c r="F17" s="648">
        <v>0</v>
      </c>
      <c r="G17" s="648">
        <v>-110</v>
      </c>
      <c r="H17" s="648">
        <v>0</v>
      </c>
      <c r="I17" s="648">
        <v>0</v>
      </c>
      <c r="J17" s="648">
        <v>0</v>
      </c>
      <c r="K17" s="515">
        <f>SUM(C17:J17)</f>
        <v>1211.36</v>
      </c>
      <c r="L17" s="507"/>
    </row>
    <row r="18" spans="2:12" ht="39" customHeight="1">
      <c r="B18" s="475" t="s">
        <v>188</v>
      </c>
      <c r="C18" s="515">
        <f>+K8</f>
        <v>1255700.22</v>
      </c>
      <c r="D18" s="648">
        <v>30000</v>
      </c>
      <c r="E18" s="648">
        <v>0</v>
      </c>
      <c r="F18" s="648">
        <v>0</v>
      </c>
      <c r="G18" s="648">
        <v>-75000</v>
      </c>
      <c r="H18" s="648">
        <v>0</v>
      </c>
      <c r="I18" s="648">
        <v>0</v>
      </c>
      <c r="J18" s="648">
        <v>0</v>
      </c>
      <c r="K18" s="515">
        <f>SUM(C18:J18)</f>
        <v>1210700.22</v>
      </c>
      <c r="L18" s="507"/>
    </row>
    <row r="19" spans="2:12" ht="38.25">
      <c r="B19" s="476" t="s">
        <v>485</v>
      </c>
      <c r="C19" s="515">
        <f>+K9</f>
        <v>1872331.77</v>
      </c>
      <c r="D19" s="648">
        <v>0</v>
      </c>
      <c r="E19" s="648">
        <v>0</v>
      </c>
      <c r="F19" s="648">
        <v>0</v>
      </c>
      <c r="G19" s="648">
        <v>-45000</v>
      </c>
      <c r="H19" s="648">
        <v>0</v>
      </c>
      <c r="I19" s="648">
        <v>0</v>
      </c>
      <c r="J19" s="648">
        <v>0</v>
      </c>
      <c r="K19" s="515">
        <f>SUM(C19:J19)</f>
        <v>1827331.77</v>
      </c>
      <c r="L19" s="508"/>
    </row>
    <row r="20" spans="2:12" ht="21.75" customHeight="1">
      <c r="B20" s="476" t="s">
        <v>486</v>
      </c>
      <c r="C20" s="515">
        <f>+K10</f>
        <v>1025062.35</v>
      </c>
      <c r="D20" s="648">
        <v>0</v>
      </c>
      <c r="E20" s="648">
        <v>0</v>
      </c>
      <c r="F20" s="648">
        <v>0</v>
      </c>
      <c r="G20" s="648">
        <v>0</v>
      </c>
      <c r="H20" s="648">
        <v>0</v>
      </c>
      <c r="I20" s="648">
        <v>0</v>
      </c>
      <c r="J20" s="648">
        <v>0</v>
      </c>
      <c r="K20" s="515">
        <f>SUM(C20:J20)</f>
        <v>1025062.35</v>
      </c>
      <c r="L20" s="508"/>
    </row>
    <row r="21" spans="2:12" s="226" customFormat="1" ht="22.5" customHeight="1">
      <c r="B21" s="476" t="s">
        <v>278</v>
      </c>
      <c r="C21" s="516">
        <f aca="true" t="shared" si="1" ref="C21:I21">SUM(C17:C20)</f>
        <v>4154415.7</v>
      </c>
      <c r="D21" s="537">
        <f t="shared" si="1"/>
        <v>30000</v>
      </c>
      <c r="E21" s="537">
        <f t="shared" si="1"/>
        <v>0</v>
      </c>
      <c r="F21" s="537">
        <f t="shared" si="1"/>
        <v>0</v>
      </c>
      <c r="G21" s="537">
        <f t="shared" si="1"/>
        <v>-120110</v>
      </c>
      <c r="H21" s="537">
        <f t="shared" si="1"/>
        <v>0</v>
      </c>
      <c r="I21" s="537">
        <f t="shared" si="1"/>
        <v>0</v>
      </c>
      <c r="J21" s="537">
        <f>SUM(J17:J20)</f>
        <v>0</v>
      </c>
      <c r="K21" s="537">
        <f>SUM(K17:K20)</f>
        <v>4064305.7</v>
      </c>
      <c r="L21" s="513"/>
    </row>
    <row r="22" spans="2:14" ht="20.25" customHeight="1" thickBot="1">
      <c r="B22" s="478" t="s">
        <v>487</v>
      </c>
      <c r="C22" s="517"/>
      <c r="D22" s="649"/>
      <c r="E22" s="649"/>
      <c r="F22" s="649"/>
      <c r="G22" s="649"/>
      <c r="H22" s="649"/>
      <c r="I22" s="649"/>
      <c r="J22" s="649"/>
      <c r="K22" s="517">
        <f>SUM(C22:J22)</f>
        <v>0</v>
      </c>
      <c r="L22" s="514"/>
      <c r="N22" s="225"/>
    </row>
    <row r="24" spans="2:12" ht="12.75">
      <c r="B24" s="222" t="s">
        <v>488</v>
      </c>
      <c r="C24" s="227"/>
      <c r="L24" s="228"/>
    </row>
    <row r="25" spans="2:12" ht="12.75">
      <c r="B25" s="1113" t="s">
        <v>489</v>
      </c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</row>
    <row r="26" spans="2:12" ht="12.75">
      <c r="B26" s="1113" t="s">
        <v>490</v>
      </c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</row>
    <row r="27" spans="2:12" ht="12.75">
      <c r="B27" s="1113" t="s">
        <v>495</v>
      </c>
      <c r="C27" s="1113"/>
      <c r="D27" s="1113"/>
      <c r="E27" s="1113"/>
      <c r="F27" s="1113"/>
      <c r="G27" s="1113"/>
      <c r="H27" s="1113"/>
      <c r="I27" s="1113"/>
      <c r="J27" s="1113"/>
      <c r="K27" s="1113"/>
      <c r="L27" s="1113"/>
    </row>
    <row r="28" spans="2:12" ht="12.75">
      <c r="B28" s="1113" t="s">
        <v>496</v>
      </c>
      <c r="C28" s="1113"/>
      <c r="D28" s="1113"/>
      <c r="E28" s="1113"/>
      <c r="F28" s="1113"/>
      <c r="G28" s="1113"/>
      <c r="H28" s="1113"/>
      <c r="I28" s="1113"/>
      <c r="J28" s="1113"/>
      <c r="K28" s="1113"/>
      <c r="L28" s="1113"/>
    </row>
    <row r="29" spans="2:12" ht="12.75">
      <c r="B29" s="1113" t="s">
        <v>511</v>
      </c>
      <c r="C29" s="1113"/>
      <c r="D29" s="1113"/>
      <c r="E29" s="1113"/>
      <c r="F29" s="1113"/>
      <c r="G29" s="1113"/>
      <c r="H29" s="1113"/>
      <c r="I29" s="1113"/>
      <c r="J29" s="1113"/>
      <c r="K29" s="1113"/>
      <c r="L29" s="1113"/>
    </row>
    <row r="30" spans="2:12" ht="12.75">
      <c r="B30" s="1113" t="s">
        <v>512</v>
      </c>
      <c r="C30" s="1113"/>
      <c r="D30" s="1113"/>
      <c r="E30" s="1113"/>
      <c r="F30" s="1113"/>
      <c r="G30" s="1113"/>
      <c r="H30" s="1113"/>
      <c r="I30" s="1113"/>
      <c r="J30" s="1113"/>
      <c r="K30" s="1113"/>
      <c r="L30" s="1113"/>
    </row>
    <row r="31" spans="2:12" ht="12.75">
      <c r="B31" s="1113" t="s">
        <v>513</v>
      </c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</row>
    <row r="32" spans="2:12" ht="12.75">
      <c r="B32" s="1113" t="s">
        <v>638</v>
      </c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</row>
    <row r="33" spans="2:12" ht="12.75">
      <c r="B33" s="1113" t="s">
        <v>639</v>
      </c>
      <c r="C33" s="1113"/>
      <c r="D33" s="1113"/>
      <c r="E33" s="1113"/>
      <c r="F33" s="1113"/>
      <c r="G33" s="1113"/>
      <c r="H33" s="1113"/>
      <c r="I33" s="1113"/>
      <c r="J33" s="1113"/>
      <c r="K33" s="1113"/>
      <c r="L33" s="1113"/>
    </row>
    <row r="34" spans="2:12" ht="12.75">
      <c r="B34" s="1113" t="s">
        <v>641</v>
      </c>
      <c r="C34" s="1113"/>
      <c r="D34" s="1113"/>
      <c r="E34" s="1113"/>
      <c r="F34" s="1113"/>
      <c r="G34" s="1113"/>
      <c r="H34" s="1113"/>
      <c r="I34" s="1113"/>
      <c r="J34" s="1113"/>
      <c r="K34" s="1113"/>
      <c r="L34" s="1113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K2:L2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5"/>
  <sheetViews>
    <sheetView zoomScale="75" zoomScaleNormal="75" zoomScalePageLayoutView="0" workbookViewId="0" topLeftCell="A1">
      <selection activeCell="B2" sqref="B2:M53"/>
    </sheetView>
  </sheetViews>
  <sheetFormatPr defaultColWidth="11.421875" defaultRowHeight="12.75"/>
  <cols>
    <col min="1" max="1" width="4.28125" style="133" customWidth="1"/>
    <col min="2" max="2" width="1.710937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41" t="s">
        <v>347</v>
      </c>
      <c r="C2" s="1142"/>
      <c r="D2" s="1142"/>
      <c r="E2" s="1142"/>
      <c r="F2" s="1142"/>
      <c r="G2" s="1142"/>
      <c r="H2" s="1142"/>
      <c r="I2" s="1142"/>
      <c r="J2" s="1142"/>
      <c r="K2" s="1143"/>
      <c r="L2" s="1149">
        <f>CPYG!E2</f>
        <v>2017</v>
      </c>
      <c r="M2" s="1150"/>
    </row>
    <row r="3" spans="2:13" ht="35.25" customHeight="1" thickBot="1">
      <c r="B3" s="1144" t="str">
        <f>CPYG!B3</f>
        <v>ENTIDAD: E.I. DESARROLLO, GANADERO Y PESQUERO DE TENERIFE (AGROTEIDE) </v>
      </c>
      <c r="C3" s="1145"/>
      <c r="D3" s="1145"/>
      <c r="E3" s="1145"/>
      <c r="F3" s="1145"/>
      <c r="G3" s="1145"/>
      <c r="H3" s="1145"/>
      <c r="I3" s="1145"/>
      <c r="J3" s="1145"/>
      <c r="K3" s="1146"/>
      <c r="L3" s="1147" t="s">
        <v>335</v>
      </c>
      <c r="M3" s="1148"/>
    </row>
    <row r="4" spans="2:13" ht="18" customHeight="1">
      <c r="B4" s="1114" t="s">
        <v>510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6"/>
    </row>
    <row r="5" spans="2:13" s="230" customFormat="1" ht="22.5" customHeight="1">
      <c r="B5" s="1119" t="s">
        <v>340</v>
      </c>
      <c r="C5" s="1120"/>
      <c r="D5" s="1120"/>
      <c r="E5" s="1120"/>
      <c r="F5" s="1120"/>
      <c r="G5" s="1120"/>
      <c r="H5" s="1120"/>
      <c r="I5" s="1120"/>
      <c r="J5" s="1120"/>
      <c r="K5" s="1120"/>
      <c r="L5" s="1120"/>
      <c r="M5" s="1121"/>
    </row>
    <row r="6" spans="2:13" ht="25.5" customHeight="1">
      <c r="B6" s="1132" t="s">
        <v>570</v>
      </c>
      <c r="C6" s="1133"/>
      <c r="D6" s="1122" t="s">
        <v>677</v>
      </c>
      <c r="E6" s="1122" t="s">
        <v>571</v>
      </c>
      <c r="F6" s="1122" t="s">
        <v>678</v>
      </c>
      <c r="G6" s="1122"/>
      <c r="H6" s="1122" t="s">
        <v>679</v>
      </c>
      <c r="I6" s="1122"/>
      <c r="J6" s="1126" t="s">
        <v>572</v>
      </c>
      <c r="K6" s="1126" t="s">
        <v>573</v>
      </c>
      <c r="L6" s="1126" t="s">
        <v>574</v>
      </c>
      <c r="M6" s="1125" t="s">
        <v>680</v>
      </c>
    </row>
    <row r="7" spans="2:13" ht="54" customHeight="1" thickBot="1">
      <c r="B7" s="1134"/>
      <c r="C7" s="1135"/>
      <c r="D7" s="1122"/>
      <c r="E7" s="1122"/>
      <c r="F7" s="229" t="s">
        <v>575</v>
      </c>
      <c r="G7" s="229" t="s">
        <v>682</v>
      </c>
      <c r="H7" s="229" t="s">
        <v>683</v>
      </c>
      <c r="I7" s="229" t="s">
        <v>684</v>
      </c>
      <c r="J7" s="1126"/>
      <c r="K7" s="1126"/>
      <c r="L7" s="1126"/>
      <c r="M7" s="1125"/>
    </row>
    <row r="8" spans="2:13" ht="21" customHeight="1" thickBot="1">
      <c r="B8" s="1136" t="s">
        <v>642</v>
      </c>
      <c r="C8" s="1137"/>
      <c r="D8" s="1137"/>
      <c r="E8" s="1137"/>
      <c r="F8" s="1137"/>
      <c r="G8" s="1137"/>
      <c r="H8" s="1137"/>
      <c r="I8" s="1137"/>
      <c r="J8" s="1137"/>
      <c r="K8" s="1137"/>
      <c r="L8" s="1137"/>
      <c r="M8" s="1138"/>
    </row>
    <row r="9" spans="2:13" ht="19.5" customHeight="1" thickBot="1">
      <c r="B9" s="1127" t="s">
        <v>110</v>
      </c>
      <c r="C9" s="1128"/>
      <c r="D9" s="859">
        <v>240</v>
      </c>
      <c r="E9" s="488">
        <v>4740635.72</v>
      </c>
      <c r="F9" s="489">
        <v>600000</v>
      </c>
      <c r="G9" s="489"/>
      <c r="H9" s="489"/>
      <c r="I9" s="490"/>
      <c r="J9" s="505">
        <f>SUM(E9:I9)</f>
        <v>5340635.72</v>
      </c>
      <c r="K9" s="860">
        <v>0.4238</v>
      </c>
      <c r="L9" s="492">
        <v>0</v>
      </c>
      <c r="M9" s="493"/>
    </row>
    <row r="10" spans="2:13" ht="36.75" customHeight="1" thickBot="1">
      <c r="B10" s="1117" t="s">
        <v>95</v>
      </c>
      <c r="C10" s="1118"/>
      <c r="D10" s="859">
        <v>240</v>
      </c>
      <c r="E10" s="489">
        <v>834987.26</v>
      </c>
      <c r="F10" s="489"/>
      <c r="G10" s="489"/>
      <c r="H10" s="489"/>
      <c r="I10" s="489"/>
      <c r="J10" s="505">
        <f>SUM(E10:I10)</f>
        <v>834987.26</v>
      </c>
      <c r="K10" s="495">
        <v>0.508</v>
      </c>
      <c r="L10" s="492">
        <v>0</v>
      </c>
      <c r="M10" s="493"/>
    </row>
    <row r="11" spans="2:13" ht="41.25" customHeight="1" thickBot="1">
      <c r="B11" s="1117" t="s">
        <v>97</v>
      </c>
      <c r="C11" s="1118"/>
      <c r="D11" s="859">
        <v>240</v>
      </c>
      <c r="E11" s="489">
        <f>1217051.3-120121.43</f>
        <v>1096929.87</v>
      </c>
      <c r="F11" s="489"/>
      <c r="G11" s="489"/>
      <c r="H11" s="489"/>
      <c r="I11" s="489"/>
      <c r="J11" s="505">
        <f>SUM(E11:I11)</f>
        <v>1096929.87</v>
      </c>
      <c r="K11" s="495">
        <v>0.4912</v>
      </c>
      <c r="L11" s="492">
        <v>0</v>
      </c>
      <c r="M11" s="493"/>
    </row>
    <row r="12" spans="2:13" ht="19.5" customHeight="1" thickBot="1">
      <c r="B12" s="1123"/>
      <c r="C12" s="1124"/>
      <c r="D12" s="494"/>
      <c r="E12" s="489"/>
      <c r="F12" s="489"/>
      <c r="G12" s="489"/>
      <c r="H12" s="489"/>
      <c r="I12" s="489"/>
      <c r="J12" s="505">
        <f>SUM(E12:I12)</f>
        <v>0</v>
      </c>
      <c r="K12" s="492"/>
      <c r="L12" s="492"/>
      <c r="M12" s="493"/>
    </row>
    <row r="13" spans="2:13" ht="19.5" customHeight="1" thickBot="1">
      <c r="B13" s="1123"/>
      <c r="C13" s="1124"/>
      <c r="D13" s="494"/>
      <c r="E13" s="489"/>
      <c r="F13" s="489"/>
      <c r="G13" s="489"/>
      <c r="H13" s="489"/>
      <c r="I13" s="489"/>
      <c r="J13" s="505">
        <f>SUM(E13:I13)</f>
        <v>0</v>
      </c>
      <c r="K13" s="492"/>
      <c r="L13" s="492"/>
      <c r="M13" s="493"/>
    </row>
    <row r="14" spans="2:13" s="132" customFormat="1" ht="19.5" customHeight="1" thickBot="1">
      <c r="B14" s="1139" t="s">
        <v>278</v>
      </c>
      <c r="C14" s="1140"/>
      <c r="D14" s="496"/>
      <c r="E14" s="531">
        <f>SUM(E9:E13)</f>
        <v>6672552.85</v>
      </c>
      <c r="F14" s="531">
        <f>SUM(F9:F13)</f>
        <v>600000</v>
      </c>
      <c r="G14" s="532"/>
      <c r="H14" s="531">
        <f>SUM(H9:H13)</f>
        <v>0</v>
      </c>
      <c r="I14" s="531">
        <f>SUM(I9:I13)</f>
        <v>0</v>
      </c>
      <c r="J14" s="531">
        <f>SUM(J9:J13)</f>
        <v>7272552.85</v>
      </c>
      <c r="K14" s="497"/>
      <c r="L14" s="533">
        <f>SUM(L9:L13)</f>
        <v>0</v>
      </c>
      <c r="M14" s="498"/>
    </row>
    <row r="15" spans="2:13" ht="19.5" customHeight="1" thickBot="1">
      <c r="B15" s="1129" t="s">
        <v>643</v>
      </c>
      <c r="C15" s="1130"/>
      <c r="D15" s="1130"/>
      <c r="E15" s="1130"/>
      <c r="F15" s="1130"/>
      <c r="G15" s="1130"/>
      <c r="H15" s="1130"/>
      <c r="I15" s="1130"/>
      <c r="J15" s="1130"/>
      <c r="K15" s="1130"/>
      <c r="L15" s="1130"/>
      <c r="M15" s="1131"/>
    </row>
    <row r="16" spans="2:13" ht="19.5" customHeight="1" thickBot="1">
      <c r="B16" s="1117"/>
      <c r="C16" s="1118"/>
      <c r="D16" s="494"/>
      <c r="E16" s="489"/>
      <c r="F16" s="489"/>
      <c r="G16" s="489"/>
      <c r="H16" s="489"/>
      <c r="I16" s="489"/>
      <c r="J16" s="505">
        <f>SUM(E16:I16)</f>
        <v>0</v>
      </c>
      <c r="K16" s="495"/>
      <c r="L16" s="492"/>
      <c r="M16" s="493"/>
    </row>
    <row r="17" spans="2:13" ht="19.5" customHeight="1" thickBot="1">
      <c r="B17" s="1117"/>
      <c r="C17" s="1118"/>
      <c r="D17" s="494"/>
      <c r="E17" s="489"/>
      <c r="F17" s="489"/>
      <c r="G17" s="489"/>
      <c r="H17" s="489"/>
      <c r="I17" s="489"/>
      <c r="J17" s="505">
        <f>SUM(E17:I17)</f>
        <v>0</v>
      </c>
      <c r="K17" s="495"/>
      <c r="L17" s="492"/>
      <c r="M17" s="493"/>
    </row>
    <row r="18" spans="2:13" ht="19.5" customHeight="1" thickBot="1">
      <c r="B18" s="1117"/>
      <c r="C18" s="1118"/>
      <c r="D18" s="494"/>
      <c r="E18" s="489"/>
      <c r="F18" s="489"/>
      <c r="G18" s="489"/>
      <c r="H18" s="489"/>
      <c r="I18" s="489"/>
      <c r="J18" s="505">
        <f>SUM(E18:I18)</f>
        <v>0</v>
      </c>
      <c r="K18" s="495"/>
      <c r="L18" s="492"/>
      <c r="M18" s="493"/>
    </row>
    <row r="19" spans="2:13" ht="19.5" customHeight="1" thickBot="1">
      <c r="B19" s="1117"/>
      <c r="C19" s="1118"/>
      <c r="D19" s="494"/>
      <c r="E19" s="489"/>
      <c r="F19" s="489"/>
      <c r="G19" s="489"/>
      <c r="H19" s="489"/>
      <c r="I19" s="489"/>
      <c r="J19" s="505">
        <f>SUM(E19:I19)</f>
        <v>0</v>
      </c>
      <c r="K19" s="495"/>
      <c r="L19" s="492"/>
      <c r="M19" s="493"/>
    </row>
    <row r="20" spans="2:13" ht="19.5" customHeight="1" thickBot="1">
      <c r="B20" s="1123"/>
      <c r="C20" s="1124"/>
      <c r="D20" s="494"/>
      <c r="E20" s="489"/>
      <c r="F20" s="489"/>
      <c r="G20" s="489"/>
      <c r="H20" s="489"/>
      <c r="I20" s="489"/>
      <c r="J20" s="505">
        <f>SUM(E20:I20)</f>
        <v>0</v>
      </c>
      <c r="K20" s="495"/>
      <c r="L20" s="492"/>
      <c r="M20" s="493"/>
    </row>
    <row r="21" spans="2:13" s="132" customFormat="1" ht="19.5" customHeight="1" thickBot="1">
      <c r="B21" s="1139" t="s">
        <v>278</v>
      </c>
      <c r="C21" s="1140"/>
      <c r="D21" s="496"/>
      <c r="E21" s="531">
        <f>SUM(E16:E20)</f>
        <v>0</v>
      </c>
      <c r="F21" s="531">
        <f>SUM(F16:F20)</f>
        <v>0</v>
      </c>
      <c r="G21" s="532"/>
      <c r="H21" s="531">
        <f>SUM(H16:H20)</f>
        <v>0</v>
      </c>
      <c r="I21" s="531">
        <f>SUM(I16:I20)</f>
        <v>0</v>
      </c>
      <c r="J21" s="531">
        <f>SUM(J17:J20)</f>
        <v>0</v>
      </c>
      <c r="K21" s="497"/>
      <c r="L21" s="533">
        <f>SUM(L16:L20)</f>
        <v>0</v>
      </c>
      <c r="M21" s="498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119" t="s">
        <v>342</v>
      </c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1"/>
    </row>
    <row r="24" spans="2:13" s="230" customFormat="1" ht="22.5" customHeight="1">
      <c r="B24" s="1119" t="s">
        <v>28</v>
      </c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1"/>
    </row>
    <row r="25" spans="2:13" ht="25.5" customHeight="1">
      <c r="B25" s="1132" t="s">
        <v>570</v>
      </c>
      <c r="C25" s="1133"/>
      <c r="D25" s="1122" t="s">
        <v>677</v>
      </c>
      <c r="E25" s="1122" t="s">
        <v>571</v>
      </c>
      <c r="F25" s="1122" t="s">
        <v>678</v>
      </c>
      <c r="G25" s="1122"/>
      <c r="H25" s="1122" t="s">
        <v>679</v>
      </c>
      <c r="I25" s="1122"/>
      <c r="J25" s="1126" t="s">
        <v>572</v>
      </c>
      <c r="K25" s="1126" t="s">
        <v>576</v>
      </c>
      <c r="L25" s="1126" t="s">
        <v>574</v>
      </c>
      <c r="M25" s="1125" t="s">
        <v>345</v>
      </c>
    </row>
    <row r="26" spans="2:13" ht="54" customHeight="1" thickBot="1">
      <c r="B26" s="1134"/>
      <c r="C26" s="1135"/>
      <c r="D26" s="1122"/>
      <c r="E26" s="1122"/>
      <c r="F26" s="229" t="s">
        <v>681</v>
      </c>
      <c r="G26" s="229" t="s">
        <v>682</v>
      </c>
      <c r="H26" s="229" t="s">
        <v>683</v>
      </c>
      <c r="I26" s="229" t="s">
        <v>684</v>
      </c>
      <c r="J26" s="1126"/>
      <c r="K26" s="1126"/>
      <c r="L26" s="1126"/>
      <c r="M26" s="1125"/>
    </row>
    <row r="27" spans="2:13" ht="13.5" thickBot="1">
      <c r="B27" s="1136" t="s">
        <v>343</v>
      </c>
      <c r="C27" s="1137"/>
      <c r="D27" s="1137"/>
      <c r="E27" s="1137"/>
      <c r="F27" s="1137"/>
      <c r="G27" s="1137"/>
      <c r="H27" s="1137"/>
      <c r="I27" s="1137"/>
      <c r="J27" s="1137"/>
      <c r="K27" s="1137"/>
      <c r="L27" s="1137"/>
      <c r="M27" s="1138"/>
    </row>
    <row r="28" spans="2:13" s="134" customFormat="1" ht="19.5" customHeight="1" thickBot="1">
      <c r="B28" s="1151"/>
      <c r="C28" s="1152"/>
      <c r="D28" s="487"/>
      <c r="E28" s="488"/>
      <c r="F28" s="494"/>
      <c r="G28" s="494"/>
      <c r="H28" s="494"/>
      <c r="I28" s="490"/>
      <c r="J28" s="505">
        <f>SUM(E28:I28)</f>
        <v>0</v>
      </c>
      <c r="K28" s="491"/>
      <c r="L28" s="492"/>
      <c r="M28" s="493"/>
    </row>
    <row r="29" spans="2:13" s="134" customFormat="1" ht="19.5" customHeight="1" thickBot="1">
      <c r="B29" s="1151"/>
      <c r="C29" s="1152"/>
      <c r="D29" s="487"/>
      <c r="E29" s="488"/>
      <c r="F29" s="494"/>
      <c r="G29" s="494"/>
      <c r="H29" s="494"/>
      <c r="I29" s="490"/>
      <c r="J29" s="505">
        <f>SUM(E29:I29)</f>
        <v>0</v>
      </c>
      <c r="K29" s="491"/>
      <c r="L29" s="492"/>
      <c r="M29" s="493"/>
    </row>
    <row r="30" spans="2:13" s="134" customFormat="1" ht="19.5" customHeight="1" thickBot="1">
      <c r="B30" s="1151"/>
      <c r="C30" s="1152"/>
      <c r="D30" s="487"/>
      <c r="E30" s="488"/>
      <c r="F30" s="494"/>
      <c r="G30" s="494"/>
      <c r="H30" s="494"/>
      <c r="I30" s="490"/>
      <c r="J30" s="505">
        <f>SUM(E30:I30)</f>
        <v>0</v>
      </c>
      <c r="K30" s="491"/>
      <c r="L30" s="492"/>
      <c r="M30" s="493"/>
    </row>
    <row r="31" spans="2:13" s="134" customFormat="1" ht="19.5" customHeight="1" thickBot="1">
      <c r="B31" s="1117"/>
      <c r="C31" s="1118"/>
      <c r="D31" s="494"/>
      <c r="E31" s="490"/>
      <c r="F31" s="494"/>
      <c r="G31" s="494"/>
      <c r="H31" s="494"/>
      <c r="I31" s="494"/>
      <c r="J31" s="505">
        <f>SUM(E31:I31)</f>
        <v>0</v>
      </c>
      <c r="K31" s="495"/>
      <c r="L31" s="492"/>
      <c r="M31" s="493"/>
    </row>
    <row r="32" spans="2:13" s="134" customFormat="1" ht="19.5" customHeight="1" thickBot="1">
      <c r="B32" s="1123"/>
      <c r="C32" s="1124"/>
      <c r="D32" s="494"/>
      <c r="E32" s="490"/>
      <c r="F32" s="494"/>
      <c r="G32" s="494"/>
      <c r="H32" s="494"/>
      <c r="I32" s="494"/>
      <c r="J32" s="505">
        <f>SUM(E32:I32)</f>
        <v>0</v>
      </c>
      <c r="K32" s="492"/>
      <c r="L32" s="492"/>
      <c r="M32" s="493"/>
    </row>
    <row r="33" spans="2:13" s="132" customFormat="1" ht="19.5" customHeight="1" thickBot="1">
      <c r="B33" s="1139" t="s">
        <v>278</v>
      </c>
      <c r="C33" s="1140"/>
      <c r="D33" s="496"/>
      <c r="E33" s="531">
        <f>SUM(E28:E32)</f>
        <v>0</v>
      </c>
      <c r="F33" s="531">
        <f>SUM(F28:F32)</f>
        <v>0</v>
      </c>
      <c r="G33" s="532"/>
      <c r="H33" s="531">
        <f>SUM(H28:H32)</f>
        <v>0</v>
      </c>
      <c r="I33" s="531">
        <f>SUM(I28:I32)</f>
        <v>0</v>
      </c>
      <c r="J33" s="531">
        <f>SUM(J28:J32)</f>
        <v>0</v>
      </c>
      <c r="K33" s="497"/>
      <c r="L33" s="533">
        <f>SUM(L27:L32)</f>
        <v>0</v>
      </c>
      <c r="M33" s="498"/>
    </row>
    <row r="34" spans="2:13" s="134" customFormat="1" ht="19.5" customHeight="1" thickBot="1">
      <c r="B34" s="1129" t="s">
        <v>344</v>
      </c>
      <c r="C34" s="1130"/>
      <c r="D34" s="1130"/>
      <c r="E34" s="1130"/>
      <c r="F34" s="1130"/>
      <c r="G34" s="1130"/>
      <c r="H34" s="1130"/>
      <c r="I34" s="1130"/>
      <c r="J34" s="1130"/>
      <c r="K34" s="1130"/>
      <c r="L34" s="1130"/>
      <c r="M34" s="1131"/>
    </row>
    <row r="35" spans="2:13" s="134" customFormat="1" ht="19.5" customHeight="1" thickBot="1">
      <c r="B35" s="1117"/>
      <c r="C35" s="1118"/>
      <c r="D35" s="494"/>
      <c r="E35" s="489"/>
      <c r="F35" s="494"/>
      <c r="G35" s="494"/>
      <c r="H35" s="490"/>
      <c r="I35" s="494"/>
      <c r="J35" s="505">
        <f>SUM(E35:I35)</f>
        <v>0</v>
      </c>
      <c r="K35" s="492"/>
      <c r="L35" s="492"/>
      <c r="M35" s="493"/>
    </row>
    <row r="36" spans="2:13" s="134" customFormat="1" ht="19.5" customHeight="1" thickBot="1">
      <c r="B36" s="1117"/>
      <c r="C36" s="1118"/>
      <c r="D36" s="494"/>
      <c r="E36" s="489"/>
      <c r="F36" s="490"/>
      <c r="G36" s="494"/>
      <c r="H36" s="490"/>
      <c r="I36" s="494"/>
      <c r="J36" s="505">
        <f>SUM(E36:I36)</f>
        <v>0</v>
      </c>
      <c r="K36" s="492"/>
      <c r="L36" s="492"/>
      <c r="M36" s="493"/>
    </row>
    <row r="37" spans="2:13" s="134" customFormat="1" ht="19.5" customHeight="1" thickBot="1">
      <c r="B37" s="1117"/>
      <c r="C37" s="1118"/>
      <c r="D37" s="494"/>
      <c r="E37" s="489"/>
      <c r="F37" s="494"/>
      <c r="G37" s="494"/>
      <c r="H37" s="494"/>
      <c r="I37" s="494"/>
      <c r="J37" s="505">
        <f>SUM(E37:I37)</f>
        <v>0</v>
      </c>
      <c r="K37" s="492"/>
      <c r="L37" s="492"/>
      <c r="M37" s="493"/>
    </row>
    <row r="38" spans="2:13" s="134" customFormat="1" ht="19.5" customHeight="1" thickBot="1">
      <c r="B38" s="1117"/>
      <c r="C38" s="1118"/>
      <c r="D38" s="494"/>
      <c r="E38" s="489"/>
      <c r="F38" s="494"/>
      <c r="G38" s="494"/>
      <c r="H38" s="494"/>
      <c r="I38" s="494"/>
      <c r="J38" s="505">
        <f>SUM(E38:I38)</f>
        <v>0</v>
      </c>
      <c r="K38" s="492"/>
      <c r="L38" s="492"/>
      <c r="M38" s="493"/>
    </row>
    <row r="39" spans="2:13" s="134" customFormat="1" ht="19.5" customHeight="1" thickBot="1">
      <c r="B39" s="1123"/>
      <c r="C39" s="1124"/>
      <c r="D39" s="494"/>
      <c r="E39" s="489"/>
      <c r="F39" s="499"/>
      <c r="G39" s="499"/>
      <c r="H39" s="499"/>
      <c r="I39" s="499"/>
      <c r="J39" s="505">
        <f>SUM(E39:I39)</f>
        <v>0</v>
      </c>
      <c r="K39" s="500"/>
      <c r="L39" s="500"/>
      <c r="M39" s="501"/>
    </row>
    <row r="40" spans="2:13" s="132" customFormat="1" ht="19.5" customHeight="1" thickBot="1">
      <c r="B40" s="1154" t="s">
        <v>278</v>
      </c>
      <c r="C40" s="1155"/>
      <c r="D40" s="502"/>
      <c r="E40" s="534">
        <f>SUM(E35:E39)</f>
        <v>0</v>
      </c>
      <c r="F40" s="534">
        <f>SUM(F35:F39)</f>
        <v>0</v>
      </c>
      <c r="G40" s="535"/>
      <c r="H40" s="534">
        <f>SUM(H35:H39)</f>
        <v>0</v>
      </c>
      <c r="I40" s="534">
        <f>SUM(I35:I39)</f>
        <v>0</v>
      </c>
      <c r="J40" s="534">
        <f>SUM(J35:J39)</f>
        <v>0</v>
      </c>
      <c r="K40" s="503"/>
      <c r="L40" s="536">
        <f>SUM(L35:L39)</f>
        <v>0</v>
      </c>
      <c r="M40" s="504"/>
    </row>
    <row r="43" spans="2:13" ht="12.75">
      <c r="B43" s="1156" t="s">
        <v>488</v>
      </c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</row>
    <row r="44" spans="2:13" ht="12.75">
      <c r="B44" s="1153" t="s">
        <v>644</v>
      </c>
      <c r="C44" s="1153"/>
      <c r="D44" s="1153"/>
      <c r="E44" s="1153"/>
      <c r="F44" s="1153"/>
      <c r="G44" s="1153"/>
      <c r="H44" s="1153"/>
      <c r="I44" s="1153"/>
      <c r="J44" s="1153"/>
      <c r="K44" s="1153"/>
      <c r="L44" s="1153"/>
      <c r="M44" s="1153"/>
    </row>
    <row r="45" spans="2:13" ht="12.75">
      <c r="B45" s="1153" t="s">
        <v>341</v>
      </c>
      <c r="C45" s="1153"/>
      <c r="D45" s="1153"/>
      <c r="E45" s="1153"/>
      <c r="F45" s="1153"/>
      <c r="G45" s="1153"/>
      <c r="H45" s="1153"/>
      <c r="I45" s="1153"/>
      <c r="J45" s="1153"/>
      <c r="K45" s="1153"/>
      <c r="L45" s="1153"/>
      <c r="M45" s="1153"/>
    </row>
    <row r="46" spans="2:13" ht="12.75">
      <c r="B46" s="1153" t="s">
        <v>645</v>
      </c>
      <c r="C46" s="1153"/>
      <c r="D46" s="1153"/>
      <c r="E46" s="1153"/>
      <c r="F46" s="1153"/>
      <c r="G46" s="1153"/>
      <c r="H46" s="1153"/>
      <c r="I46" s="1153"/>
      <c r="J46" s="1153"/>
      <c r="K46" s="1153"/>
      <c r="L46" s="1153"/>
      <c r="M46" s="1153"/>
    </row>
    <row r="47" spans="2:13" ht="12.75">
      <c r="B47" s="1153" t="s">
        <v>646</v>
      </c>
      <c r="C47" s="1153"/>
      <c r="D47" s="1153"/>
      <c r="E47" s="1153"/>
      <c r="F47" s="1153"/>
      <c r="G47" s="1153"/>
      <c r="H47" s="1153"/>
      <c r="I47" s="1153"/>
      <c r="J47" s="1153"/>
      <c r="K47" s="1153"/>
      <c r="L47" s="1153"/>
      <c r="M47" s="1153"/>
    </row>
    <row r="48" spans="2:13" ht="12.75">
      <c r="B48" s="1153" t="s">
        <v>647</v>
      </c>
      <c r="C48" s="1153"/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</row>
    <row r="49" spans="2:13" ht="12.75">
      <c r="B49" s="1153" t="s">
        <v>453</v>
      </c>
      <c r="C49" s="1153"/>
      <c r="D49" s="1153"/>
      <c r="E49" s="1153"/>
      <c r="F49" s="1153"/>
      <c r="G49" s="1153"/>
      <c r="H49" s="1153"/>
      <c r="I49" s="1153"/>
      <c r="J49" s="1153"/>
      <c r="K49" s="1153"/>
      <c r="L49" s="1153"/>
      <c r="M49" s="1153"/>
    </row>
    <row r="50" spans="2:13" ht="12.75">
      <c r="B50" s="1153" t="s">
        <v>454</v>
      </c>
      <c r="C50" s="1153"/>
      <c r="D50" s="1153"/>
      <c r="E50" s="1153"/>
      <c r="F50" s="1153"/>
      <c r="G50" s="1153"/>
      <c r="H50" s="1153"/>
      <c r="I50" s="1153"/>
      <c r="J50" s="1153"/>
      <c r="K50" s="1153"/>
      <c r="L50" s="1153"/>
      <c r="M50" s="1153"/>
    </row>
    <row r="51" spans="2:13" ht="12.75">
      <c r="B51" s="1153" t="s">
        <v>346</v>
      </c>
      <c r="C51" s="1153"/>
      <c r="D51" s="1153"/>
      <c r="E51" s="1153"/>
      <c r="F51" s="1153"/>
      <c r="G51" s="1153"/>
      <c r="H51" s="1153"/>
      <c r="I51" s="1153"/>
      <c r="J51" s="1153"/>
      <c r="K51" s="1153"/>
      <c r="L51" s="1153"/>
      <c r="M51" s="1153"/>
    </row>
    <row r="52" spans="2:13" ht="12.75">
      <c r="B52" s="1153" t="s">
        <v>455</v>
      </c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</row>
    <row r="53" spans="2:13" ht="12.75">
      <c r="B53" s="1153" t="s">
        <v>456</v>
      </c>
      <c r="C53" s="1153"/>
      <c r="D53" s="1153"/>
      <c r="E53" s="1153"/>
      <c r="F53" s="1153"/>
      <c r="G53" s="1153"/>
      <c r="H53" s="1153"/>
      <c r="I53" s="1153"/>
      <c r="J53" s="1153"/>
      <c r="K53" s="1153"/>
      <c r="L53" s="1153"/>
      <c r="M53" s="1153"/>
    </row>
    <row r="54" spans="4:8" ht="12.75" hidden="1">
      <c r="D54" s="133" t="s">
        <v>220</v>
      </c>
      <c r="E54" s="233">
        <f>+ACTIVO!C20</f>
        <v>6248.58</v>
      </c>
      <c r="F54" s="233">
        <f>+ACTIVO!D20</f>
        <v>6248.58</v>
      </c>
      <c r="G54" s="233">
        <f>+ACTIVO!E20</f>
        <v>6248.58</v>
      </c>
      <c r="H54" s="233">
        <f>+ACTIVO!E20</f>
        <v>6248.58</v>
      </c>
    </row>
    <row r="55" spans="4:8" ht="12.75" hidden="1">
      <c r="D55" s="234" t="s">
        <v>221</v>
      </c>
      <c r="E55" s="235">
        <f>+E53-E54</f>
        <v>-6248.58</v>
      </c>
      <c r="F55" s="235">
        <f>+F53-F54</f>
        <v>-6248.58</v>
      </c>
      <c r="G55" s="235">
        <f>+G53-G54</f>
        <v>-6248.58</v>
      </c>
      <c r="H55" s="235">
        <f>+H53-H54</f>
        <v>-6248.58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K6:K7"/>
    <mergeCell ref="B9:C9"/>
    <mergeCell ref="B15:M15"/>
    <mergeCell ref="B10:C10"/>
    <mergeCell ref="B6:C7"/>
    <mergeCell ref="B8:M8"/>
    <mergeCell ref="B14:C14"/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C14 C32:C33 B31 B10 C11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zoomScale="60" zoomScaleNormal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421875" style="1" customWidth="1"/>
  </cols>
  <sheetData>
    <row r="1" spans="1:4" ht="49.5" customHeight="1">
      <c r="A1" s="1157" t="s">
        <v>264</v>
      </c>
      <c r="B1" s="1158"/>
      <c r="C1" s="1159"/>
      <c r="D1" s="16" t="e">
        <f>#REF!</f>
        <v>#REF!</v>
      </c>
    </row>
    <row r="2" spans="1:4" ht="25.5" customHeight="1">
      <c r="A2" s="1160" t="s">
        <v>746</v>
      </c>
      <c r="B2" s="1161"/>
      <c r="C2" s="1162"/>
      <c r="D2" s="13" t="s">
        <v>744</v>
      </c>
    </row>
    <row r="3" spans="1:4" ht="25.5" customHeight="1">
      <c r="A3" s="1163" t="s">
        <v>26</v>
      </c>
      <c r="B3" s="1164"/>
      <c r="C3" s="1164"/>
      <c r="D3" s="1165"/>
    </row>
    <row r="4" spans="1:4" ht="31.5" customHeight="1">
      <c r="A4" s="19" t="s">
        <v>275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311</v>
      </c>
      <c r="B5" s="21"/>
      <c r="C5" s="21"/>
      <c r="D5" s="22"/>
    </row>
    <row r="6" spans="1:4" s="3" customFormat="1" ht="19.5" customHeight="1">
      <c r="A6" s="5" t="s">
        <v>797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276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0</v>
      </c>
    </row>
    <row r="8" spans="1:4" s="3" customFormat="1" ht="19.5" customHeight="1">
      <c r="A8" s="10" t="s">
        <v>312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798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799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800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314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801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315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803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804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805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316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461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806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807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808</v>
      </c>
      <c r="B22" s="25" t="str">
        <f>CPYG!B12</f>
        <v>4. APROVISIONAMIENTOS.</v>
      </c>
      <c r="C22" s="25" t="e">
        <f>CPYG!#REF!</f>
        <v>#REF!</v>
      </c>
      <c r="D22" s="26">
        <f>CPYG!C12</f>
        <v>0</v>
      </c>
    </row>
    <row r="23" spans="1:4" s="3" customFormat="1" ht="19.5" customHeight="1">
      <c r="A23" s="10" t="s">
        <v>809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810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811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812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813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28206.5</v>
      </c>
    </row>
    <row r="28" spans="1:4" s="3" customFormat="1" ht="19.5" customHeight="1">
      <c r="A28" s="10" t="s">
        <v>815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28206.5</v>
      </c>
    </row>
    <row r="29" spans="1:4" s="3" customFormat="1" ht="19.5" customHeight="1">
      <c r="A29" s="10" t="s">
        <v>816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462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463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817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818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819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820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821</v>
      </c>
      <c r="B36" s="25" t="str">
        <f>CPYG!B29</f>
        <v>6. GASTOS DE PERSONAL.</v>
      </c>
      <c r="C36" s="25" t="e">
        <f>CPYG!#REF!</f>
        <v>#REF!</v>
      </c>
      <c r="D36" s="26">
        <f>CPYG!C29</f>
        <v>0</v>
      </c>
      <c r="E36" s="40"/>
    </row>
    <row r="37" spans="1:4" s="3" customFormat="1" ht="19.5" customHeight="1">
      <c r="A37" s="10" t="s">
        <v>464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0</v>
      </c>
    </row>
    <row r="38" spans="1:4" s="3" customFormat="1" ht="19.5" customHeight="1">
      <c r="A38" s="10" t="s">
        <v>465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466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0</v>
      </c>
    </row>
    <row r="40" spans="1:4" s="3" customFormat="1" ht="19.5" customHeight="1">
      <c r="A40" s="10" t="s">
        <v>467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468</v>
      </c>
      <c r="B41" s="25" t="str">
        <f>CPYG!B34</f>
        <v>      e) Otros Gastos Sociales</v>
      </c>
      <c r="C41" s="27" t="e">
        <f>CPYG!#REF!</f>
        <v>#REF!</v>
      </c>
      <c r="D41" s="26">
        <f>CPYG!C34</f>
        <v>0</v>
      </c>
    </row>
    <row r="42" spans="1:4" s="3" customFormat="1" ht="19.5" customHeight="1">
      <c r="A42" s="5" t="s">
        <v>822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469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-234825.49</v>
      </c>
    </row>
    <row r="44" spans="1:4" s="3" customFormat="1" ht="19.5" customHeight="1">
      <c r="A44" s="10" t="s">
        <v>470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-113440.04</v>
      </c>
    </row>
    <row r="45" spans="1:4" s="3" customFormat="1" ht="19.5" customHeight="1">
      <c r="A45" s="10" t="s">
        <v>823</v>
      </c>
      <c r="B45" s="25" t="str">
        <f>CPYG!B39</f>
        <v>      b) Tributos</v>
      </c>
      <c r="C45" s="25" t="e">
        <f>CPYG!#REF!</f>
        <v>#REF!</v>
      </c>
      <c r="D45" s="26">
        <f>CPYG!C39</f>
        <v>-57.75</v>
      </c>
    </row>
    <row r="46" spans="1:4" s="3" customFormat="1" ht="19.5" customHeight="1">
      <c r="A46" s="10" t="s">
        <v>824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-121327.7</v>
      </c>
    </row>
    <row r="47" spans="1:4" s="3" customFormat="1" ht="19.5" customHeight="1">
      <c r="A47" s="10" t="s">
        <v>825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826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0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1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-118655.26999999999</v>
      </c>
    </row>
    <row r="51" spans="1:4" s="3" customFormat="1" ht="19.5" customHeight="1">
      <c r="A51" s="5" t="s">
        <v>2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300000</v>
      </c>
    </row>
    <row r="52" spans="1:4" s="3" customFormat="1" ht="19.5" customHeight="1">
      <c r="A52" s="5" t="s">
        <v>3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260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471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747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748</v>
      </c>
      <c r="B56" s="23" t="str">
        <f>CPYG!B62</f>
        <v>13. OTROS RESULTADOS</v>
      </c>
      <c r="C56" s="23" t="e">
        <f>CPYG!#REF!</f>
        <v>#REF!</v>
      </c>
      <c r="D56" s="24">
        <f>CPYG!C62</f>
        <v>15008.39</v>
      </c>
    </row>
    <row r="57" spans="1:4" s="3" customFormat="1" ht="19.5" customHeight="1">
      <c r="A57" s="5" t="s">
        <v>4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-10265.87000000001</v>
      </c>
    </row>
    <row r="58" spans="1:4" s="3" customFormat="1" ht="19.5" customHeight="1">
      <c r="A58" s="10" t="s">
        <v>5</v>
      </c>
      <c r="B58" s="25" t="str">
        <f>CPYG!B66</f>
        <v>14. INGRESOS FINANCIEROS.</v>
      </c>
      <c r="C58" s="25" t="e">
        <f>CPYG!#REF!</f>
        <v>#REF!</v>
      </c>
      <c r="D58" s="26">
        <f>CPYG!C66</f>
        <v>17.45</v>
      </c>
    </row>
    <row r="59" spans="1:4" s="3" customFormat="1" ht="19.5" customHeight="1">
      <c r="A59" s="10" t="s">
        <v>6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7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472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8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17.45</v>
      </c>
    </row>
    <row r="63" spans="1:4" s="3" customFormat="1" ht="19.5" customHeight="1">
      <c r="A63" s="10" t="s">
        <v>9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10</v>
      </c>
      <c r="B64" s="23" t="str">
        <f>CPYG!B72</f>
        <v>          b.2) En terceros.</v>
      </c>
      <c r="C64" s="23" t="e">
        <f>CPYG!#REF!</f>
        <v>#REF!</v>
      </c>
      <c r="D64" s="24">
        <f>CPYG!C72</f>
        <v>17.45</v>
      </c>
    </row>
    <row r="65" spans="1:4" s="3" customFormat="1" ht="19.5" customHeight="1">
      <c r="A65" s="10" t="s">
        <v>11</v>
      </c>
      <c r="B65" s="25" t="str">
        <f>CPYG!B74</f>
        <v>15. GASTOS FINANCIEROS.</v>
      </c>
      <c r="C65" s="27" t="e">
        <f>CPYG!#REF!</f>
        <v>#REF!</v>
      </c>
      <c r="D65" s="26">
        <f>CPYG!C74</f>
        <v>-224258.55</v>
      </c>
    </row>
    <row r="66" spans="1:4" s="3" customFormat="1" ht="19.5" customHeight="1">
      <c r="A66" s="10" t="s">
        <v>473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474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-224258.55</v>
      </c>
    </row>
    <row r="68" spans="1:4" s="3" customFormat="1" ht="19.5" customHeight="1">
      <c r="A68" s="5" t="s">
        <v>12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13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475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14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749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15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-120121.43</v>
      </c>
    </row>
    <row r="74" spans="1:4" s="3" customFormat="1" ht="17.25" customHeight="1">
      <c r="A74" s="12" t="s">
        <v>471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-120121.43</v>
      </c>
    </row>
    <row r="75" spans="1:4" s="3" customFormat="1" ht="19.5" customHeight="1">
      <c r="A75" s="5" t="s">
        <v>750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476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-344362.52999999997</v>
      </c>
    </row>
    <row r="77" spans="1:4" s="3" customFormat="1" ht="19.5" customHeight="1">
      <c r="A77" s="5" t="s">
        <v>258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-354628.39999999997</v>
      </c>
    </row>
    <row r="78" spans="1:4" s="3" customFormat="1" ht="25.5" customHeight="1">
      <c r="A78" s="11" t="s">
        <v>751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477</v>
      </c>
      <c r="B79" s="23"/>
      <c r="C79" s="23"/>
      <c r="D79" s="24"/>
    </row>
    <row r="80" spans="1:4" s="3" customFormat="1" ht="19.5" customHeight="1">
      <c r="A80" s="5" t="s">
        <v>752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753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313</v>
      </c>
      <c r="B84" s="34"/>
      <c r="C84" s="34"/>
      <c r="D84" s="34"/>
    </row>
    <row r="85" spans="1:5" ht="19.5" customHeight="1">
      <c r="A85" s="7" t="s">
        <v>259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-354628.39999999997</v>
      </c>
      <c r="C90" s="33">
        <f>PASIVO!D20</f>
        <v>-74194.67999999998</v>
      </c>
      <c r="D90" s="33">
        <f>PASIVO!E20</f>
        <v>-124488.89000000001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124488.89000000001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orientation="portrait" paperSize="9" scale="47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88"/>
  <sheetViews>
    <sheetView zoomScalePageLayoutView="0" workbookViewId="0" topLeftCell="A1">
      <selection activeCell="N42" sqref="N42"/>
    </sheetView>
  </sheetViews>
  <sheetFormatPr defaultColWidth="11.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421875" style="238" bestFit="1" customWidth="1"/>
    <col min="10" max="10" width="1.421875" style="238" customWidth="1"/>
    <col min="11" max="16384" width="11.421875" style="238" customWidth="1"/>
  </cols>
  <sheetData>
    <row r="1" spans="2:9" ht="13.5" thickBot="1">
      <c r="B1" s="602"/>
      <c r="I1" s="603"/>
    </row>
    <row r="2" spans="2:9" ht="46.5" customHeight="1">
      <c r="B2" s="1173" t="s">
        <v>348</v>
      </c>
      <c r="C2" s="1174"/>
      <c r="D2" s="1174"/>
      <c r="E2" s="1174"/>
      <c r="F2" s="1174"/>
      <c r="G2" s="1166">
        <f>CPYG!E2</f>
        <v>2017</v>
      </c>
      <c r="H2" s="1166"/>
      <c r="I2" s="1167"/>
    </row>
    <row r="3" spans="2:9" ht="30" customHeight="1" thickBot="1">
      <c r="B3" s="1171" t="str">
        <f>CPYG!B3</f>
        <v>ENTIDAD: E.I. DESARROLLO, GANADERO Y PESQUERO DE TENERIFE (AGROTEIDE) </v>
      </c>
      <c r="C3" s="1172"/>
      <c r="D3" s="1172"/>
      <c r="E3" s="1172"/>
      <c r="F3" s="1172"/>
      <c r="G3" s="1168" t="s">
        <v>330</v>
      </c>
      <c r="H3" s="1169"/>
      <c r="I3" s="1170"/>
    </row>
    <row r="4" spans="2:9" ht="24.75" customHeight="1" thickBot="1">
      <c r="B4" s="1176" t="s">
        <v>656</v>
      </c>
      <c r="C4" s="1177"/>
      <c r="D4" s="1177"/>
      <c r="E4" s="1177"/>
      <c r="F4" s="1177"/>
      <c r="G4" s="1177"/>
      <c r="H4" s="1177"/>
      <c r="I4" s="1178"/>
    </row>
    <row r="5" spans="2:9" ht="19.5" customHeight="1" thickBot="1">
      <c r="B5" s="555" t="s">
        <v>655</v>
      </c>
      <c r="C5" s="556"/>
      <c r="D5" s="557" t="s">
        <v>649</v>
      </c>
      <c r="E5" s="557">
        <v>2016</v>
      </c>
      <c r="F5" s="557">
        <v>2017</v>
      </c>
      <c r="G5" s="557" t="s">
        <v>279</v>
      </c>
      <c r="H5" s="557" t="s">
        <v>686</v>
      </c>
      <c r="I5" s="558" t="s">
        <v>685</v>
      </c>
    </row>
    <row r="6" spans="2:9" ht="19.5" customHeight="1" thickBot="1">
      <c r="B6" s="559" t="s">
        <v>650</v>
      </c>
      <c r="C6" s="560"/>
      <c r="D6" s="561"/>
      <c r="E6" s="562">
        <f>PASIVO!C27</f>
        <v>0</v>
      </c>
      <c r="F6" s="563">
        <f>+E19</f>
        <v>0</v>
      </c>
      <c r="G6" s="564"/>
      <c r="H6" s="565"/>
      <c r="I6" s="566"/>
    </row>
    <row r="7" spans="2:9" ht="19.5" customHeight="1">
      <c r="B7" s="584" t="s">
        <v>122</v>
      </c>
      <c r="C7" s="585"/>
      <c r="D7" s="240" t="s">
        <v>666</v>
      </c>
      <c r="E7" s="241">
        <v>0</v>
      </c>
      <c r="F7" s="241">
        <v>600000</v>
      </c>
      <c r="G7" s="245">
        <v>603</v>
      </c>
      <c r="H7" s="245">
        <v>4197</v>
      </c>
      <c r="I7" s="246">
        <v>74303</v>
      </c>
    </row>
    <row r="8" spans="2:9" ht="19.5" customHeight="1">
      <c r="B8" s="584" t="s">
        <v>111</v>
      </c>
      <c r="C8" s="585"/>
      <c r="D8" s="240" t="s">
        <v>666</v>
      </c>
      <c r="E8" s="241">
        <v>300000</v>
      </c>
      <c r="F8" s="241">
        <v>300000</v>
      </c>
      <c r="G8" s="245">
        <v>603</v>
      </c>
      <c r="H8" s="245">
        <v>4197</v>
      </c>
      <c r="I8" s="246">
        <v>74303</v>
      </c>
    </row>
    <row r="9" spans="2:9" ht="19.5" customHeight="1">
      <c r="B9" s="584" t="s">
        <v>124</v>
      </c>
      <c r="C9" s="585"/>
      <c r="D9" s="240" t="s">
        <v>666</v>
      </c>
      <c r="E9" s="242">
        <v>0</v>
      </c>
      <c r="F9" s="242">
        <v>30000</v>
      </c>
      <c r="G9" s="245">
        <v>603</v>
      </c>
      <c r="H9" s="245">
        <v>4197</v>
      </c>
      <c r="I9" s="246">
        <v>74303</v>
      </c>
    </row>
    <row r="10" spans="2:9" ht="19.5" customHeight="1">
      <c r="B10" s="631"/>
      <c r="C10" s="632"/>
      <c r="D10" s="633"/>
      <c r="E10" s="634"/>
      <c r="F10" s="634"/>
      <c r="G10" s="654"/>
      <c r="H10" s="654"/>
      <c r="I10" s="655"/>
    </row>
    <row r="11" spans="2:9" ht="19.5" customHeight="1">
      <c r="B11" s="586"/>
      <c r="C11" s="585"/>
      <c r="D11" s="240"/>
      <c r="E11" s="242"/>
      <c r="F11" s="242"/>
      <c r="G11" s="245"/>
      <c r="H11" s="245"/>
      <c r="I11" s="246"/>
    </row>
    <row r="12" spans="2:9" ht="19.5" customHeight="1">
      <c r="B12" s="586"/>
      <c r="C12" s="585"/>
      <c r="D12" s="240"/>
      <c r="E12" s="242"/>
      <c r="F12" s="242"/>
      <c r="G12" s="245"/>
      <c r="H12" s="245"/>
      <c r="I12" s="246"/>
    </row>
    <row r="13" spans="2:9" ht="19.5" customHeight="1">
      <c r="B13" s="586"/>
      <c r="C13" s="585"/>
      <c r="D13" s="240"/>
      <c r="E13" s="242"/>
      <c r="F13" s="242"/>
      <c r="G13" s="245"/>
      <c r="H13" s="245"/>
      <c r="I13" s="246"/>
    </row>
    <row r="14" spans="2:9" ht="19.5" customHeight="1" thickBot="1">
      <c r="B14" s="587"/>
      <c r="C14" s="588"/>
      <c r="D14" s="338"/>
      <c r="E14" s="339"/>
      <c r="F14" s="339"/>
      <c r="G14" s="249"/>
      <c r="H14" s="249"/>
      <c r="I14" s="250"/>
    </row>
    <row r="15" spans="2:9" ht="19.5" customHeight="1" thickBot="1">
      <c r="B15" s="569" t="s">
        <v>658</v>
      </c>
      <c r="C15" s="570"/>
      <c r="D15" s="571"/>
      <c r="E15" s="656">
        <f>SUM(E7:E14)</f>
        <v>300000</v>
      </c>
      <c r="F15" s="656">
        <f>SUM(F7:F14)</f>
        <v>930000</v>
      </c>
      <c r="G15" s="604"/>
      <c r="H15" s="604"/>
      <c r="I15" s="604"/>
    </row>
    <row r="16" spans="2:9" ht="19.5" customHeight="1">
      <c r="B16" s="572" t="s">
        <v>651</v>
      </c>
      <c r="C16" s="567"/>
      <c r="D16" s="541"/>
      <c r="E16" s="605"/>
      <c r="F16" s="340"/>
      <c r="G16" s="604"/>
      <c r="H16" s="604"/>
      <c r="I16" s="604"/>
    </row>
    <row r="17" spans="2:10" ht="19.5" customHeight="1">
      <c r="B17" s="568" t="s">
        <v>652</v>
      </c>
      <c r="C17" s="567"/>
      <c r="D17" s="251"/>
      <c r="E17" s="252">
        <f>-CPYG!D46</f>
        <v>-300000</v>
      </c>
      <c r="F17" s="341">
        <f>-CPYG!E46</f>
        <v>-300000</v>
      </c>
      <c r="G17" s="604"/>
      <c r="H17" s="604"/>
      <c r="I17" s="604"/>
      <c r="J17" s="239"/>
    </row>
    <row r="18" spans="2:9" ht="19.5" customHeight="1" thickBot="1">
      <c r="B18" s="568" t="s">
        <v>653</v>
      </c>
      <c r="C18" s="573"/>
      <c r="D18" s="253"/>
      <c r="E18" s="254"/>
      <c r="F18" s="342"/>
      <c r="G18" s="604"/>
      <c r="H18" s="604"/>
      <c r="I18" s="604"/>
    </row>
    <row r="19" spans="2:10" ht="19.5" customHeight="1" thickBot="1" thickTop="1">
      <c r="B19" s="574" t="s">
        <v>654</v>
      </c>
      <c r="C19" s="575"/>
      <c r="D19" s="576"/>
      <c r="E19" s="657">
        <f>E6+E15+E16+E17+E18</f>
        <v>0</v>
      </c>
      <c r="F19" s="657">
        <f>F6+F15+F16+F17+F18</f>
        <v>630000</v>
      </c>
      <c r="G19" s="604"/>
      <c r="H19" s="604"/>
      <c r="I19" s="604"/>
      <c r="J19" s="635"/>
    </row>
    <row r="20" spans="2:9" s="133" customFormat="1" ht="19.5" customHeight="1">
      <c r="B20" s="604"/>
      <c r="C20" s="604"/>
      <c r="D20" s="604"/>
      <c r="E20" s="604"/>
      <c r="F20" s="604"/>
      <c r="G20" s="604"/>
      <c r="H20" s="604"/>
      <c r="I20" s="604"/>
    </row>
    <row r="21" spans="2:9" s="133" customFormat="1" ht="19.5" customHeight="1" thickBot="1">
      <c r="B21" s="604"/>
      <c r="C21" s="604"/>
      <c r="D21" s="604"/>
      <c r="E21" s="604"/>
      <c r="F21" s="604"/>
      <c r="G21" s="604"/>
      <c r="H21" s="604"/>
      <c r="I21" s="604"/>
    </row>
    <row r="22" spans="2:9" s="133" customFormat="1" ht="19.5" customHeight="1" thickBot="1">
      <c r="B22" s="555" t="s">
        <v>273</v>
      </c>
      <c r="C22" s="556"/>
      <c r="D22" s="557" t="s">
        <v>649</v>
      </c>
      <c r="E22" s="557">
        <v>2016</v>
      </c>
      <c r="F22" s="557">
        <v>2017</v>
      </c>
      <c r="G22" s="557" t="s">
        <v>279</v>
      </c>
      <c r="H22" s="557" t="s">
        <v>686</v>
      </c>
      <c r="I22" s="558" t="s">
        <v>685</v>
      </c>
    </row>
    <row r="23" spans="2:9" s="133" customFormat="1" ht="19.5" customHeight="1" thickBot="1">
      <c r="B23" s="555" t="s">
        <v>398</v>
      </c>
      <c r="C23" s="556"/>
      <c r="D23" s="577"/>
      <c r="E23" s="578"/>
      <c r="F23" s="578"/>
      <c r="G23" s="577"/>
      <c r="H23" s="577"/>
      <c r="I23" s="579"/>
    </row>
    <row r="24" spans="2:9" s="133" customFormat="1" ht="19.5" customHeight="1">
      <c r="B24" s="584"/>
      <c r="C24" s="585"/>
      <c r="D24" s="240"/>
      <c r="E24" s="241"/>
      <c r="F24" s="241"/>
      <c r="G24" s="672"/>
      <c r="H24" s="672"/>
      <c r="I24" s="673"/>
    </row>
    <row r="25" spans="2:9" s="133" customFormat="1" ht="19.5" customHeight="1">
      <c r="B25" s="586"/>
      <c r="C25" s="585"/>
      <c r="D25" s="607"/>
      <c r="E25" s="242"/>
      <c r="F25" s="242"/>
      <c r="G25" s="597"/>
      <c r="H25" s="597"/>
      <c r="I25" s="600"/>
    </row>
    <row r="26" spans="2:10" s="133" customFormat="1" ht="19.5" customHeight="1">
      <c r="B26" s="586"/>
      <c r="C26" s="585"/>
      <c r="D26" s="607"/>
      <c r="E26" s="242"/>
      <c r="F26" s="242"/>
      <c r="G26" s="597"/>
      <c r="H26" s="597"/>
      <c r="I26" s="600"/>
      <c r="J26" s="134"/>
    </row>
    <row r="27" spans="2:10" s="133" customFormat="1" ht="19.5" customHeight="1">
      <c r="B27" s="586"/>
      <c r="C27" s="585"/>
      <c r="D27" s="607"/>
      <c r="E27" s="242"/>
      <c r="F27" s="674"/>
      <c r="G27" s="672"/>
      <c r="H27" s="672"/>
      <c r="I27" s="673"/>
      <c r="J27" s="653"/>
    </row>
    <row r="28" spans="2:10" s="133" customFormat="1" ht="19.5" customHeight="1">
      <c r="B28" s="586"/>
      <c r="C28" s="585"/>
      <c r="D28" s="240"/>
      <c r="E28" s="242"/>
      <c r="F28" s="242"/>
      <c r="G28" s="597"/>
      <c r="H28" s="597"/>
      <c r="I28" s="600"/>
      <c r="J28" s="653"/>
    </row>
    <row r="29" spans="2:10" s="133" customFormat="1" ht="19.5" customHeight="1">
      <c r="B29" s="586"/>
      <c r="C29" s="585"/>
      <c r="D29" s="240"/>
      <c r="E29" s="242"/>
      <c r="F29" s="242"/>
      <c r="G29" s="597"/>
      <c r="H29" s="597"/>
      <c r="I29" s="600"/>
      <c r="J29" s="653"/>
    </row>
    <row r="30" spans="2:9" s="133" customFormat="1" ht="19.5" customHeight="1">
      <c r="B30" s="586"/>
      <c r="C30" s="585"/>
      <c r="D30" s="240"/>
      <c r="E30" s="242"/>
      <c r="F30" s="242"/>
      <c r="G30" s="597"/>
      <c r="H30" s="597"/>
      <c r="I30" s="600"/>
    </row>
    <row r="31" spans="2:9" s="133" customFormat="1" ht="19.5" customHeight="1" thickBot="1">
      <c r="B31" s="587"/>
      <c r="C31" s="588"/>
      <c r="D31" s="338"/>
      <c r="E31" s="339"/>
      <c r="F31" s="339"/>
      <c r="G31" s="601"/>
      <c r="H31" s="601"/>
      <c r="I31" s="250"/>
    </row>
    <row r="32" spans="2:9" s="133" customFormat="1" ht="19.5" customHeight="1" thickBot="1">
      <c r="B32" s="598" t="s">
        <v>278</v>
      </c>
      <c r="C32" s="560"/>
      <c r="D32" s="599"/>
      <c r="E32" s="658">
        <f>SUM(E24:E31)</f>
        <v>0</v>
      </c>
      <c r="F32" s="659">
        <f>SUM(F24:F31)</f>
        <v>0</v>
      </c>
      <c r="G32" s="604"/>
      <c r="H32" s="604"/>
      <c r="I32" s="604"/>
    </row>
    <row r="33" spans="2:9" s="133" customFormat="1" ht="19.5" customHeight="1" thickBot="1">
      <c r="B33" s="604"/>
      <c r="C33" s="604"/>
      <c r="D33" s="604"/>
      <c r="E33" s="604"/>
      <c r="F33" s="604"/>
      <c r="G33" s="604"/>
      <c r="H33" s="604"/>
      <c r="I33" s="604"/>
    </row>
    <row r="34" spans="2:9" s="133" customFormat="1" ht="41.25" customHeight="1" thickBot="1">
      <c r="B34" s="881" t="s">
        <v>452</v>
      </c>
      <c r="C34" s="882"/>
      <c r="D34" s="879" t="s">
        <v>649</v>
      </c>
      <c r="E34" s="879">
        <v>2016</v>
      </c>
      <c r="F34" s="879">
        <v>2017</v>
      </c>
      <c r="G34" s="879" t="s">
        <v>279</v>
      </c>
      <c r="H34" s="879" t="s">
        <v>686</v>
      </c>
      <c r="I34" s="880" t="s">
        <v>685</v>
      </c>
    </row>
    <row r="35" spans="2:9" s="133" customFormat="1" ht="19.5" customHeight="1">
      <c r="B35" s="884" t="s">
        <v>125</v>
      </c>
      <c r="C35" s="593"/>
      <c r="D35" s="594" t="s">
        <v>666</v>
      </c>
      <c r="E35" s="595">
        <v>369300</v>
      </c>
      <c r="F35" s="596">
        <v>369300</v>
      </c>
      <c r="G35" s="895">
        <v>603</v>
      </c>
      <c r="H35" s="895">
        <v>4197</v>
      </c>
      <c r="I35" s="896">
        <v>44982</v>
      </c>
    </row>
    <row r="36" spans="2:10" s="133" customFormat="1" ht="19.5" customHeight="1">
      <c r="B36" s="885" t="s">
        <v>127</v>
      </c>
      <c r="C36" s="883"/>
      <c r="D36" s="607" t="s">
        <v>666</v>
      </c>
      <c r="E36" s="242">
        <v>38000</v>
      </c>
      <c r="F36" s="242">
        <v>70000</v>
      </c>
      <c r="G36" s="897">
        <f>G35</f>
        <v>603</v>
      </c>
      <c r="H36" s="897">
        <f>H35</f>
        <v>4197</v>
      </c>
      <c r="I36" s="898">
        <f>I35</f>
        <v>44982</v>
      </c>
      <c r="J36" s="606"/>
    </row>
    <row r="37" spans="2:9" s="133" customFormat="1" ht="19.5" customHeight="1">
      <c r="B37" s="885" t="s">
        <v>126</v>
      </c>
      <c r="C37" s="883"/>
      <c r="D37" s="607" t="s">
        <v>666</v>
      </c>
      <c r="E37" s="242">
        <v>0</v>
      </c>
      <c r="F37" s="242">
        <v>36000</v>
      </c>
      <c r="G37" s="899">
        <v>603</v>
      </c>
      <c r="H37" s="899">
        <v>4197</v>
      </c>
      <c r="I37" s="900">
        <v>44982</v>
      </c>
    </row>
    <row r="38" spans="2:9" ht="24.75" customHeight="1">
      <c r="B38" s="885"/>
      <c r="C38" s="883"/>
      <c r="D38" s="607"/>
      <c r="E38" s="242"/>
      <c r="F38" s="242"/>
      <c r="G38" s="888"/>
      <c r="H38" s="888"/>
      <c r="I38" s="889"/>
    </row>
    <row r="39" spans="2:9" ht="19.5" customHeight="1">
      <c r="B39" s="885"/>
      <c r="C39" s="883"/>
      <c r="D39" s="607"/>
      <c r="E39" s="242"/>
      <c r="F39" s="242"/>
      <c r="G39" s="888"/>
      <c r="H39" s="888"/>
      <c r="I39" s="889"/>
    </row>
    <row r="40" spans="2:9" ht="19.5" customHeight="1">
      <c r="B40" s="885"/>
      <c r="C40" s="883"/>
      <c r="D40" s="607"/>
      <c r="E40" s="242"/>
      <c r="F40" s="242"/>
      <c r="G40" s="888"/>
      <c r="H40" s="888"/>
      <c r="I40" s="889"/>
    </row>
    <row r="41" spans="2:9" ht="19.5" customHeight="1">
      <c r="B41" s="885"/>
      <c r="C41" s="883"/>
      <c r="D41" s="607"/>
      <c r="E41" s="242"/>
      <c r="F41" s="480"/>
      <c r="G41" s="888"/>
      <c r="H41" s="888"/>
      <c r="I41" s="889"/>
    </row>
    <row r="42" spans="2:9" ht="19.5" customHeight="1" thickBot="1">
      <c r="B42" s="587"/>
      <c r="C42" s="886"/>
      <c r="D42" s="887"/>
      <c r="E42" s="339"/>
      <c r="F42" s="339"/>
      <c r="G42" s="890"/>
      <c r="H42" s="890"/>
      <c r="I42" s="891"/>
    </row>
    <row r="43" spans="2:9" ht="19.5" customHeight="1" thickBot="1">
      <c r="B43" s="598" t="s">
        <v>278</v>
      </c>
      <c r="C43" s="560"/>
      <c r="D43" s="599"/>
      <c r="E43" s="658">
        <f>SUM(E35:E42)</f>
        <v>407300</v>
      </c>
      <c r="F43" s="658">
        <f>SUM(F35:F42)</f>
        <v>475300</v>
      </c>
      <c r="G43" s="604"/>
      <c r="H43" s="604"/>
      <c r="I43" s="604"/>
    </row>
    <row r="44" spans="2:9" s="133" customFormat="1" ht="19.5" customHeight="1">
      <c r="B44" s="604"/>
      <c r="C44" s="604"/>
      <c r="D44" s="604"/>
      <c r="E44" s="604"/>
      <c r="F44" s="604"/>
      <c r="G44" s="604"/>
      <c r="H44" s="604"/>
      <c r="I44" s="604"/>
    </row>
    <row r="45" spans="2:9" s="133" customFormat="1" ht="19.5" customHeight="1" thickBot="1">
      <c r="B45" s="604"/>
      <c r="C45" s="604"/>
      <c r="D45" s="604"/>
      <c r="E45" s="604"/>
      <c r="F45" s="604"/>
      <c r="G45" s="604"/>
      <c r="H45" s="604"/>
      <c r="I45" s="604"/>
    </row>
    <row r="46" spans="2:9" s="133" customFormat="1" ht="19.5" customHeight="1" thickBot="1">
      <c r="B46" s="582" t="s">
        <v>657</v>
      </c>
      <c r="C46" s="556"/>
      <c r="D46" s="557" t="s">
        <v>649</v>
      </c>
      <c r="E46" s="557">
        <v>2016</v>
      </c>
      <c r="F46" s="557">
        <v>2017</v>
      </c>
      <c r="G46" s="557" t="s">
        <v>279</v>
      </c>
      <c r="H46" s="557" t="s">
        <v>686</v>
      </c>
      <c r="I46" s="558" t="s">
        <v>685</v>
      </c>
    </row>
    <row r="47" spans="2:9" s="133" customFormat="1" ht="19.5" customHeight="1">
      <c r="B47" s="584"/>
      <c r="C47" s="585"/>
      <c r="D47" s="240"/>
      <c r="E47" s="241"/>
      <c r="F47" s="241"/>
      <c r="G47" s="243"/>
      <c r="H47" s="243"/>
      <c r="I47" s="244"/>
    </row>
    <row r="48" spans="2:9" s="133" customFormat="1" ht="19.5" customHeight="1">
      <c r="B48" s="586"/>
      <c r="C48" s="585"/>
      <c r="D48" s="240"/>
      <c r="E48" s="242"/>
      <c r="F48" s="242"/>
      <c r="G48" s="245"/>
      <c r="H48" s="245"/>
      <c r="I48" s="246"/>
    </row>
    <row r="49" spans="2:9" s="133" customFormat="1" ht="19.5" customHeight="1">
      <c r="B49" s="586"/>
      <c r="C49" s="585"/>
      <c r="D49" s="240"/>
      <c r="E49" s="242"/>
      <c r="F49" s="242"/>
      <c r="G49" s="245"/>
      <c r="H49" s="245"/>
      <c r="I49" s="246"/>
    </row>
    <row r="50" spans="2:9" s="133" customFormat="1" ht="19.5" customHeight="1">
      <c r="B50" s="586"/>
      <c r="C50" s="585"/>
      <c r="D50" s="240"/>
      <c r="E50" s="242"/>
      <c r="F50" s="242"/>
      <c r="G50" s="245"/>
      <c r="H50" s="245"/>
      <c r="I50" s="246"/>
    </row>
    <row r="51" spans="2:9" s="133" customFormat="1" ht="19.5" customHeight="1">
      <c r="B51" s="586"/>
      <c r="C51" s="585"/>
      <c r="D51" s="240"/>
      <c r="E51" s="242"/>
      <c r="F51" s="242"/>
      <c r="G51" s="245"/>
      <c r="H51" s="245"/>
      <c r="I51" s="246"/>
    </row>
    <row r="52" spans="2:9" s="133" customFormat="1" ht="19.5" customHeight="1">
      <c r="B52" s="586"/>
      <c r="C52" s="585"/>
      <c r="D52" s="240"/>
      <c r="E52" s="242"/>
      <c r="F52" s="242"/>
      <c r="G52" s="245"/>
      <c r="H52" s="245"/>
      <c r="I52" s="246"/>
    </row>
    <row r="53" spans="2:9" s="133" customFormat="1" ht="19.5" customHeight="1">
      <c r="B53" s="586"/>
      <c r="C53" s="585"/>
      <c r="D53" s="240"/>
      <c r="E53" s="242"/>
      <c r="F53" s="242"/>
      <c r="G53" s="245"/>
      <c r="H53" s="245"/>
      <c r="I53" s="246"/>
    </row>
    <row r="54" spans="2:9" s="133" customFormat="1" ht="19.5" customHeight="1" thickBot="1">
      <c r="B54" s="586"/>
      <c r="C54" s="589"/>
      <c r="D54" s="247"/>
      <c r="E54" s="248"/>
      <c r="F54" s="248"/>
      <c r="G54" s="249"/>
      <c r="H54" s="249"/>
      <c r="I54" s="250"/>
    </row>
    <row r="55" spans="2:9" s="133" customFormat="1" ht="19.5" customHeight="1" thickBot="1">
      <c r="B55" s="580" t="s">
        <v>664</v>
      </c>
      <c r="C55" s="556"/>
      <c r="D55" s="581"/>
      <c r="E55" s="583">
        <f>SUM(E47:E54)</f>
        <v>0</v>
      </c>
      <c r="F55" s="583">
        <f>SUM(F47:F54)</f>
        <v>0</v>
      </c>
      <c r="G55" s="604"/>
      <c r="H55" s="604"/>
      <c r="I55" s="604"/>
    </row>
    <row r="56" spans="2:6" s="133" customFormat="1" ht="19.5" customHeight="1">
      <c r="B56" s="255"/>
      <c r="C56" s="256"/>
      <c r="D56" s="257"/>
      <c r="E56" s="257"/>
      <c r="F56" s="257"/>
    </row>
    <row r="57" spans="2:9" s="133" customFormat="1" ht="45.75" customHeight="1">
      <c r="B57" s="1179"/>
      <c r="C57" s="1179"/>
      <c r="D57" s="1179"/>
      <c r="E57" s="1179"/>
      <c r="F57" s="1179"/>
      <c r="G57" s="1179"/>
      <c r="H57" s="1179"/>
      <c r="I57" s="1179"/>
    </row>
    <row r="58" spans="2:9" s="133" customFormat="1" ht="19.5" customHeight="1">
      <c r="B58" s="1175"/>
      <c r="C58" s="1175"/>
      <c r="D58" s="1175"/>
      <c r="E58" s="1175"/>
      <c r="F58" s="1175"/>
      <c r="G58" s="1175"/>
      <c r="H58" s="1175"/>
      <c r="I58" s="1175"/>
    </row>
    <row r="59" spans="2:9" s="133" customFormat="1" ht="18.75" customHeight="1">
      <c r="B59" s="1175"/>
      <c r="C59" s="1175"/>
      <c r="D59" s="1175"/>
      <c r="E59" s="1175"/>
      <c r="F59" s="1175"/>
      <c r="G59" s="1175"/>
      <c r="H59" s="1175"/>
      <c r="I59" s="1175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665</v>
      </c>
    </row>
    <row r="84" ht="12.75">
      <c r="D84" s="238" t="s">
        <v>666</v>
      </c>
    </row>
    <row r="85" ht="12.75">
      <c r="D85" s="238" t="s">
        <v>667</v>
      </c>
    </row>
    <row r="86" ht="12.75">
      <c r="D86" s="238" t="s">
        <v>668</v>
      </c>
    </row>
    <row r="87" ht="12.75">
      <c r="D87" s="238" t="s">
        <v>669</v>
      </c>
    </row>
    <row r="88" ht="12.75">
      <c r="D88" s="238" t="s">
        <v>670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2:I2"/>
    <mergeCell ref="G3:I3"/>
    <mergeCell ref="B3:F3"/>
    <mergeCell ref="B2:F2"/>
    <mergeCell ref="B58:I58"/>
    <mergeCell ref="B59:I59"/>
    <mergeCell ref="B4:I4"/>
    <mergeCell ref="B57:I57"/>
  </mergeCells>
  <dataValidations count="3">
    <dataValidation type="list" allowBlank="1" showInputMessage="1" showErrorMessage="1" promptTitle="Especifique la Entidad" sqref="D83:E83">
      <formula1>'Transf. y subv.'!$D$6:$D$11</formula1>
    </dataValidation>
    <dataValidation type="list" allowBlank="1" showInputMessage="1" showErrorMessage="1" promptTitle="TENER EN CUENTA" prompt="Indicar Entidad Pública" sqref="D24:D31 D7:D14 D35:D42">
      <formula1>'Transf. y subv.'!$D$83:$D$88</formula1>
    </dataValidation>
    <dataValidation allowBlank="1" showInputMessage="1" showErrorMessage="1" promptTitle="ENTRADA" prompt="Antes de Estimar esta Celda debes incluir en Celda Naranja el Dato Inicial" sqref="E35:F35 E24:F24 E7:F8"/>
  </dataValidations>
  <printOptions horizontalCentered="1" verticalCentered="1"/>
  <pageMargins left="0.3937007874015748" right="0.3937007874015748" top="0.3937007874015748" bottom="0.3937007874015748" header="0.5118110236220472" footer="0.2755905511811024"/>
  <pageSetup fitToHeight="1" fitToWidth="1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N31"/>
  <sheetViews>
    <sheetView zoomScalePageLayoutView="0" workbookViewId="0" topLeftCell="A1">
      <selection activeCell="B3" sqref="B3:L29"/>
    </sheetView>
  </sheetViews>
  <sheetFormatPr defaultColWidth="11.421875" defaultRowHeight="12.75"/>
  <cols>
    <col min="1" max="1" width="11.421875" style="133" customWidth="1"/>
    <col min="2" max="2" width="2.28125" style="133" customWidth="1"/>
    <col min="3" max="6" width="11.421875" style="133" customWidth="1"/>
    <col min="7" max="7" width="14.7109375" style="133" customWidth="1"/>
    <col min="8" max="8" width="11.421875" style="133" customWidth="1"/>
    <col min="9" max="9" width="14.7109375" style="133" customWidth="1"/>
    <col min="10" max="16384" width="11.421875" style="133" customWidth="1"/>
  </cols>
  <sheetData>
    <row r="2" ht="13.5" thickBot="1"/>
    <row r="3" spans="2:12" ht="21.75" customHeight="1">
      <c r="B3" s="960" t="s">
        <v>385</v>
      </c>
      <c r="C3" s="961"/>
      <c r="D3" s="961"/>
      <c r="E3" s="961"/>
      <c r="F3" s="961"/>
      <c r="G3" s="961"/>
      <c r="H3" s="961"/>
      <c r="I3" s="961"/>
      <c r="J3" s="961"/>
      <c r="K3" s="1088"/>
      <c r="L3" s="1180">
        <v>2017</v>
      </c>
    </row>
    <row r="4" spans="2:12" ht="19.5" customHeight="1" thickBot="1">
      <c r="B4" s="965" t="s">
        <v>406</v>
      </c>
      <c r="C4" s="966"/>
      <c r="D4" s="966"/>
      <c r="E4" s="966"/>
      <c r="F4" s="966"/>
      <c r="G4" s="966"/>
      <c r="H4" s="966"/>
      <c r="I4" s="966"/>
      <c r="J4" s="966"/>
      <c r="K4" s="1188"/>
      <c r="L4" s="1181"/>
    </row>
    <row r="5" spans="2:12" ht="27.75" customHeight="1" thickBot="1">
      <c r="B5" s="1182" t="str">
        <f>CPYG!B3</f>
        <v>ENTIDAD: E.I. DESARROLLO, GANADERO Y PESQUERO DE TENERIFE (AGROTEIDE) </v>
      </c>
      <c r="C5" s="1183"/>
      <c r="D5" s="1183"/>
      <c r="E5" s="1183"/>
      <c r="F5" s="1183"/>
      <c r="G5" s="1183"/>
      <c r="H5" s="1183"/>
      <c r="I5" s="1184"/>
      <c r="J5" s="1194" t="s">
        <v>577</v>
      </c>
      <c r="K5" s="1194"/>
      <c r="L5" s="1195"/>
    </row>
    <row r="6" ht="13.5" thickBot="1"/>
    <row r="7" spans="2:12" ht="17.25" customHeight="1" thickBot="1">
      <c r="B7" s="1191" t="s">
        <v>578</v>
      </c>
      <c r="C7" s="1192"/>
      <c r="D7" s="1192"/>
      <c r="E7" s="1192"/>
      <c r="F7" s="1192"/>
      <c r="G7" s="1192"/>
      <c r="H7" s="1193"/>
      <c r="I7" s="1189" t="s">
        <v>579</v>
      </c>
      <c r="J7" s="1191" t="s">
        <v>580</v>
      </c>
      <c r="K7" s="1192"/>
      <c r="L7" s="1193"/>
    </row>
    <row r="8" spans="2:12" ht="30" customHeight="1" thickBot="1">
      <c r="B8" s="1198"/>
      <c r="C8" s="1199"/>
      <c r="D8" s="1199"/>
      <c r="E8" s="1199"/>
      <c r="F8" s="1199"/>
      <c r="G8" s="1199"/>
      <c r="H8" s="1200"/>
      <c r="I8" s="1190"/>
      <c r="J8" s="772">
        <v>42736</v>
      </c>
      <c r="K8" s="773">
        <v>42767</v>
      </c>
      <c r="L8" s="774">
        <v>42795</v>
      </c>
    </row>
    <row r="9" spans="2:12" ht="17.25" customHeight="1">
      <c r="B9" s="1185" t="s">
        <v>581</v>
      </c>
      <c r="C9" s="1186"/>
      <c r="D9" s="1186"/>
      <c r="E9" s="1186"/>
      <c r="F9" s="1186"/>
      <c r="G9" s="1186"/>
      <c r="H9" s="1187"/>
      <c r="I9" s="775"/>
      <c r="J9" s="776"/>
      <c r="K9" s="777"/>
      <c r="L9" s="778"/>
    </row>
    <row r="10" spans="2:12" ht="6.75" customHeight="1">
      <c r="B10" s="676"/>
      <c r="C10" s="675"/>
      <c r="D10" s="675"/>
      <c r="E10" s="675"/>
      <c r="F10" s="675"/>
      <c r="G10" s="675"/>
      <c r="H10" s="232"/>
      <c r="I10" s="231"/>
      <c r="J10" s="231"/>
      <c r="K10" s="158"/>
      <c r="L10" s="232"/>
    </row>
    <row r="11" spans="2:12" ht="17.25" customHeight="1">
      <c r="B11" s="1185" t="s">
        <v>582</v>
      </c>
      <c r="C11" s="1186"/>
      <c r="D11" s="1186"/>
      <c r="E11" s="1186"/>
      <c r="F11" s="1186"/>
      <c r="G11" s="1186"/>
      <c r="H11" s="1187"/>
      <c r="I11" s="776"/>
      <c r="J11" s="776"/>
      <c r="K11" s="777"/>
      <c r="L11" s="778"/>
    </row>
    <row r="12" spans="2:12" ht="6.75" customHeight="1">
      <c r="B12" s="779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583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4" ht="12.75">
      <c r="B14" s="231"/>
      <c r="C14" s="158" t="s">
        <v>584</v>
      </c>
      <c r="D14" s="158"/>
      <c r="E14" s="158"/>
      <c r="F14" s="158"/>
      <c r="G14" s="158"/>
      <c r="H14" s="232"/>
      <c r="I14" s="861">
        <f>3400197.42+401862.47+63942.32</f>
        <v>3866002.2099999995</v>
      </c>
      <c r="J14" s="861">
        <v>41735.1</v>
      </c>
      <c r="K14" s="713">
        <v>186228.24</v>
      </c>
      <c r="L14" s="591">
        <v>8330.06</v>
      </c>
      <c r="N14" s="169"/>
    </row>
    <row r="15" spans="2:12" ht="12.75">
      <c r="B15" s="231"/>
      <c r="C15" s="158" t="s">
        <v>585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591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400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79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85" t="s">
        <v>586</v>
      </c>
      <c r="C19" s="1186"/>
      <c r="D19" s="1186"/>
      <c r="E19" s="1186"/>
      <c r="F19" s="1186"/>
      <c r="G19" s="1186"/>
      <c r="H19" s="1187"/>
      <c r="I19" s="776"/>
      <c r="J19" s="776"/>
      <c r="K19" s="777"/>
      <c r="L19" s="778"/>
    </row>
    <row r="20" spans="2:12" ht="6.75" customHeight="1">
      <c r="B20" s="779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201" t="s">
        <v>587</v>
      </c>
      <c r="D21" s="1201"/>
      <c r="E21" s="1201"/>
      <c r="F21" s="1201"/>
      <c r="G21" s="1201"/>
      <c r="H21" s="1202"/>
      <c r="I21" s="231"/>
      <c r="J21" s="231"/>
      <c r="K21" s="158"/>
      <c r="L21" s="232"/>
    </row>
    <row r="22" spans="2:12" ht="12.75">
      <c r="B22" s="231"/>
      <c r="C22" s="1201" t="s">
        <v>588</v>
      </c>
      <c r="D22" s="1201"/>
      <c r="E22" s="1201"/>
      <c r="F22" s="1201"/>
      <c r="G22" s="1201"/>
      <c r="H22" s="1202"/>
      <c r="I22" s="231"/>
      <c r="J22" s="231"/>
      <c r="K22" s="158"/>
      <c r="L22" s="232"/>
    </row>
    <row r="23" spans="2:12" ht="6.75" customHeight="1">
      <c r="B23" s="779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85" t="s">
        <v>589</v>
      </c>
      <c r="C24" s="1186"/>
      <c r="D24" s="1186"/>
      <c r="E24" s="1186"/>
      <c r="F24" s="1186"/>
      <c r="G24" s="1186"/>
      <c r="H24" s="1187"/>
      <c r="I24" s="776"/>
      <c r="J24" s="776"/>
      <c r="K24" s="777"/>
      <c r="L24" s="778"/>
    </row>
    <row r="25" spans="2:12" ht="6.75" customHeight="1">
      <c r="B25" s="779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201" t="s">
        <v>587</v>
      </c>
      <c r="D26" s="1201"/>
      <c r="E26" s="1201"/>
      <c r="F26" s="1201"/>
      <c r="G26" s="1201"/>
      <c r="H26" s="1202"/>
      <c r="I26" s="231"/>
      <c r="J26" s="231"/>
      <c r="K26" s="158"/>
      <c r="L26" s="232"/>
    </row>
    <row r="27" spans="2:12" ht="13.5" thickBot="1">
      <c r="B27" s="317"/>
      <c r="C27" s="1196" t="s">
        <v>588</v>
      </c>
      <c r="D27" s="1196"/>
      <c r="E27" s="1196"/>
      <c r="F27" s="1196"/>
      <c r="G27" s="1196"/>
      <c r="H27" s="1197"/>
      <c r="I27" s="317"/>
      <c r="J27" s="317"/>
      <c r="K27" s="314"/>
      <c r="L27" s="318"/>
    </row>
    <row r="29" ht="12.75">
      <c r="C29" s="615" t="s">
        <v>590</v>
      </c>
    </row>
    <row r="31" ht="12.75">
      <c r="I31" s="417"/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13"/>
  <sheetViews>
    <sheetView zoomScale="85" zoomScaleNormal="85" zoomScalePageLayoutView="0" workbookViewId="0" topLeftCell="A1">
      <selection activeCell="B2" sqref="B2:L13"/>
    </sheetView>
  </sheetViews>
  <sheetFormatPr defaultColWidth="11.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421875" style="133" customWidth="1"/>
  </cols>
  <sheetData>
    <row r="1" ht="26.25" customHeight="1" thickBot="1"/>
    <row r="2" spans="2:12" ht="21.75" customHeight="1">
      <c r="B2" s="960" t="s">
        <v>385</v>
      </c>
      <c r="C2" s="961"/>
      <c r="D2" s="961"/>
      <c r="E2" s="961"/>
      <c r="F2" s="961"/>
      <c r="G2" s="961"/>
      <c r="H2" s="961"/>
      <c r="I2" s="961"/>
      <c r="J2" s="961"/>
      <c r="K2" s="1088"/>
      <c r="L2" s="1180">
        <v>2017</v>
      </c>
    </row>
    <row r="3" spans="2:12" ht="19.5" customHeight="1" thickBot="1">
      <c r="B3" s="965" t="s">
        <v>406</v>
      </c>
      <c r="C3" s="966"/>
      <c r="D3" s="966"/>
      <c r="E3" s="966"/>
      <c r="F3" s="966"/>
      <c r="G3" s="966"/>
      <c r="H3" s="966"/>
      <c r="I3" s="966"/>
      <c r="J3" s="966"/>
      <c r="K3" s="1188"/>
      <c r="L3" s="1181"/>
    </row>
    <row r="4" spans="2:12" ht="56.25" customHeight="1" thickBot="1">
      <c r="B4" s="1182" t="str">
        <f>CPYG!B3</f>
        <v>ENTIDAD: E.I. DESARROLLO, GANADERO Y PESQUERO DE TENERIFE (AGROTEIDE) </v>
      </c>
      <c r="C4" s="1183"/>
      <c r="D4" s="1183"/>
      <c r="E4" s="1183"/>
      <c r="F4" s="1183"/>
      <c r="G4" s="1183"/>
      <c r="H4" s="1183"/>
      <c r="I4" s="1184"/>
      <c r="J4" s="1194" t="s">
        <v>594</v>
      </c>
      <c r="K4" s="1194"/>
      <c r="L4" s="1195"/>
    </row>
    <row r="5" spans="1:2" ht="18" customHeight="1" thickBot="1">
      <c r="A5" s="258"/>
      <c r="B5" s="258"/>
    </row>
    <row r="6" spans="1:12" ht="26.25" customHeight="1">
      <c r="A6" s="258"/>
      <c r="B6" s="1203" t="s">
        <v>578</v>
      </c>
      <c r="C6" s="1204" t="s">
        <v>595</v>
      </c>
      <c r="D6" s="1205"/>
      <c r="E6" s="1205"/>
      <c r="F6" s="1205"/>
      <c r="G6" s="1205"/>
      <c r="H6" s="1205"/>
      <c r="I6" s="1205"/>
      <c r="J6" s="1205"/>
      <c r="K6" s="1205"/>
      <c r="L6" s="1206"/>
    </row>
    <row r="7" spans="1:12" ht="27" customHeight="1" thickBot="1">
      <c r="A7" s="258"/>
      <c r="B7" s="1190"/>
      <c r="C7" s="667">
        <v>2017</v>
      </c>
      <c r="D7" s="667">
        <v>2018</v>
      </c>
      <c r="E7" s="667">
        <v>2019</v>
      </c>
      <c r="F7" s="667">
        <v>2020</v>
      </c>
      <c r="G7" s="667">
        <v>2021</v>
      </c>
      <c r="H7" s="667">
        <v>2022</v>
      </c>
      <c r="I7" s="667">
        <v>2023</v>
      </c>
      <c r="J7" s="667">
        <v>2024</v>
      </c>
      <c r="K7" s="667">
        <v>2025</v>
      </c>
      <c r="L7" s="780">
        <v>2026</v>
      </c>
    </row>
    <row r="8" spans="2:12" ht="21" customHeight="1">
      <c r="B8" s="206" t="s">
        <v>583</v>
      </c>
      <c r="C8" s="781"/>
      <c r="D8" s="781"/>
      <c r="E8" s="781"/>
      <c r="F8" s="781"/>
      <c r="G8" s="781"/>
      <c r="H8" s="781"/>
      <c r="I8" s="781"/>
      <c r="J8" s="781"/>
      <c r="K8" s="781"/>
      <c r="L8" s="782"/>
    </row>
    <row r="9" spans="2:12" ht="21" customHeight="1">
      <c r="B9" s="231" t="s">
        <v>592</v>
      </c>
      <c r="C9" s="862">
        <v>382302.63999999996</v>
      </c>
      <c r="D9" s="862">
        <v>401862.47</v>
      </c>
      <c r="E9" s="862">
        <v>386432.47</v>
      </c>
      <c r="F9" s="862">
        <v>260530.47</v>
      </c>
      <c r="G9" s="862">
        <v>271055.9</v>
      </c>
      <c r="H9" s="862">
        <v>282006.56</v>
      </c>
      <c r="I9" s="862">
        <v>293399.62</v>
      </c>
      <c r="J9" s="862">
        <v>305252.97</v>
      </c>
      <c r="K9" s="862">
        <v>317585.19</v>
      </c>
      <c r="L9" s="863">
        <v>330415.63</v>
      </c>
    </row>
    <row r="10" spans="2:12" ht="21" customHeight="1">
      <c r="B10" s="231" t="s">
        <v>399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3"/>
    </row>
    <row r="11" spans="2:12" ht="21" customHeight="1">
      <c r="B11" s="231" t="s">
        <v>596</v>
      </c>
      <c r="C11" s="862"/>
      <c r="D11" s="862"/>
      <c r="E11" s="862"/>
      <c r="F11" s="862"/>
      <c r="G11" s="862"/>
      <c r="H11" s="862"/>
      <c r="I11" s="862"/>
      <c r="J11" s="862"/>
      <c r="K11" s="862"/>
      <c r="L11" s="863"/>
    </row>
    <row r="12" spans="2:12" ht="21" customHeight="1" thickBot="1">
      <c r="B12" s="317" t="s">
        <v>400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5"/>
    </row>
    <row r="13" spans="2:12" ht="27" customHeight="1" thickBot="1">
      <c r="B13" s="784" t="s">
        <v>593</v>
      </c>
      <c r="C13" s="866">
        <f aca="true" t="shared" si="0" ref="C13:L13">SUM(C8:C12)</f>
        <v>382302.63999999996</v>
      </c>
      <c r="D13" s="866">
        <f t="shared" si="0"/>
        <v>401862.47</v>
      </c>
      <c r="E13" s="866">
        <f t="shared" si="0"/>
        <v>386432.47</v>
      </c>
      <c r="F13" s="866">
        <f t="shared" si="0"/>
        <v>260530.47</v>
      </c>
      <c r="G13" s="866">
        <f t="shared" si="0"/>
        <v>271055.9</v>
      </c>
      <c r="H13" s="866">
        <f t="shared" si="0"/>
        <v>282006.56</v>
      </c>
      <c r="I13" s="866">
        <f t="shared" si="0"/>
        <v>293399.62</v>
      </c>
      <c r="J13" s="866">
        <f t="shared" si="0"/>
        <v>305252.97</v>
      </c>
      <c r="K13" s="866">
        <f t="shared" si="0"/>
        <v>317585.19</v>
      </c>
      <c r="L13" s="867">
        <f t="shared" si="0"/>
        <v>330415.63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37"/>
  <sheetViews>
    <sheetView zoomScale="82" zoomScaleNormal="82" zoomScalePageLayoutView="0" workbookViewId="0" topLeftCell="A1">
      <selection activeCell="B2" sqref="B2:P29"/>
    </sheetView>
  </sheetViews>
  <sheetFormatPr defaultColWidth="11.421875" defaultRowHeight="12.75"/>
  <cols>
    <col min="1" max="1" width="3.28125" style="259" customWidth="1"/>
    <col min="2" max="2" width="10.28125" style="259" customWidth="1"/>
    <col min="3" max="3" width="19.7109375" style="259" hidden="1" customWidth="1"/>
    <col min="4" max="4" width="12.140625" style="259" customWidth="1"/>
    <col min="5" max="5" width="16.421875" style="259" customWidth="1"/>
    <col min="6" max="6" width="10.421875" style="259" customWidth="1"/>
    <col min="7" max="7" width="11.28125" style="259" customWidth="1"/>
    <col min="8" max="9" width="13.421875" style="259" customWidth="1"/>
    <col min="10" max="10" width="16.421875" style="259" customWidth="1"/>
    <col min="11" max="11" width="17.28125" style="259" customWidth="1"/>
    <col min="12" max="12" width="13.28125" style="259" customWidth="1"/>
    <col min="13" max="14" width="15.421875" style="259" customWidth="1"/>
    <col min="15" max="15" width="16.7109375" style="259" customWidth="1"/>
    <col min="16" max="16" width="12.421875" style="259" customWidth="1"/>
    <col min="17" max="17" width="0" style="259" hidden="1" customWidth="1"/>
    <col min="18" max="18" width="17.140625" style="260" hidden="1" customWidth="1"/>
    <col min="19" max="19" width="17.421875" style="260" hidden="1" customWidth="1"/>
    <col min="20" max="20" width="0.9921875" style="260" hidden="1" customWidth="1"/>
    <col min="21" max="16384" width="11.421875" style="259" customWidth="1"/>
  </cols>
  <sheetData>
    <row r="1" spans="2:15" ht="24.75" customHeight="1" thickBot="1">
      <c r="B1" s="298"/>
      <c r="O1" s="299"/>
    </row>
    <row r="2" spans="2:20" s="276" customFormat="1" ht="36" customHeight="1" thickBot="1">
      <c r="B2" s="1210" t="s">
        <v>659</v>
      </c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2"/>
      <c r="O2" s="1217">
        <f>CPYG!E2</f>
        <v>2017</v>
      </c>
      <c r="P2" s="1218"/>
      <c r="R2" s="278"/>
      <c r="S2" s="278"/>
      <c r="T2" s="278"/>
    </row>
    <row r="3" spans="2:16" ht="25.5" customHeight="1" thickBot="1">
      <c r="B3" s="1226" t="str">
        <f>CPYG!B3</f>
        <v>ENTIDAD: E.I. DESARROLLO, GANADERO Y PESQUERO DE TENERIFE (AGROTEIDE) </v>
      </c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M3" s="1227"/>
      <c r="N3" s="1228"/>
      <c r="O3" s="1226" t="s">
        <v>333</v>
      </c>
      <c r="P3" s="1228"/>
    </row>
    <row r="4" spans="2:16" ht="24.75" customHeight="1">
      <c r="B4" s="1219" t="s">
        <v>277</v>
      </c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1"/>
    </row>
    <row r="5" spans="2:17" ht="48" customHeight="1">
      <c r="B5" s="1229" t="s">
        <v>460</v>
      </c>
      <c r="C5" s="1230"/>
      <c r="D5" s="1225"/>
      <c r="E5" s="1223" t="s">
        <v>41</v>
      </c>
      <c r="F5" s="1225"/>
      <c r="G5" s="262" t="s">
        <v>42</v>
      </c>
      <c r="H5" s="1222" t="s">
        <v>43</v>
      </c>
      <c r="I5" s="1222"/>
      <c r="J5" s="1222"/>
      <c r="K5" s="1223" t="s">
        <v>44</v>
      </c>
      <c r="L5" s="1225"/>
      <c r="M5" s="1223" t="s">
        <v>597</v>
      </c>
      <c r="N5" s="1225"/>
      <c r="O5" s="1223" t="s">
        <v>598</v>
      </c>
      <c r="P5" s="1224"/>
      <c r="Q5" s="263"/>
    </row>
    <row r="6" spans="2:16" ht="19.5" customHeight="1">
      <c r="B6" s="1207"/>
      <c r="C6" s="1208"/>
      <c r="D6" s="1209"/>
      <c r="E6" s="1213"/>
      <c r="F6" s="1216"/>
      <c r="G6" s="264"/>
      <c r="H6" s="1231"/>
      <c r="I6" s="1232"/>
      <c r="J6" s="1233"/>
      <c r="K6" s="1213"/>
      <c r="L6" s="1216"/>
      <c r="M6" s="1213"/>
      <c r="N6" s="1216"/>
      <c r="O6" s="1213"/>
      <c r="P6" s="1240"/>
    </row>
    <row r="7" spans="2:16" ht="19.5" customHeight="1">
      <c r="B7" s="1207"/>
      <c r="C7" s="1208"/>
      <c r="D7" s="1209"/>
      <c r="E7" s="1242"/>
      <c r="F7" s="1243"/>
      <c r="G7" s="264"/>
      <c r="H7" s="1215"/>
      <c r="I7" s="1215"/>
      <c r="J7" s="1215"/>
      <c r="K7" s="1213"/>
      <c r="L7" s="1216"/>
      <c r="M7" s="1213"/>
      <c r="N7" s="1214"/>
      <c r="O7" s="1213"/>
      <c r="P7" s="1240"/>
    </row>
    <row r="8" spans="2:16" ht="19.5" customHeight="1">
      <c r="B8" s="1207"/>
      <c r="C8" s="1208"/>
      <c r="D8" s="1209"/>
      <c r="E8" s="1213"/>
      <c r="F8" s="1216"/>
      <c r="G8" s="264"/>
      <c r="H8" s="1215"/>
      <c r="I8" s="1215"/>
      <c r="J8" s="1215"/>
      <c r="K8" s="1213"/>
      <c r="L8" s="1216"/>
      <c r="M8" s="1213"/>
      <c r="N8" s="1214"/>
      <c r="O8" s="1213"/>
      <c r="P8" s="1240"/>
    </row>
    <row r="9" spans="2:16" ht="19.5" customHeight="1">
      <c r="B9" s="1207"/>
      <c r="C9" s="1208"/>
      <c r="D9" s="1209"/>
      <c r="E9" s="1213"/>
      <c r="F9" s="1216"/>
      <c r="G9" s="264"/>
      <c r="H9" s="1215"/>
      <c r="I9" s="1215"/>
      <c r="J9" s="1215"/>
      <c r="K9" s="1213"/>
      <c r="L9" s="1216"/>
      <c r="M9" s="1213"/>
      <c r="N9" s="1214"/>
      <c r="O9" s="1213"/>
      <c r="P9" s="1240"/>
    </row>
    <row r="10" spans="2:16" ht="19.5" customHeight="1">
      <c r="B10" s="1207"/>
      <c r="C10" s="1208"/>
      <c r="D10" s="1209"/>
      <c r="E10" s="1213"/>
      <c r="F10" s="1216"/>
      <c r="G10" s="266"/>
      <c r="H10" s="1215"/>
      <c r="I10" s="1215"/>
      <c r="J10" s="1215"/>
      <c r="K10" s="1213"/>
      <c r="L10" s="1216"/>
      <c r="M10" s="1213"/>
      <c r="N10" s="1214"/>
      <c r="O10" s="1213"/>
      <c r="P10" s="1240"/>
    </row>
    <row r="11" spans="2:16" ht="24.75" customHeight="1">
      <c r="B11" s="1236" t="s">
        <v>326</v>
      </c>
      <c r="C11" s="1237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8"/>
    </row>
    <row r="12" spans="2:16" ht="40.5" customHeight="1">
      <c r="B12" s="1239" t="s">
        <v>45</v>
      </c>
      <c r="C12" s="262"/>
      <c r="D12" s="1222" t="s">
        <v>46</v>
      </c>
      <c r="E12" s="1244" t="s">
        <v>47</v>
      </c>
      <c r="F12" s="1245"/>
      <c r="G12" s="1222" t="s">
        <v>48</v>
      </c>
      <c r="H12" s="1234" t="s">
        <v>457</v>
      </c>
      <c r="I12" s="1234" t="s">
        <v>458</v>
      </c>
      <c r="J12" s="1223" t="s">
        <v>599</v>
      </c>
      <c r="K12" s="1225"/>
      <c r="L12" s="1223" t="s">
        <v>526</v>
      </c>
      <c r="M12" s="1230"/>
      <c r="N12" s="1225"/>
      <c r="O12" s="1222" t="s">
        <v>600</v>
      </c>
      <c r="P12" s="1241"/>
    </row>
    <row r="13" spans="2:20" ht="60" customHeight="1">
      <c r="B13" s="1239"/>
      <c r="C13" s="262"/>
      <c r="D13" s="1222"/>
      <c r="E13" s="1246"/>
      <c r="F13" s="1247"/>
      <c r="G13" s="1222"/>
      <c r="H13" s="1235"/>
      <c r="I13" s="1235"/>
      <c r="J13" s="267" t="s">
        <v>660</v>
      </c>
      <c r="K13" s="267" t="s">
        <v>601</v>
      </c>
      <c r="L13" s="262" t="s">
        <v>602</v>
      </c>
      <c r="M13" s="262" t="s">
        <v>603</v>
      </c>
      <c r="N13" s="261" t="s">
        <v>604</v>
      </c>
      <c r="O13" s="261" t="s">
        <v>605</v>
      </c>
      <c r="P13" s="268" t="s">
        <v>133</v>
      </c>
      <c r="R13" s="269" t="s">
        <v>272</v>
      </c>
      <c r="S13" s="260" t="s">
        <v>674</v>
      </c>
      <c r="T13" s="260" t="s">
        <v>675</v>
      </c>
    </row>
    <row r="14" spans="2:20" s="276" customFormat="1" ht="19.5" customHeight="1">
      <c r="B14" s="270">
        <v>2011</v>
      </c>
      <c r="C14" s="271"/>
      <c r="D14" s="271" t="s">
        <v>112</v>
      </c>
      <c r="E14" s="1248" t="s">
        <v>113</v>
      </c>
      <c r="F14" s="1249"/>
      <c r="G14" s="265"/>
      <c r="H14" s="272"/>
      <c r="I14" s="272" t="s">
        <v>116</v>
      </c>
      <c r="J14" s="273">
        <v>4515485.15</v>
      </c>
      <c r="K14" s="273">
        <v>3856212.18</v>
      </c>
      <c r="L14" s="273">
        <v>0</v>
      </c>
      <c r="M14" s="609">
        <v>231343.6</v>
      </c>
      <c r="N14" s="609">
        <v>151957.96</v>
      </c>
      <c r="O14" s="610">
        <f>+K14-M14</f>
        <v>3624868.58</v>
      </c>
      <c r="P14" s="275">
        <v>13</v>
      </c>
      <c r="R14" s="277"/>
      <c r="S14" s="278"/>
      <c r="T14" s="278"/>
    </row>
    <row r="15" spans="2:20" s="276" customFormat="1" ht="19.5" customHeight="1">
      <c r="B15" s="279">
        <v>2012</v>
      </c>
      <c r="C15" s="271"/>
      <c r="D15" s="271" t="s">
        <v>112</v>
      </c>
      <c r="E15" s="1248" t="s">
        <v>114</v>
      </c>
      <c r="F15" s="1249"/>
      <c r="G15" s="265"/>
      <c r="H15" s="272"/>
      <c r="I15" s="272" t="s">
        <v>116</v>
      </c>
      <c r="J15" s="273">
        <v>500000</v>
      </c>
      <c r="K15" s="273">
        <v>159603.44000000003</v>
      </c>
      <c r="L15" s="273">
        <v>0</v>
      </c>
      <c r="M15" s="273">
        <v>49212.51</v>
      </c>
      <c r="N15" s="273">
        <v>14498.420000000002</v>
      </c>
      <c r="O15" s="610">
        <f>+K15-M15</f>
        <v>110390.93000000002</v>
      </c>
      <c r="P15" s="275">
        <v>3</v>
      </c>
      <c r="Q15" s="276">
        <f aca="true" t="shared" si="0" ref="Q15:Q23">+Q14+1</f>
        <v>1</v>
      </c>
      <c r="R15" s="277">
        <f aca="true" t="shared" si="1" ref="R15:R23">+T15-S15</f>
        <v>-492841.42</v>
      </c>
      <c r="S15" s="278">
        <v>492841.42</v>
      </c>
      <c r="T15" s="278">
        <f aca="true" t="shared" si="2" ref="T15:T23">+S14</f>
        <v>0</v>
      </c>
    </row>
    <row r="16" spans="2:20" s="276" customFormat="1" ht="19.5" customHeight="1">
      <c r="B16" s="279">
        <v>2012</v>
      </c>
      <c r="C16" s="271"/>
      <c r="D16" s="271" t="s">
        <v>112</v>
      </c>
      <c r="E16" s="1248" t="s">
        <v>113</v>
      </c>
      <c r="F16" s="1249"/>
      <c r="G16" s="265"/>
      <c r="H16" s="272"/>
      <c r="I16" s="272" t="s">
        <v>116</v>
      </c>
      <c r="J16" s="273">
        <v>200000</v>
      </c>
      <c r="K16" s="273">
        <v>87174.34</v>
      </c>
      <c r="L16" s="273">
        <v>0</v>
      </c>
      <c r="M16" s="273">
        <v>29353.24</v>
      </c>
      <c r="N16" s="273">
        <v>6351.21</v>
      </c>
      <c r="O16" s="610">
        <f>+K16-M16</f>
        <v>57821.09999999999</v>
      </c>
      <c r="P16" s="275">
        <v>2.75</v>
      </c>
      <c r="Q16" s="276">
        <f t="shared" si="0"/>
        <v>2</v>
      </c>
      <c r="R16" s="277">
        <f t="shared" si="1"/>
        <v>53178.25</v>
      </c>
      <c r="S16" s="278">
        <v>439663.17</v>
      </c>
      <c r="T16" s="278">
        <f t="shared" si="2"/>
        <v>492841.42</v>
      </c>
    </row>
    <row r="17" spans="2:20" s="276" customFormat="1" ht="19.5" customHeight="1">
      <c r="B17" s="279">
        <v>2012</v>
      </c>
      <c r="C17" s="271"/>
      <c r="D17" s="271" t="s">
        <v>112</v>
      </c>
      <c r="E17" s="1248" t="s">
        <v>115</v>
      </c>
      <c r="F17" s="1249"/>
      <c r="G17" s="265"/>
      <c r="H17" s="272"/>
      <c r="I17" s="272" t="s">
        <v>116</v>
      </c>
      <c r="J17" s="273">
        <v>416000</v>
      </c>
      <c r="K17" s="273">
        <v>201372.57</v>
      </c>
      <c r="L17" s="273">
        <v>0</v>
      </c>
      <c r="M17" s="273">
        <v>72393.29</v>
      </c>
      <c r="N17" s="273">
        <v>8424.56</v>
      </c>
      <c r="O17" s="610">
        <f>+K17-M17</f>
        <v>128979.28000000001</v>
      </c>
      <c r="P17" s="275">
        <v>2.75</v>
      </c>
      <c r="Q17" s="276">
        <f t="shared" si="0"/>
        <v>3</v>
      </c>
      <c r="R17" s="277">
        <f t="shared" si="1"/>
        <v>56170.159999999974</v>
      </c>
      <c r="S17" s="278">
        <v>383493.01</v>
      </c>
      <c r="T17" s="278">
        <f t="shared" si="2"/>
        <v>439663.17</v>
      </c>
    </row>
    <row r="18" spans="2:20" s="276" customFormat="1" ht="19.5" customHeight="1">
      <c r="B18" s="279"/>
      <c r="C18" s="271"/>
      <c r="D18" s="271"/>
      <c r="E18" s="1248"/>
      <c r="F18" s="1249"/>
      <c r="G18" s="265"/>
      <c r="H18" s="272"/>
      <c r="I18" s="272"/>
      <c r="J18" s="273"/>
      <c r="K18" s="273"/>
      <c r="L18" s="273"/>
      <c r="M18" s="273"/>
      <c r="N18" s="273"/>
      <c r="O18" s="274"/>
      <c r="P18" s="275"/>
      <c r="Q18" s="276">
        <f t="shared" si="0"/>
        <v>4</v>
      </c>
      <c r="R18" s="277">
        <f t="shared" si="1"/>
        <v>59330.42999999999</v>
      </c>
      <c r="S18" s="278">
        <v>324162.58</v>
      </c>
      <c r="T18" s="278">
        <f t="shared" si="2"/>
        <v>383493.01</v>
      </c>
    </row>
    <row r="19" spans="2:20" s="276" customFormat="1" ht="19.5" customHeight="1">
      <c r="B19" s="279"/>
      <c r="C19" s="271"/>
      <c r="D19" s="271"/>
      <c r="E19" s="1248"/>
      <c r="F19" s="1249"/>
      <c r="G19" s="265"/>
      <c r="H19" s="272"/>
      <c r="I19" s="272"/>
      <c r="J19" s="273"/>
      <c r="K19" s="273"/>
      <c r="L19" s="273"/>
      <c r="M19" s="273"/>
      <c r="N19" s="273"/>
      <c r="O19" s="274"/>
      <c r="P19" s="275"/>
      <c r="Q19" s="276">
        <f t="shared" si="0"/>
        <v>5</v>
      </c>
      <c r="R19" s="277">
        <f t="shared" si="1"/>
        <v>62668.49000000002</v>
      </c>
      <c r="S19" s="278">
        <v>261494.09</v>
      </c>
      <c r="T19" s="278">
        <f t="shared" si="2"/>
        <v>324162.58</v>
      </c>
    </row>
    <row r="20" spans="2:20" s="276" customFormat="1" ht="19.5" customHeight="1">
      <c r="B20" s="279"/>
      <c r="C20" s="271"/>
      <c r="D20" s="271"/>
      <c r="E20" s="1248"/>
      <c r="F20" s="1249"/>
      <c r="G20" s="265"/>
      <c r="H20" s="265"/>
      <c r="I20" s="265"/>
      <c r="J20" s="280"/>
      <c r="K20" s="280"/>
      <c r="L20" s="280"/>
      <c r="M20" s="280"/>
      <c r="N20" s="280"/>
      <c r="O20" s="281"/>
      <c r="P20" s="275"/>
      <c r="Q20" s="276">
        <f t="shared" si="0"/>
        <v>6</v>
      </c>
      <c r="R20" s="277">
        <f t="shared" si="1"/>
        <v>66194.34</v>
      </c>
      <c r="S20" s="278">
        <v>195299.75</v>
      </c>
      <c r="T20" s="278">
        <f t="shared" si="2"/>
        <v>261494.09</v>
      </c>
    </row>
    <row r="21" spans="2:20" s="276" customFormat="1" ht="19.5" customHeight="1">
      <c r="B21" s="279"/>
      <c r="C21" s="271"/>
      <c r="D21" s="271"/>
      <c r="E21" s="1248"/>
      <c r="F21" s="1249"/>
      <c r="G21" s="265"/>
      <c r="H21" s="265"/>
      <c r="I21" s="265"/>
      <c r="J21" s="280"/>
      <c r="K21" s="280"/>
      <c r="L21" s="280"/>
      <c r="M21" s="280"/>
      <c r="N21" s="280"/>
      <c r="O21" s="281"/>
      <c r="P21" s="275"/>
      <c r="Q21" s="276">
        <f t="shared" si="0"/>
        <v>7</v>
      </c>
      <c r="R21" s="277">
        <f t="shared" si="1"/>
        <v>69918.59</v>
      </c>
      <c r="S21" s="278">
        <v>125381.16</v>
      </c>
      <c r="T21" s="278">
        <f t="shared" si="2"/>
        <v>195299.75</v>
      </c>
    </row>
    <row r="22" spans="2:20" s="276" customFormat="1" ht="19.5" customHeight="1">
      <c r="B22" s="279"/>
      <c r="C22" s="271"/>
      <c r="D22" s="271"/>
      <c r="E22" s="1248"/>
      <c r="F22" s="1249"/>
      <c r="G22" s="265"/>
      <c r="H22" s="265"/>
      <c r="I22" s="265"/>
      <c r="J22" s="280"/>
      <c r="K22" s="280"/>
      <c r="L22" s="280"/>
      <c r="M22" s="280"/>
      <c r="N22" s="280"/>
      <c r="O22" s="281"/>
      <c r="P22" s="275"/>
      <c r="Q22" s="276">
        <f t="shared" si="0"/>
        <v>8</v>
      </c>
      <c r="R22" s="277">
        <f t="shared" si="1"/>
        <v>73852.37</v>
      </c>
      <c r="S22" s="278">
        <v>51528.79</v>
      </c>
      <c r="T22" s="278">
        <f t="shared" si="2"/>
        <v>125381.16</v>
      </c>
    </row>
    <row r="23" spans="2:20" s="276" customFormat="1" ht="19.5" customHeight="1" thickBot="1">
      <c r="B23" s="282"/>
      <c r="C23" s="271"/>
      <c r="D23" s="283"/>
      <c r="E23" s="1252"/>
      <c r="F23" s="1253"/>
      <c r="G23" s="284"/>
      <c r="H23" s="284"/>
      <c r="I23" s="284"/>
      <c r="J23" s="285"/>
      <c r="K23" s="285"/>
      <c r="L23" s="285"/>
      <c r="M23" s="285"/>
      <c r="N23" s="285"/>
      <c r="O23" s="286"/>
      <c r="P23" s="287"/>
      <c r="Q23" s="276">
        <f t="shared" si="0"/>
        <v>9</v>
      </c>
      <c r="R23" s="277">
        <f t="shared" si="1"/>
        <v>51528.79</v>
      </c>
      <c r="S23" s="278">
        <v>0</v>
      </c>
      <c r="T23" s="278">
        <f t="shared" si="2"/>
        <v>51528.79</v>
      </c>
    </row>
    <row r="24" spans="2:20" s="276" customFormat="1" ht="19.5" customHeight="1" thickBot="1">
      <c r="B24" s="288" t="s">
        <v>278</v>
      </c>
      <c r="C24" s="289"/>
      <c r="D24" s="290"/>
      <c r="E24" s="1250"/>
      <c r="F24" s="1251"/>
      <c r="G24" s="291"/>
      <c r="H24" s="291"/>
      <c r="I24" s="291"/>
      <c r="J24" s="698">
        <f aca="true" t="shared" si="3" ref="J24:O24">SUM(J14:J23)</f>
        <v>5631485.15</v>
      </c>
      <c r="K24" s="698">
        <f t="shared" si="3"/>
        <v>4304362.53</v>
      </c>
      <c r="L24" s="698">
        <f>SUM(L15:L23)</f>
        <v>0</v>
      </c>
      <c r="M24" s="698">
        <f t="shared" si="3"/>
        <v>382302.63999999996</v>
      </c>
      <c r="N24" s="698">
        <f t="shared" si="3"/>
        <v>181232.15</v>
      </c>
      <c r="O24" s="698">
        <f t="shared" si="3"/>
        <v>3922059.89</v>
      </c>
      <c r="P24" s="292"/>
      <c r="R24" s="278"/>
      <c r="S24" s="278"/>
      <c r="T24" s="278"/>
    </row>
    <row r="25" spans="2:16" ht="12.75">
      <c r="B25" s="293"/>
      <c r="C25" s="294"/>
      <c r="D25" s="294"/>
      <c r="E25" s="295"/>
      <c r="F25" s="293"/>
      <c r="G25" s="293"/>
      <c r="H25" s="293"/>
      <c r="I25" s="293"/>
      <c r="J25" s="293"/>
      <c r="K25" s="877"/>
      <c r="L25" s="293"/>
      <c r="M25" s="293"/>
      <c r="N25" s="293"/>
      <c r="O25" s="296"/>
      <c r="P25" s="297"/>
    </row>
    <row r="26" spans="2:12" ht="12.75">
      <c r="B26" s="259" t="s">
        <v>274</v>
      </c>
      <c r="K26" s="878"/>
      <c r="L26" s="260"/>
    </row>
    <row r="27" spans="2:14" ht="12.75">
      <c r="B27" s="259" t="s">
        <v>459</v>
      </c>
      <c r="N27" s="260"/>
    </row>
    <row r="28" spans="2:15" ht="12.75">
      <c r="B28" s="259" t="s">
        <v>327</v>
      </c>
      <c r="O28" s="260"/>
    </row>
    <row r="29" ht="12.75">
      <c r="B29" s="259" t="s">
        <v>661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I12:I13"/>
    <mergeCell ref="E18:F18"/>
    <mergeCell ref="E19:F19"/>
    <mergeCell ref="E24:F24"/>
    <mergeCell ref="E20:F20"/>
    <mergeCell ref="E21:F21"/>
    <mergeCell ref="E22:F22"/>
    <mergeCell ref="E23:F23"/>
    <mergeCell ref="E12:F13"/>
    <mergeCell ref="E17:F17"/>
    <mergeCell ref="E9:F9"/>
    <mergeCell ref="E10:F10"/>
    <mergeCell ref="E16:F16"/>
    <mergeCell ref="E15:F15"/>
    <mergeCell ref="E14:F14"/>
    <mergeCell ref="O8:P8"/>
    <mergeCell ref="E6:F6"/>
    <mergeCell ref="K6:L6"/>
    <mergeCell ref="M6:N6"/>
    <mergeCell ref="O7:P7"/>
    <mergeCell ref="E7:F7"/>
    <mergeCell ref="E8:F8"/>
    <mergeCell ref="H10:J10"/>
    <mergeCell ref="L12:N12"/>
    <mergeCell ref="M10:N10"/>
    <mergeCell ref="O12:P12"/>
    <mergeCell ref="O10:P10"/>
    <mergeCell ref="O9:P9"/>
    <mergeCell ref="K10:L10"/>
    <mergeCell ref="K9:L9"/>
    <mergeCell ref="H9:J9"/>
    <mergeCell ref="J12:K12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</mergeCells>
  <dataValidations count="4">
    <dataValidation type="list" allowBlank="1" showInputMessage="1" showErrorMessage="1" promptTitle="Tipo" prompt="Deberá indicar seleccionar el mismo&#10;" sqref="G14:G24">
      <formula1>'Deuda L.P.'!$F$34:$F$37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3937007874015748" right="0.3937007874015748" top="0.3937007874015748" bottom="0.3937007874015748" header="0.5118110236220472" footer="0.2362204724409449"/>
  <pageSetup fitToHeight="1" fitToWidth="1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421875" style="109" customWidth="1"/>
    <col min="2" max="2" width="23.710937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58" t="s">
        <v>230</v>
      </c>
      <c r="B1" s="1259"/>
      <c r="C1" s="1259"/>
      <c r="D1" s="1259"/>
      <c r="E1" s="1259"/>
      <c r="F1" s="1259"/>
      <c r="G1" s="1260"/>
      <c r="H1" s="108">
        <v>2011</v>
      </c>
      <c r="I1"/>
      <c r="J1"/>
    </row>
    <row r="2" spans="1:10" s="110" customFormat="1" ht="17.25" thickBot="1">
      <c r="A2" s="1261" t="s">
        <v>231</v>
      </c>
      <c r="B2" s="1262"/>
      <c r="C2" s="1262"/>
      <c r="D2" s="1262"/>
      <c r="E2" s="1262"/>
      <c r="F2" s="1262"/>
      <c r="G2" s="1263"/>
      <c r="H2" s="120" t="s">
        <v>671</v>
      </c>
      <c r="I2"/>
      <c r="J2"/>
    </row>
    <row r="3" spans="1:8" ht="13.5" customHeight="1" thickBot="1">
      <c r="A3" s="1264" t="s">
        <v>232</v>
      </c>
      <c r="B3" s="1265"/>
      <c r="C3" s="1265"/>
      <c r="D3" s="1265"/>
      <c r="E3" s="1265"/>
      <c r="F3" s="1265"/>
      <c r="G3" s="1265"/>
      <c r="H3" s="1266"/>
    </row>
    <row r="4" spans="3:8" ht="20.25" customHeight="1">
      <c r="C4" s="1254">
        <v>2009</v>
      </c>
      <c r="D4" s="1254"/>
      <c r="E4" s="1254" t="s">
        <v>755</v>
      </c>
      <c r="F4" s="1254"/>
      <c r="G4" s="1254" t="s">
        <v>754</v>
      </c>
      <c r="H4" s="1254"/>
    </row>
    <row r="5" spans="1:8" ht="24.75">
      <c r="A5" s="111" t="s">
        <v>233</v>
      </c>
      <c r="B5" s="111" t="s">
        <v>672</v>
      </c>
      <c r="C5" s="112" t="s">
        <v>234</v>
      </c>
      <c r="D5" s="112" t="s">
        <v>235</v>
      </c>
      <c r="E5" s="112" t="s">
        <v>234</v>
      </c>
      <c r="F5" s="112" t="s">
        <v>235</v>
      </c>
      <c r="G5" s="112" t="s">
        <v>234</v>
      </c>
      <c r="H5" s="112" t="s">
        <v>235</v>
      </c>
    </row>
    <row r="6" spans="1:8" ht="15.75">
      <c r="A6" s="111" t="s">
        <v>236</v>
      </c>
      <c r="B6" s="111" t="s">
        <v>237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236</v>
      </c>
      <c r="B7" s="111" t="s">
        <v>238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56" t="s">
        <v>278</v>
      </c>
      <c r="B15" s="1257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55">
        <v>2009</v>
      </c>
      <c r="D17" s="1255"/>
      <c r="E17" s="1255" t="s">
        <v>755</v>
      </c>
      <c r="F17" s="1255"/>
      <c r="G17" s="1255" t="s">
        <v>754</v>
      </c>
      <c r="H17" s="1255"/>
    </row>
    <row r="18" spans="1:8" ht="24.75">
      <c r="A18" s="111" t="s">
        <v>239</v>
      </c>
      <c r="B18" s="111" t="s">
        <v>672</v>
      </c>
      <c r="C18" s="112" t="s">
        <v>240</v>
      </c>
      <c r="D18" s="112" t="s">
        <v>235</v>
      </c>
      <c r="E18" s="112" t="s">
        <v>240</v>
      </c>
      <c r="F18" s="112" t="s">
        <v>235</v>
      </c>
      <c r="G18" s="112" t="s">
        <v>240</v>
      </c>
      <c r="H18" s="112" t="s">
        <v>235</v>
      </c>
    </row>
    <row r="19" spans="1:8" ht="15.75">
      <c r="A19" s="111" t="s">
        <v>241</v>
      </c>
      <c r="B19" s="111" t="s">
        <v>242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243</v>
      </c>
      <c r="B20" s="111" t="s">
        <v>242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244</v>
      </c>
      <c r="B21" s="111" t="s">
        <v>245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246</v>
      </c>
      <c r="B22" s="111" t="s">
        <v>247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248</v>
      </c>
      <c r="B23" s="111" t="s">
        <v>249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236</v>
      </c>
      <c r="B24" s="111" t="s">
        <v>237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236</v>
      </c>
      <c r="B25" s="111" t="s">
        <v>250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56" t="s">
        <v>278</v>
      </c>
      <c r="B28" s="1257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673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0"/>
  <sheetViews>
    <sheetView zoomScale="75" zoomScaleNormal="75" zoomScalePageLayoutView="0" workbookViewId="0" topLeftCell="A1">
      <selection activeCell="A2" sqref="A2:O22"/>
    </sheetView>
  </sheetViews>
  <sheetFormatPr defaultColWidth="11.421875" defaultRowHeight="12.75"/>
  <cols>
    <col min="1" max="1" width="10.28125" style="259" customWidth="1"/>
    <col min="2" max="2" width="19.7109375" style="259" hidden="1" customWidth="1"/>
    <col min="3" max="3" width="26.28125" style="259" customWidth="1"/>
    <col min="4" max="4" width="13.28125" style="259" customWidth="1"/>
    <col min="5" max="5" width="10.421875" style="259" customWidth="1"/>
    <col min="6" max="6" width="13.7109375" style="259" customWidth="1"/>
    <col min="7" max="8" width="15.7109375" style="259" customWidth="1"/>
    <col min="9" max="9" width="16.7109375" style="259" customWidth="1"/>
    <col min="10" max="10" width="16.28125" style="259" customWidth="1"/>
    <col min="11" max="11" width="14.28125" style="259" customWidth="1"/>
    <col min="12" max="12" width="13.00390625" style="259" bestFit="1" customWidth="1"/>
    <col min="13" max="13" width="14.7109375" style="259" bestFit="1" customWidth="1"/>
    <col min="14" max="14" width="13.00390625" style="259" bestFit="1" customWidth="1"/>
    <col min="15" max="15" width="12.421875" style="259" customWidth="1"/>
    <col min="16" max="16" width="0" style="259" hidden="1" customWidth="1"/>
    <col min="17" max="17" width="17.140625" style="260" hidden="1" customWidth="1"/>
    <col min="18" max="18" width="17.421875" style="260" hidden="1" customWidth="1"/>
    <col min="19" max="19" width="0.9921875" style="260" hidden="1" customWidth="1"/>
    <col min="20" max="16384" width="11.421875" style="259" customWidth="1"/>
  </cols>
  <sheetData>
    <row r="1" spans="1:14" ht="13.5" thickBot="1">
      <c r="A1" s="298"/>
      <c r="N1" s="299"/>
    </row>
    <row r="2" spans="1:19" s="276" customFormat="1" ht="36" customHeight="1" thickBot="1">
      <c r="A2" s="1210" t="s">
        <v>659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2"/>
      <c r="N2" s="1217">
        <f>CPYG!E2</f>
        <v>2017</v>
      </c>
      <c r="O2" s="1218"/>
      <c r="Q2" s="278"/>
      <c r="R2" s="278"/>
      <c r="S2" s="278"/>
    </row>
    <row r="3" spans="1:15" ht="34.5" customHeight="1" thickBot="1">
      <c r="A3" s="1226" t="str">
        <f>CPYG!B3</f>
        <v>ENTIDAD: E.I. DESARROLLO, GANADERO Y PESQUERO DE TENERIFE (AGROTEIDE) 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M3" s="1228"/>
      <c r="N3" s="1226" t="s">
        <v>332</v>
      </c>
      <c r="O3" s="1228"/>
    </row>
    <row r="4" spans="1:15" ht="24.75" customHeight="1">
      <c r="A4" s="1267" t="s">
        <v>328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68"/>
    </row>
    <row r="5" spans="1:15" ht="40.5" customHeight="1">
      <c r="A5" s="1269" t="s">
        <v>45</v>
      </c>
      <c r="B5" s="262"/>
      <c r="C5" s="1222" t="s">
        <v>46</v>
      </c>
      <c r="D5" s="1244" t="s">
        <v>47</v>
      </c>
      <c r="E5" s="1245"/>
      <c r="F5" s="1222" t="s">
        <v>48</v>
      </c>
      <c r="G5" s="1234" t="s">
        <v>457</v>
      </c>
      <c r="H5" s="1234" t="s">
        <v>458</v>
      </c>
      <c r="I5" s="1223" t="s">
        <v>606</v>
      </c>
      <c r="J5" s="1230"/>
      <c r="K5" s="1225"/>
      <c r="L5" s="1223" t="s">
        <v>607</v>
      </c>
      <c r="M5" s="1230"/>
      <c r="N5" s="1230"/>
      <c r="O5" s="1224"/>
    </row>
    <row r="6" spans="1:19" ht="73.5" customHeight="1">
      <c r="A6" s="1267"/>
      <c r="B6" s="262"/>
      <c r="C6" s="1222"/>
      <c r="D6" s="1246"/>
      <c r="E6" s="1247"/>
      <c r="F6" s="1222"/>
      <c r="G6" s="1235"/>
      <c r="H6" s="1235"/>
      <c r="I6" s="267" t="s">
        <v>660</v>
      </c>
      <c r="J6" s="267" t="s">
        <v>608</v>
      </c>
      <c r="K6" s="261" t="s">
        <v>329</v>
      </c>
      <c r="L6" s="267" t="s">
        <v>609</v>
      </c>
      <c r="M6" s="262" t="s">
        <v>610</v>
      </c>
      <c r="N6" s="261" t="s">
        <v>605</v>
      </c>
      <c r="O6" s="268" t="s">
        <v>329</v>
      </c>
      <c r="Q6" s="269" t="s">
        <v>272</v>
      </c>
      <c r="R6" s="260" t="s">
        <v>674</v>
      </c>
      <c r="S6" s="260" t="s">
        <v>675</v>
      </c>
    </row>
    <row r="7" spans="1:19" s="276" customFormat="1" ht="19.5" customHeight="1">
      <c r="A7" s="270"/>
      <c r="B7" s="271"/>
      <c r="C7" s="271"/>
      <c r="D7" s="1248"/>
      <c r="E7" s="1249"/>
      <c r="F7" s="265"/>
      <c r="G7" s="272"/>
      <c r="H7" s="272"/>
      <c r="I7" s="273"/>
      <c r="J7" s="273"/>
      <c r="K7" s="590"/>
      <c r="L7" s="273"/>
      <c r="M7" s="273"/>
      <c r="N7" s="611"/>
      <c r="O7" s="275"/>
      <c r="Q7" s="277"/>
      <c r="R7" s="278"/>
      <c r="S7" s="278"/>
    </row>
    <row r="8" spans="1:19" s="276" customFormat="1" ht="19.5" customHeight="1">
      <c r="A8" s="279"/>
      <c r="B8" s="271"/>
      <c r="C8" s="271"/>
      <c r="D8" s="1248"/>
      <c r="E8" s="1249"/>
      <c r="F8" s="265"/>
      <c r="G8" s="272"/>
      <c r="H8" s="272"/>
      <c r="I8" s="273"/>
      <c r="J8" s="273"/>
      <c r="K8" s="590"/>
      <c r="L8" s="273"/>
      <c r="M8" s="273"/>
      <c r="N8" s="611"/>
      <c r="O8" s="275"/>
      <c r="Q8" s="277"/>
      <c r="R8" s="278"/>
      <c r="S8" s="278"/>
    </row>
    <row r="9" spans="1:19" s="276" customFormat="1" ht="19.5" customHeight="1">
      <c r="A9" s="279"/>
      <c r="B9" s="271"/>
      <c r="C9" s="271"/>
      <c r="D9" s="1248"/>
      <c r="E9" s="1249"/>
      <c r="F9" s="265"/>
      <c r="G9" s="272"/>
      <c r="H9" s="272"/>
      <c r="I9" s="273"/>
      <c r="J9" s="273"/>
      <c r="K9" s="538"/>
      <c r="L9" s="273"/>
      <c r="M9" s="273"/>
      <c r="N9" s="274"/>
      <c r="O9" s="275"/>
      <c r="P9" s="276">
        <f aca="true" t="shared" si="0" ref="P9:P16">+P8+1</f>
        <v>1</v>
      </c>
      <c r="Q9" s="277">
        <f aca="true" t="shared" si="1" ref="Q9:Q16">+S9-R9</f>
        <v>-439663.17</v>
      </c>
      <c r="R9" s="278">
        <v>439663.17</v>
      </c>
      <c r="S9" s="278">
        <f aca="true" t="shared" si="2" ref="S9:S16">+R8</f>
        <v>0</v>
      </c>
    </row>
    <row r="10" spans="1:19" s="276" customFormat="1" ht="19.5" customHeight="1">
      <c r="A10" s="279"/>
      <c r="B10" s="271"/>
      <c r="C10" s="271"/>
      <c r="D10" s="1248"/>
      <c r="E10" s="1249"/>
      <c r="F10" s="265"/>
      <c r="G10" s="272"/>
      <c r="H10" s="272"/>
      <c r="I10" s="273"/>
      <c r="J10" s="273"/>
      <c r="K10" s="538"/>
      <c r="L10" s="273"/>
      <c r="M10" s="273"/>
      <c r="N10" s="274"/>
      <c r="O10" s="275"/>
      <c r="P10" s="276">
        <f t="shared" si="0"/>
        <v>2</v>
      </c>
      <c r="Q10" s="277">
        <f t="shared" si="1"/>
        <v>56170.159999999974</v>
      </c>
      <c r="R10" s="278">
        <v>383493.01</v>
      </c>
      <c r="S10" s="278">
        <f t="shared" si="2"/>
        <v>439663.17</v>
      </c>
    </row>
    <row r="11" spans="1:19" s="276" customFormat="1" ht="19.5" customHeight="1">
      <c r="A11" s="279"/>
      <c r="B11" s="271"/>
      <c r="C11" s="271"/>
      <c r="D11" s="1248"/>
      <c r="E11" s="1249"/>
      <c r="F11" s="265"/>
      <c r="G11" s="272"/>
      <c r="H11" s="272"/>
      <c r="I11" s="273"/>
      <c r="J11" s="273"/>
      <c r="K11" s="538"/>
      <c r="L11" s="273"/>
      <c r="M11" s="273"/>
      <c r="N11" s="274"/>
      <c r="O11" s="275"/>
      <c r="P11" s="276">
        <f t="shared" si="0"/>
        <v>3</v>
      </c>
      <c r="Q11" s="277">
        <f t="shared" si="1"/>
        <v>59330.42999999999</v>
      </c>
      <c r="R11" s="278">
        <v>324162.58</v>
      </c>
      <c r="S11" s="278">
        <f t="shared" si="2"/>
        <v>383493.01</v>
      </c>
    </row>
    <row r="12" spans="1:19" s="276" customFormat="1" ht="19.5" customHeight="1">
      <c r="A12" s="279"/>
      <c r="B12" s="271"/>
      <c r="C12" s="271"/>
      <c r="D12" s="1248"/>
      <c r="E12" s="1249"/>
      <c r="F12" s="265"/>
      <c r="G12" s="272"/>
      <c r="H12" s="272"/>
      <c r="I12" s="273"/>
      <c r="J12" s="273"/>
      <c r="K12" s="538"/>
      <c r="L12" s="273"/>
      <c r="M12" s="273"/>
      <c r="N12" s="274"/>
      <c r="O12" s="275"/>
      <c r="P12" s="276">
        <f t="shared" si="0"/>
        <v>4</v>
      </c>
      <c r="Q12" s="277">
        <f t="shared" si="1"/>
        <v>62668.49000000002</v>
      </c>
      <c r="R12" s="278">
        <v>261494.09</v>
      </c>
      <c r="S12" s="278">
        <f t="shared" si="2"/>
        <v>324162.58</v>
      </c>
    </row>
    <row r="13" spans="1:19" s="276" customFormat="1" ht="19.5" customHeight="1">
      <c r="A13" s="279"/>
      <c r="B13" s="271"/>
      <c r="C13" s="271"/>
      <c r="D13" s="1248"/>
      <c r="E13" s="1249"/>
      <c r="F13" s="265"/>
      <c r="G13" s="265"/>
      <c r="H13" s="265"/>
      <c r="I13" s="280"/>
      <c r="J13" s="280"/>
      <c r="K13" s="538"/>
      <c r="L13" s="280"/>
      <c r="M13" s="280"/>
      <c r="N13" s="281"/>
      <c r="O13" s="275"/>
      <c r="P13" s="276">
        <f t="shared" si="0"/>
        <v>5</v>
      </c>
      <c r="Q13" s="277">
        <f t="shared" si="1"/>
        <v>66194.34</v>
      </c>
      <c r="R13" s="278">
        <v>195299.75</v>
      </c>
      <c r="S13" s="278">
        <f t="shared" si="2"/>
        <v>261494.09</v>
      </c>
    </row>
    <row r="14" spans="1:19" s="276" customFormat="1" ht="19.5" customHeight="1">
      <c r="A14" s="279"/>
      <c r="B14" s="271"/>
      <c r="C14" s="271"/>
      <c r="D14" s="1248"/>
      <c r="E14" s="1249"/>
      <c r="F14" s="265"/>
      <c r="G14" s="265"/>
      <c r="H14" s="265"/>
      <c r="I14" s="280"/>
      <c r="J14" s="280"/>
      <c r="K14" s="538"/>
      <c r="L14" s="280"/>
      <c r="M14" s="280"/>
      <c r="N14" s="281"/>
      <c r="O14" s="275"/>
      <c r="P14" s="276">
        <f t="shared" si="0"/>
        <v>6</v>
      </c>
      <c r="Q14" s="277">
        <f t="shared" si="1"/>
        <v>69918.59</v>
      </c>
      <c r="R14" s="278">
        <v>125381.16</v>
      </c>
      <c r="S14" s="278">
        <f t="shared" si="2"/>
        <v>195299.75</v>
      </c>
    </row>
    <row r="15" spans="1:19" s="276" customFormat="1" ht="19.5" customHeight="1">
      <c r="A15" s="279"/>
      <c r="B15" s="271"/>
      <c r="C15" s="271"/>
      <c r="D15" s="1248"/>
      <c r="E15" s="1249"/>
      <c r="F15" s="265"/>
      <c r="G15" s="265"/>
      <c r="H15" s="265"/>
      <c r="I15" s="280"/>
      <c r="J15" s="280"/>
      <c r="K15" s="538"/>
      <c r="L15" s="280"/>
      <c r="M15" s="280"/>
      <c r="N15" s="281"/>
      <c r="O15" s="275"/>
      <c r="P15" s="276">
        <f t="shared" si="0"/>
        <v>7</v>
      </c>
      <c r="Q15" s="277">
        <f t="shared" si="1"/>
        <v>73852.37</v>
      </c>
      <c r="R15" s="278">
        <v>51528.79</v>
      </c>
      <c r="S15" s="278">
        <f t="shared" si="2"/>
        <v>125381.16</v>
      </c>
    </row>
    <row r="16" spans="1:19" s="276" customFormat="1" ht="19.5" customHeight="1" thickBot="1">
      <c r="A16" s="282"/>
      <c r="B16" s="271"/>
      <c r="C16" s="283"/>
      <c r="D16" s="1252"/>
      <c r="E16" s="1253"/>
      <c r="F16" s="284"/>
      <c r="G16" s="284"/>
      <c r="H16" s="284"/>
      <c r="I16" s="285"/>
      <c r="J16" s="285"/>
      <c r="K16" s="539"/>
      <c r="L16" s="285"/>
      <c r="M16" s="285"/>
      <c r="N16" s="286"/>
      <c r="O16" s="287"/>
      <c r="P16" s="276">
        <f t="shared" si="0"/>
        <v>8</v>
      </c>
      <c r="Q16" s="277">
        <f t="shared" si="1"/>
        <v>51528.79</v>
      </c>
      <c r="R16" s="278">
        <v>0</v>
      </c>
      <c r="S16" s="278">
        <f t="shared" si="2"/>
        <v>51528.79</v>
      </c>
    </row>
    <row r="17" spans="1:19" s="276" customFormat="1" ht="19.5" customHeight="1" thickBot="1">
      <c r="A17" s="288" t="s">
        <v>278</v>
      </c>
      <c r="B17" s="289"/>
      <c r="C17" s="290"/>
      <c r="D17" s="1250"/>
      <c r="E17" s="1251"/>
      <c r="F17" s="291"/>
      <c r="G17" s="291"/>
      <c r="H17" s="291"/>
      <c r="I17" s="698">
        <f aca="true" t="shared" si="3" ref="I17:N17">SUM(I7:I16)</f>
        <v>0</v>
      </c>
      <c r="J17" s="698">
        <f t="shared" si="3"/>
        <v>0</v>
      </c>
      <c r="K17" s="479"/>
      <c r="L17" s="698">
        <f t="shared" si="3"/>
        <v>0</v>
      </c>
      <c r="M17" s="698">
        <f t="shared" si="3"/>
        <v>0</v>
      </c>
      <c r="N17" s="698">
        <f t="shared" si="3"/>
        <v>0</v>
      </c>
      <c r="O17" s="292"/>
      <c r="Q17" s="278"/>
      <c r="R17" s="278"/>
      <c r="S17" s="278"/>
    </row>
    <row r="18" spans="1:15" ht="12.75">
      <c r="A18" s="293"/>
      <c r="B18" s="294"/>
      <c r="C18" s="294"/>
      <c r="D18" s="295"/>
      <c r="E18" s="293"/>
      <c r="F18" s="293"/>
      <c r="G18" s="293"/>
      <c r="H18" s="293"/>
      <c r="I18" s="293"/>
      <c r="J18" s="293"/>
      <c r="K18" s="293"/>
      <c r="L18" s="293"/>
      <c r="M18" s="293"/>
      <c r="N18" s="296"/>
      <c r="O18" s="297"/>
    </row>
    <row r="19" ht="12.75">
      <c r="A19" s="259" t="s">
        <v>274</v>
      </c>
    </row>
    <row r="20" ht="12.75">
      <c r="A20" s="259" t="s">
        <v>459</v>
      </c>
    </row>
    <row r="21" spans="1:13" ht="12.75">
      <c r="A21" s="259" t="s">
        <v>339</v>
      </c>
      <c r="M21" s="876"/>
    </row>
    <row r="22" ht="12.75">
      <c r="A22" s="259" t="s">
        <v>661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2:E12"/>
    <mergeCell ref="D17:E17"/>
    <mergeCell ref="D13:E13"/>
    <mergeCell ref="D14:E14"/>
    <mergeCell ref="D15:E15"/>
    <mergeCell ref="D16:E16"/>
    <mergeCell ref="A2:M2"/>
    <mergeCell ref="N2:O2"/>
    <mergeCell ref="A3:M3"/>
    <mergeCell ref="N3:O3"/>
    <mergeCell ref="D10:E10"/>
    <mergeCell ref="H5:H6"/>
    <mergeCell ref="D8:E8"/>
    <mergeCell ref="D7:E7"/>
  </mergeCells>
  <dataValidations count="4">
    <dataValidation type="list" allowBlank="1" showInputMessage="1" showErrorMessage="1" promptTitle="Tipo" prompt="Deberá indicar seleccionar el mismo&#10;" sqref="F7:F17">
      <formula1>'Deuda C.P.'!$E$27:$E$30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54"/>
  <sheetViews>
    <sheetView zoomScalePageLayoutView="0" workbookViewId="0" topLeftCell="A34">
      <selection activeCell="B2" sqref="B2:I54"/>
    </sheetView>
  </sheetViews>
  <sheetFormatPr defaultColWidth="11.421875" defaultRowHeight="12.75"/>
  <cols>
    <col min="1" max="1" width="3.710937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421875" style="133" customWidth="1"/>
  </cols>
  <sheetData>
    <row r="1" ht="13.5" thickBot="1"/>
    <row r="2" spans="2:9" ht="14.25">
      <c r="B2" s="1306" t="s">
        <v>385</v>
      </c>
      <c r="C2" s="1307"/>
      <c r="D2" s="1307"/>
      <c r="E2" s="1307"/>
      <c r="F2" s="1307"/>
      <c r="G2" s="1307"/>
      <c r="H2" s="1307"/>
      <c r="I2" s="1304">
        <v>2017</v>
      </c>
    </row>
    <row r="3" spans="2:9" ht="24.75" customHeight="1" thickBot="1">
      <c r="B3" s="1308" t="s">
        <v>406</v>
      </c>
      <c r="C3" s="1309"/>
      <c r="D3" s="1309"/>
      <c r="E3" s="1309"/>
      <c r="F3" s="1309"/>
      <c r="G3" s="1309"/>
      <c r="H3" s="1309"/>
      <c r="I3" s="1305"/>
    </row>
    <row r="4" spans="2:9" ht="33" customHeight="1" thickBot="1">
      <c r="B4" s="1310" t="str">
        <f>CPYG!B3</f>
        <v>ENTIDAD: E.I. DESARROLLO, GANADERO Y PESQUERO DE TENERIFE (AGROTEIDE) </v>
      </c>
      <c r="C4" s="1311"/>
      <c r="D4" s="1311"/>
      <c r="E4" s="1311"/>
      <c r="F4" s="1311"/>
      <c r="G4" s="1311"/>
      <c r="H4" s="1312"/>
      <c r="I4" s="300" t="s">
        <v>331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89" t="s">
        <v>407</v>
      </c>
      <c r="D6" s="1289"/>
      <c r="E6" s="1289"/>
      <c r="F6" s="1289"/>
      <c r="G6" s="1289"/>
      <c r="H6" s="1289"/>
      <c r="I6" s="1290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80" t="s">
        <v>408</v>
      </c>
      <c r="C8" s="1281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1" t="s">
        <v>450</v>
      </c>
      <c r="C10" s="302" t="s">
        <v>409</v>
      </c>
      <c r="D10" s="302"/>
      <c r="E10" s="302"/>
      <c r="F10" s="158"/>
      <c r="G10" s="158"/>
      <c r="H10" s="158"/>
      <c r="I10" s="232"/>
    </row>
    <row r="11" spans="2:9" ht="12.75">
      <c r="B11" s="301"/>
      <c r="C11" s="302" t="s">
        <v>410</v>
      </c>
      <c r="D11" s="302"/>
      <c r="E11" s="302"/>
      <c r="F11" s="158"/>
      <c r="G11" s="158"/>
      <c r="H11" s="158"/>
      <c r="I11" s="232"/>
    </row>
    <row r="12" spans="2:9" ht="12.75">
      <c r="B12" s="301"/>
      <c r="C12" s="302" t="s">
        <v>412</v>
      </c>
      <c r="D12" s="302"/>
      <c r="E12" s="302"/>
      <c r="F12" s="158"/>
      <c r="G12" s="158"/>
      <c r="H12" s="158"/>
      <c r="I12" s="232"/>
    </row>
    <row r="13" spans="2:9" ht="12.75">
      <c r="B13" s="301"/>
      <c r="C13" s="302" t="s">
        <v>413</v>
      </c>
      <c r="D13" s="302"/>
      <c r="E13" s="302"/>
      <c r="F13" s="158"/>
      <c r="G13" s="158"/>
      <c r="H13" s="876"/>
      <c r="I13" s="232"/>
    </row>
    <row r="14" spans="2:9" ht="12.75">
      <c r="B14" s="301"/>
      <c r="C14" s="302" t="s">
        <v>414</v>
      </c>
      <c r="D14" s="302"/>
      <c r="E14" s="302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80" t="s">
        <v>415</v>
      </c>
      <c r="C16" s="1281"/>
      <c r="D16" s="1281"/>
      <c r="E16" s="1281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92" t="s">
        <v>416</v>
      </c>
      <c r="C18" s="1293"/>
      <c r="D18" s="1293"/>
      <c r="E18" s="1293"/>
      <c r="F18" s="1294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91" t="s">
        <v>417</v>
      </c>
      <c r="H20" s="1291"/>
      <c r="I20" s="304">
        <f>D36</f>
        <v>0.5</v>
      </c>
    </row>
    <row r="21" spans="2:12" ht="12.75">
      <c r="B21" s="231"/>
      <c r="C21" s="158"/>
      <c r="D21" s="158"/>
      <c r="E21" s="158"/>
      <c r="F21" s="158"/>
      <c r="G21" s="1291" t="s">
        <v>418</v>
      </c>
      <c r="H21" s="1291"/>
      <c r="I21" s="304">
        <f>I36+I44</f>
        <v>31150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91"/>
    </row>
    <row r="25" spans="2:9" ht="12.75">
      <c r="B25" s="1280" t="s">
        <v>419</v>
      </c>
      <c r="C25" s="1281"/>
      <c r="D25" s="1281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203" t="s">
        <v>420</v>
      </c>
      <c r="C27" s="1274"/>
      <c r="D27" s="1273" t="s">
        <v>421</v>
      </c>
      <c r="E27" s="1273" t="s">
        <v>422</v>
      </c>
      <c r="F27" s="1273"/>
      <c r="G27" s="1273"/>
      <c r="H27" s="1273"/>
      <c r="I27" s="1273"/>
    </row>
    <row r="28" spans="2:9" ht="13.5" thickBot="1">
      <c r="B28" s="1275"/>
      <c r="C28" s="1276"/>
      <c r="D28" s="1273"/>
      <c r="E28" s="1273" t="s">
        <v>423</v>
      </c>
      <c r="F28" s="1273" t="s">
        <v>424</v>
      </c>
      <c r="G28" s="1273" t="s">
        <v>425</v>
      </c>
      <c r="H28" s="1273" t="s">
        <v>426</v>
      </c>
      <c r="I28" s="1273" t="s">
        <v>428</v>
      </c>
    </row>
    <row r="29" spans="2:9" ht="13.5" thickBot="1">
      <c r="B29" s="1190"/>
      <c r="C29" s="1277"/>
      <c r="D29" s="1273"/>
      <c r="E29" s="1273"/>
      <c r="F29" s="1273"/>
      <c r="G29" s="1273"/>
      <c r="H29" s="1273"/>
      <c r="I29" s="1273"/>
    </row>
    <row r="30" spans="2:9" ht="15" customHeight="1">
      <c r="B30" s="1278" t="s">
        <v>429</v>
      </c>
      <c r="C30" s="1279"/>
      <c r="D30" s="305"/>
      <c r="E30" s="305"/>
      <c r="F30" s="305"/>
      <c r="G30" s="305"/>
      <c r="H30" s="305"/>
      <c r="I30" s="306">
        <f aca="true" t="shared" si="0" ref="I30:I35">E30+F30+G30+H30</f>
        <v>0</v>
      </c>
    </row>
    <row r="31" spans="2:9" ht="15" customHeight="1">
      <c r="B31" s="1278" t="s">
        <v>430</v>
      </c>
      <c r="C31" s="1279"/>
      <c r="D31" s="307">
        <v>0.5</v>
      </c>
      <c r="E31" s="307">
        <v>23500</v>
      </c>
      <c r="F31" s="307">
        <v>0</v>
      </c>
      <c r="G31" s="307">
        <v>0</v>
      </c>
      <c r="H31" s="307">
        <v>0</v>
      </c>
      <c r="I31" s="308">
        <f t="shared" si="0"/>
        <v>23500</v>
      </c>
    </row>
    <row r="32" spans="2:9" ht="15" customHeight="1">
      <c r="B32" s="1278" t="s">
        <v>431</v>
      </c>
      <c r="C32" s="1279"/>
      <c r="D32" s="307"/>
      <c r="E32" s="307"/>
      <c r="F32" s="307"/>
      <c r="G32" s="307"/>
      <c r="H32" s="307"/>
      <c r="I32" s="308">
        <f t="shared" si="0"/>
        <v>0</v>
      </c>
    </row>
    <row r="33" spans="2:9" ht="15" customHeight="1">
      <c r="B33" s="1278" t="s">
        <v>432</v>
      </c>
      <c r="C33" s="1279"/>
      <c r="D33" s="307"/>
      <c r="E33" s="307"/>
      <c r="F33" s="307"/>
      <c r="G33" s="307"/>
      <c r="H33" s="307"/>
      <c r="I33" s="308">
        <f t="shared" si="0"/>
        <v>0</v>
      </c>
    </row>
    <row r="34" spans="2:9" ht="15" customHeight="1">
      <c r="B34" s="1278" t="s">
        <v>433</v>
      </c>
      <c r="C34" s="1279"/>
      <c r="D34" s="307"/>
      <c r="E34" s="307"/>
      <c r="F34" s="307"/>
      <c r="G34" s="307"/>
      <c r="H34" s="307"/>
      <c r="I34" s="308">
        <f t="shared" si="0"/>
        <v>0</v>
      </c>
    </row>
    <row r="35" spans="2:9" ht="15" customHeight="1">
      <c r="B35" s="1278" t="s">
        <v>175</v>
      </c>
      <c r="C35" s="1279"/>
      <c r="D35" s="307"/>
      <c r="E35" s="307"/>
      <c r="F35" s="307"/>
      <c r="G35" s="307"/>
      <c r="H35" s="307"/>
      <c r="I35" s="308">
        <f t="shared" si="0"/>
        <v>0</v>
      </c>
    </row>
    <row r="36" spans="2:9" ht="15" customHeight="1" thickBot="1">
      <c r="B36" s="1283" t="s">
        <v>687</v>
      </c>
      <c r="C36" s="1284"/>
      <c r="D36" s="309">
        <f aca="true" t="shared" si="1" ref="D36:I36">D30+D31+D32+D33+D34+D35</f>
        <v>0.5</v>
      </c>
      <c r="E36" s="309">
        <f t="shared" si="1"/>
        <v>23500</v>
      </c>
      <c r="F36" s="309">
        <f t="shared" si="1"/>
        <v>0</v>
      </c>
      <c r="G36" s="309">
        <f t="shared" si="1"/>
        <v>0</v>
      </c>
      <c r="H36" s="309">
        <f t="shared" si="1"/>
        <v>0</v>
      </c>
      <c r="I36" s="310">
        <f t="shared" si="1"/>
        <v>23500</v>
      </c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80" t="s">
        <v>434</v>
      </c>
      <c r="C39" s="1281"/>
      <c r="D39" s="1281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85" t="s">
        <v>672</v>
      </c>
      <c r="C41" s="1286"/>
      <c r="D41" s="1286"/>
      <c r="E41" s="1287"/>
      <c r="F41" s="1270" t="s">
        <v>253</v>
      </c>
      <c r="G41" s="1271"/>
      <c r="H41" s="1271"/>
      <c r="I41" s="1272"/>
    </row>
    <row r="42" spans="2:9" ht="15" customHeight="1">
      <c r="B42" s="1278" t="s">
        <v>451</v>
      </c>
      <c r="C42" s="1282"/>
      <c r="D42" s="303"/>
      <c r="E42" s="158"/>
      <c r="F42" s="158"/>
      <c r="G42" s="158"/>
      <c r="H42" s="158"/>
      <c r="I42" s="311">
        <v>0</v>
      </c>
    </row>
    <row r="43" spans="2:9" ht="15" customHeight="1">
      <c r="B43" s="1278" t="s">
        <v>435</v>
      </c>
      <c r="C43" s="1282"/>
      <c r="D43" s="303"/>
      <c r="E43" s="158"/>
      <c r="F43" s="158"/>
      <c r="G43" s="158"/>
      <c r="H43" s="158"/>
      <c r="I43" s="312">
        <f>-CPYG!E32</f>
        <v>7650</v>
      </c>
    </row>
    <row r="44" spans="2:9" ht="15" customHeight="1" thickBot="1">
      <c r="B44" s="1283" t="s">
        <v>436</v>
      </c>
      <c r="C44" s="1288"/>
      <c r="D44" s="313"/>
      <c r="E44" s="314"/>
      <c r="F44" s="314"/>
      <c r="G44" s="314"/>
      <c r="H44" s="314"/>
      <c r="I44" s="315">
        <f>I42+I43</f>
        <v>7650</v>
      </c>
    </row>
    <row r="45" spans="2:9" ht="12.75">
      <c r="B45" s="231"/>
      <c r="C45" s="158"/>
      <c r="D45" s="158"/>
      <c r="E45" s="158"/>
      <c r="F45" s="158"/>
      <c r="G45" s="158"/>
      <c r="H45" s="158"/>
      <c r="I45" s="591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6" t="s">
        <v>437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95" t="s">
        <v>176</v>
      </c>
      <c r="C49" s="1296"/>
      <c r="D49" s="1296"/>
      <c r="E49" s="1296"/>
      <c r="F49" s="1296"/>
      <c r="G49" s="1296"/>
      <c r="H49" s="1296"/>
      <c r="I49" s="1297"/>
    </row>
    <row r="50" spans="2:9" ht="12.75">
      <c r="B50" s="1298"/>
      <c r="C50" s="1299"/>
      <c r="D50" s="1299"/>
      <c r="E50" s="1299"/>
      <c r="F50" s="1299"/>
      <c r="G50" s="1299"/>
      <c r="H50" s="1299"/>
      <c r="I50" s="1300"/>
    </row>
    <row r="51" spans="2:9" ht="12.75">
      <c r="B51" s="1298"/>
      <c r="C51" s="1299"/>
      <c r="D51" s="1299"/>
      <c r="E51" s="1299"/>
      <c r="F51" s="1299"/>
      <c r="G51" s="1299"/>
      <c r="H51" s="1299"/>
      <c r="I51" s="1300"/>
    </row>
    <row r="52" spans="2:9" ht="12.75">
      <c r="B52" s="1298"/>
      <c r="C52" s="1299"/>
      <c r="D52" s="1299"/>
      <c r="E52" s="1299"/>
      <c r="F52" s="1299"/>
      <c r="G52" s="1299"/>
      <c r="H52" s="1299"/>
      <c r="I52" s="1300"/>
    </row>
    <row r="53" spans="2:9" ht="12.75">
      <c r="B53" s="1301"/>
      <c r="C53" s="1302"/>
      <c r="D53" s="1302"/>
      <c r="E53" s="1302"/>
      <c r="F53" s="1302"/>
      <c r="G53" s="1302"/>
      <c r="H53" s="1302"/>
      <c r="I53" s="1303"/>
    </row>
    <row r="54" spans="2:9" ht="13.5" thickBot="1">
      <c r="B54" s="317"/>
      <c r="C54" s="314"/>
      <c r="D54" s="314"/>
      <c r="E54" s="314"/>
      <c r="F54" s="314"/>
      <c r="G54" s="314"/>
      <c r="H54" s="314"/>
      <c r="I54" s="318"/>
    </row>
  </sheetData>
  <sheetProtection/>
  <mergeCells count="33">
    <mergeCell ref="I2:I3"/>
    <mergeCell ref="B2:H2"/>
    <mergeCell ref="B3:H3"/>
    <mergeCell ref="B4:H4"/>
    <mergeCell ref="H28:H29"/>
    <mergeCell ref="I28:I29"/>
    <mergeCell ref="F28:F29"/>
    <mergeCell ref="B49:I53"/>
    <mergeCell ref="B30:C30"/>
    <mergeCell ref="B31:C31"/>
    <mergeCell ref="B32:C32"/>
    <mergeCell ref="B33:C33"/>
    <mergeCell ref="G21:H21"/>
    <mergeCell ref="B25:D25"/>
    <mergeCell ref="B34:C34"/>
    <mergeCell ref="B42:C42"/>
    <mergeCell ref="B36:C36"/>
    <mergeCell ref="B41:E41"/>
    <mergeCell ref="B44:C44"/>
    <mergeCell ref="B43:C43"/>
    <mergeCell ref="C6:I6"/>
    <mergeCell ref="G20:H20"/>
    <mergeCell ref="B8:C8"/>
    <mergeCell ref="B16:E16"/>
    <mergeCell ref="B18:F18"/>
    <mergeCell ref="F41:I41"/>
    <mergeCell ref="D27:D29"/>
    <mergeCell ref="E28:E29"/>
    <mergeCell ref="B27:C29"/>
    <mergeCell ref="E27:I27"/>
    <mergeCell ref="G28:G29"/>
    <mergeCell ref="B35:C35"/>
    <mergeCell ref="B39:D3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I15"/>
  <sheetViews>
    <sheetView zoomScalePageLayoutView="0" workbookViewId="0" topLeftCell="A1">
      <selection activeCell="B3" sqref="B3:I15"/>
    </sheetView>
  </sheetViews>
  <sheetFormatPr defaultColWidth="11.421875" defaultRowHeight="12.75"/>
  <cols>
    <col min="1" max="2" width="4.421875" style="0" customWidth="1"/>
    <col min="3" max="3" width="10.28125" style="0" customWidth="1"/>
    <col min="8" max="8" width="17.28125" style="0" customWidth="1"/>
    <col min="9" max="9" width="9.7109375" style="0" bestFit="1" customWidth="1"/>
  </cols>
  <sheetData>
    <row r="1" ht="12" customHeight="1" thickBot="1"/>
    <row r="2" ht="13.5" hidden="1" thickBot="1"/>
    <row r="3" spans="2:9" ht="56.25" customHeight="1">
      <c r="B3" s="952" t="s">
        <v>702</v>
      </c>
      <c r="C3" s="953"/>
      <c r="D3" s="953"/>
      <c r="E3" s="953"/>
      <c r="F3" s="953"/>
      <c r="G3" s="953"/>
      <c r="H3" s="953"/>
      <c r="I3" s="678">
        <v>2017</v>
      </c>
    </row>
    <row r="4" spans="2:9" s="679" customFormat="1" ht="27.75" customHeight="1">
      <c r="B4" s="954" t="s">
        <v>106</v>
      </c>
      <c r="C4" s="955"/>
      <c r="D4" s="955"/>
      <c r="E4" s="955"/>
      <c r="F4" s="955"/>
      <c r="G4" s="955"/>
      <c r="H4" s="955"/>
      <c r="I4" s="956"/>
    </row>
    <row r="5" spans="2:9" ht="12.75">
      <c r="B5" s="680"/>
      <c r="C5" s="681"/>
      <c r="D5" s="681"/>
      <c r="E5" s="681"/>
      <c r="F5" s="681"/>
      <c r="G5" s="681"/>
      <c r="H5" s="681"/>
      <c r="I5" s="682"/>
    </row>
    <row r="6" spans="2:9" ht="15.75">
      <c r="B6" s="683" t="s">
        <v>429</v>
      </c>
      <c r="C6" s="684"/>
      <c r="D6" s="684"/>
      <c r="E6" s="681"/>
      <c r="F6" s="681"/>
      <c r="G6" s="681"/>
      <c r="H6" s="681"/>
      <c r="I6" s="682"/>
    </row>
    <row r="7" spans="2:9" ht="12.75">
      <c r="B7" s="680"/>
      <c r="C7" s="681"/>
      <c r="D7" s="681"/>
      <c r="E7" s="681"/>
      <c r="F7" s="681"/>
      <c r="G7" s="681"/>
      <c r="H7" s="681"/>
      <c r="I7" s="682"/>
    </row>
    <row r="8" spans="2:9" ht="12.75">
      <c r="B8" s="685" t="s">
        <v>695</v>
      </c>
      <c r="C8" s="684"/>
      <c r="D8" s="684"/>
      <c r="E8" s="681"/>
      <c r="F8" s="681"/>
      <c r="G8" s="681"/>
      <c r="H8" s="681"/>
      <c r="I8" s="686">
        <f>+I10</f>
        <v>9</v>
      </c>
    </row>
    <row r="9" spans="2:9" ht="12.75">
      <c r="B9" s="680"/>
      <c r="C9" s="681"/>
      <c r="D9" s="681"/>
      <c r="E9" s="681"/>
      <c r="F9" s="681"/>
      <c r="G9" s="681"/>
      <c r="H9" s="681"/>
      <c r="I9" s="682"/>
    </row>
    <row r="10" spans="2:9" ht="12.75">
      <c r="B10" s="680"/>
      <c r="C10" s="681" t="s">
        <v>696</v>
      </c>
      <c r="D10" s="681"/>
      <c r="E10" s="681"/>
      <c r="F10" s="681"/>
      <c r="G10" s="681"/>
      <c r="H10" s="681"/>
      <c r="I10" s="686">
        <f>+I11</f>
        <v>9</v>
      </c>
    </row>
    <row r="11" spans="2:9" ht="12.75">
      <c r="B11" s="680"/>
      <c r="C11" s="687" t="s">
        <v>697</v>
      </c>
      <c r="D11" s="681" t="s">
        <v>698</v>
      </c>
      <c r="E11" s="681"/>
      <c r="F11" s="681"/>
      <c r="G11" s="681"/>
      <c r="H11" s="681"/>
      <c r="I11" s="688">
        <v>9</v>
      </c>
    </row>
    <row r="12" spans="2:9" ht="12.75">
      <c r="B12" s="680"/>
      <c r="C12" s="687" t="s">
        <v>699</v>
      </c>
      <c r="D12" s="681" t="s">
        <v>700</v>
      </c>
      <c r="E12" s="681"/>
      <c r="F12" s="681"/>
      <c r="G12" s="681"/>
      <c r="H12" s="681"/>
      <c r="I12" s="688"/>
    </row>
    <row r="13" spans="2:9" ht="7.5" customHeight="1">
      <c r="B13" s="680"/>
      <c r="C13" s="681"/>
      <c r="D13" s="681"/>
      <c r="E13" s="681"/>
      <c r="F13" s="681"/>
      <c r="G13" s="681"/>
      <c r="H13" s="681"/>
      <c r="I13" s="682"/>
    </row>
    <row r="14" spans="2:9" ht="12.75">
      <c r="B14" s="680"/>
      <c r="C14" s="681" t="s">
        <v>701</v>
      </c>
      <c r="D14" s="681"/>
      <c r="E14" s="681"/>
      <c r="F14" s="681"/>
      <c r="G14" s="681"/>
      <c r="H14" s="681"/>
      <c r="I14" s="686"/>
    </row>
    <row r="15" spans="2:9" ht="13.5" thickBot="1">
      <c r="B15" s="689"/>
      <c r="C15" s="690"/>
      <c r="D15" s="690"/>
      <c r="E15" s="690"/>
      <c r="F15" s="690"/>
      <c r="G15" s="690"/>
      <c r="H15" s="690"/>
      <c r="I15" s="691"/>
    </row>
  </sheetData>
  <sheetProtection/>
  <mergeCells count="2">
    <mergeCell ref="B3:H3"/>
    <mergeCell ref="B4:I4"/>
  </mergeCells>
  <printOptions horizontalCentered="1" verticalCentered="1"/>
  <pageMargins left="0.7480314960629921" right="0.2362204724409449" top="0.984251968503937" bottom="0.984251968503937" header="0" footer="0"/>
  <pageSetup fitToHeight="1" fitToWidth="1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0"/>
  <sheetViews>
    <sheetView zoomScalePageLayoutView="0" workbookViewId="0" topLeftCell="A37">
      <selection activeCell="B2" sqref="B2:O70"/>
    </sheetView>
  </sheetViews>
  <sheetFormatPr defaultColWidth="11.421875" defaultRowHeight="12.75"/>
  <cols>
    <col min="1" max="1" width="2.140625" style="810" customWidth="1"/>
    <col min="2" max="2" width="9.00390625" style="810" customWidth="1"/>
    <col min="3" max="3" width="8.7109375" style="810" customWidth="1"/>
    <col min="4" max="4" width="8.140625" style="810" customWidth="1"/>
    <col min="5" max="5" width="10.7109375" style="810" customWidth="1"/>
    <col min="6" max="6" width="12.28125" style="810" customWidth="1"/>
    <col min="7" max="7" width="11.421875" style="810" customWidth="1"/>
    <col min="8" max="8" width="15.28125" style="810" customWidth="1"/>
    <col min="9" max="9" width="13.28125" style="810" customWidth="1"/>
    <col min="10" max="12" width="15.7109375" style="810" customWidth="1"/>
    <col min="13" max="13" width="9.28125" style="810" bestFit="1" customWidth="1"/>
    <col min="14" max="14" width="6.28125" style="810" customWidth="1"/>
    <col min="15" max="15" width="22.421875" style="810" bestFit="1" customWidth="1"/>
    <col min="16" max="16" width="11.421875" style="810" customWidth="1"/>
    <col min="17" max="17" width="18.7109375" style="810" customWidth="1"/>
    <col min="18" max="16384" width="11.421875" style="810" customWidth="1"/>
  </cols>
  <sheetData>
    <row r="1" ht="19.5" customHeight="1"/>
    <row r="2" spans="2:17" s="797" customFormat="1" ht="11.25">
      <c r="B2" s="1313" t="s">
        <v>49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796"/>
      <c r="P2" s="796"/>
      <c r="Q2" s="796"/>
    </row>
    <row r="3" s="798" customFormat="1" ht="11.25">
      <c r="O3" s="796"/>
    </row>
    <row r="4" spans="2:8" s="798" customFormat="1" ht="11.25">
      <c r="B4" s="1319" t="str">
        <f>CPYG!B3</f>
        <v>ENTIDAD: E.I. DESARROLLO, GANADERO Y PESQUERO DE TENERIFE (AGROTEIDE) </v>
      </c>
      <c r="C4" s="1320"/>
      <c r="D4" s="1320"/>
      <c r="E4" s="1320"/>
      <c r="F4" s="1320"/>
      <c r="G4" s="1320"/>
      <c r="H4" s="1320"/>
    </row>
    <row r="5" s="798" customFormat="1" ht="11.25">
      <c r="B5" s="799"/>
    </row>
    <row r="6" spans="2:17" s="798" customFormat="1" ht="11.25">
      <c r="B6" s="796" t="s">
        <v>50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800"/>
      <c r="P6" s="800"/>
      <c r="Q6" s="800"/>
    </row>
    <row r="7" spans="2:17" s="798" customFormat="1" ht="11.25" customHeight="1" thickBot="1"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</row>
    <row r="8" spans="2:15" s="799" customFormat="1" ht="27" customHeight="1" thickBot="1">
      <c r="B8" s="802"/>
      <c r="C8" s="802"/>
      <c r="D8" s="802"/>
      <c r="E8" s="802"/>
      <c r="F8" s="1314" t="s">
        <v>51</v>
      </c>
      <c r="G8" s="1315"/>
      <c r="H8" s="802"/>
      <c r="I8" s="802"/>
      <c r="J8" s="1316" t="s">
        <v>52</v>
      </c>
      <c r="K8" s="1317"/>
      <c r="L8" s="1318"/>
      <c r="M8" s="802"/>
      <c r="N8" s="802"/>
      <c r="O8" s="802"/>
    </row>
    <row r="9" spans="2:15" s="807" customFormat="1" ht="27" customHeight="1">
      <c r="B9" s="803" t="s">
        <v>53</v>
      </c>
      <c r="C9" s="804" t="s">
        <v>54</v>
      </c>
      <c r="D9" s="805" t="s">
        <v>55</v>
      </c>
      <c r="E9" s="805" t="s">
        <v>56</v>
      </c>
      <c r="F9" s="893">
        <v>2016</v>
      </c>
      <c r="G9" s="893">
        <v>2017</v>
      </c>
      <c r="H9" s="892" t="s">
        <v>57</v>
      </c>
      <c r="I9" s="805" t="s">
        <v>58</v>
      </c>
      <c r="J9" s="805"/>
      <c r="K9" s="805"/>
      <c r="L9" s="805"/>
      <c r="M9" s="805" t="s">
        <v>59</v>
      </c>
      <c r="N9" s="805" t="s">
        <v>278</v>
      </c>
      <c r="O9" s="806" t="s">
        <v>60</v>
      </c>
    </row>
    <row r="10" spans="2:15" s="801" customFormat="1" ht="11.25">
      <c r="B10" s="813">
        <v>1</v>
      </c>
      <c r="C10" s="808" t="s">
        <v>128</v>
      </c>
      <c r="D10" s="808">
        <v>1</v>
      </c>
      <c r="E10" s="808">
        <f>23500*2</f>
        <v>47000</v>
      </c>
      <c r="F10" s="808">
        <v>0</v>
      </c>
      <c r="G10" s="808">
        <v>0</v>
      </c>
      <c r="H10" s="808">
        <v>0</v>
      </c>
      <c r="I10" s="808">
        <v>0</v>
      </c>
      <c r="J10" s="808">
        <v>0</v>
      </c>
      <c r="K10" s="808">
        <v>0</v>
      </c>
      <c r="L10" s="808">
        <v>0</v>
      </c>
      <c r="M10" s="808">
        <f>7650*2</f>
        <v>15300</v>
      </c>
      <c r="N10" s="808"/>
      <c r="O10" s="814" t="s">
        <v>129</v>
      </c>
    </row>
    <row r="11" spans="2:15" ht="12">
      <c r="B11" s="815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16"/>
    </row>
    <row r="12" spans="2:15" ht="12">
      <c r="B12" s="815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16"/>
    </row>
    <row r="13" spans="2:15" ht="12">
      <c r="B13" s="815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16"/>
    </row>
    <row r="14" spans="2:15" ht="12">
      <c r="B14" s="815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16"/>
    </row>
    <row r="15" spans="2:15" ht="12">
      <c r="B15" s="815"/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16"/>
    </row>
    <row r="16" spans="2:15" ht="12">
      <c r="B16" s="815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16"/>
    </row>
    <row r="17" spans="2:15" ht="12">
      <c r="B17" s="815"/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16"/>
    </row>
    <row r="18" spans="2:15" ht="12">
      <c r="B18" s="815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16"/>
    </row>
    <row r="19" spans="2:15" ht="12">
      <c r="B19" s="815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16"/>
    </row>
    <row r="20" spans="2:15" ht="12">
      <c r="B20" s="815"/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16"/>
    </row>
    <row r="21" spans="2:15" ht="12">
      <c r="B21" s="815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16"/>
    </row>
    <row r="22" spans="2:15" ht="12">
      <c r="B22" s="815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16"/>
    </row>
    <row r="23" spans="2:15" ht="12">
      <c r="B23" s="815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16"/>
    </row>
    <row r="24" spans="2:15" ht="12">
      <c r="B24" s="815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16"/>
    </row>
    <row r="25" spans="2:15" ht="12">
      <c r="B25" s="815"/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16"/>
    </row>
    <row r="26" spans="2:15" ht="12">
      <c r="B26" s="815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16"/>
    </row>
    <row r="27" spans="2:15" ht="12">
      <c r="B27" s="815"/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16"/>
    </row>
    <row r="28" spans="2:15" ht="12">
      <c r="B28" s="815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16"/>
    </row>
    <row r="29" spans="2:15" ht="12">
      <c r="B29" s="815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16"/>
    </row>
    <row r="30" spans="2:15" ht="12">
      <c r="B30" s="815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16"/>
    </row>
    <row r="31" spans="2:15" ht="12">
      <c r="B31" s="815"/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16"/>
    </row>
    <row r="32" spans="2:15" ht="12">
      <c r="B32" s="815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16"/>
    </row>
    <row r="33" spans="2:15" ht="12">
      <c r="B33" s="815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16"/>
    </row>
    <row r="34" spans="2:15" ht="12">
      <c r="B34" s="815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16"/>
    </row>
    <row r="35" spans="2:15" ht="12">
      <c r="B35" s="815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16"/>
    </row>
    <row r="36" spans="2:15" ht="12">
      <c r="B36" s="815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16"/>
    </row>
    <row r="37" spans="2:15" ht="12">
      <c r="B37" s="815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16"/>
    </row>
    <row r="38" spans="2:15" ht="12">
      <c r="B38" s="815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16"/>
    </row>
    <row r="39" spans="2:15" ht="12">
      <c r="B39" s="815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6"/>
    </row>
    <row r="40" spans="2:15" ht="12">
      <c r="B40" s="815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16"/>
    </row>
    <row r="41" spans="2:15" ht="12">
      <c r="B41" s="815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16"/>
    </row>
    <row r="42" spans="2:15" ht="12">
      <c r="B42" s="815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16"/>
    </row>
    <row r="43" spans="2:15" ht="12">
      <c r="B43" s="815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16"/>
    </row>
    <row r="44" spans="2:15" ht="12">
      <c r="B44" s="815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16"/>
    </row>
    <row r="45" spans="2:15" ht="12">
      <c r="B45" s="815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16"/>
    </row>
    <row r="46" spans="2:15" ht="12">
      <c r="B46" s="815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16"/>
    </row>
    <row r="47" spans="2:15" ht="12">
      <c r="B47" s="815"/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16"/>
    </row>
    <row r="48" spans="2:15" ht="12">
      <c r="B48" s="815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16"/>
    </row>
    <row r="49" spans="2:15" ht="12">
      <c r="B49" s="815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16"/>
    </row>
    <row r="50" spans="2:15" ht="12">
      <c r="B50" s="815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16"/>
    </row>
    <row r="51" spans="2:15" ht="12">
      <c r="B51" s="815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6"/>
    </row>
    <row r="52" spans="2:15" ht="12">
      <c r="B52" s="815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16"/>
    </row>
    <row r="53" spans="2:15" ht="12">
      <c r="B53" s="815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16"/>
    </row>
    <row r="54" spans="2:15" ht="12">
      <c r="B54" s="815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16"/>
    </row>
    <row r="55" spans="2:15" ht="12">
      <c r="B55" s="815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16"/>
    </row>
    <row r="56" spans="2:15" ht="12">
      <c r="B56" s="815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16"/>
    </row>
    <row r="57" spans="2:15" ht="12">
      <c r="B57" s="815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16"/>
    </row>
    <row r="58" spans="2:15" ht="12">
      <c r="B58" s="815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16"/>
    </row>
    <row r="59" spans="2:15" ht="12">
      <c r="B59" s="815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16"/>
    </row>
    <row r="60" spans="2:15" ht="12">
      <c r="B60" s="815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16"/>
    </row>
    <row r="61" spans="2:15" ht="12">
      <c r="B61" s="815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16"/>
    </row>
    <row r="62" spans="2:15" ht="12">
      <c r="B62" s="815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16"/>
    </row>
    <row r="63" spans="2:15" ht="12">
      <c r="B63" s="815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16"/>
    </row>
    <row r="64" spans="2:15" ht="12">
      <c r="B64" s="815"/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16"/>
    </row>
    <row r="65" spans="2:15" ht="12">
      <c r="B65" s="815"/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16"/>
    </row>
    <row r="66" spans="2:15" ht="12">
      <c r="B66" s="815"/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16"/>
    </row>
    <row r="67" spans="2:15" ht="12">
      <c r="B67" s="815"/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16"/>
    </row>
    <row r="68" spans="2:15" ht="12">
      <c r="B68" s="815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16"/>
    </row>
    <row r="69" spans="2:15" ht="12">
      <c r="B69" s="815"/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16"/>
    </row>
    <row r="70" spans="2:15" ht="12.75" thickBot="1">
      <c r="B70" s="817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9"/>
    </row>
  </sheetData>
  <sheetProtection/>
  <mergeCells count="4">
    <mergeCell ref="B2:N2"/>
    <mergeCell ref="F8:G8"/>
    <mergeCell ref="J8:L8"/>
    <mergeCell ref="B4:H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0"/>
  <sheetViews>
    <sheetView zoomScalePageLayoutView="0" workbookViewId="0" topLeftCell="A1">
      <selection activeCell="B2" sqref="B2:O70"/>
    </sheetView>
  </sheetViews>
  <sheetFormatPr defaultColWidth="11.421875" defaultRowHeight="12.75"/>
  <cols>
    <col min="1" max="1" width="2.7109375" style="810" customWidth="1"/>
    <col min="2" max="2" width="9.00390625" style="810" customWidth="1"/>
    <col min="3" max="3" width="8.7109375" style="810" customWidth="1"/>
    <col min="4" max="4" width="8.140625" style="810" customWidth="1"/>
    <col min="5" max="5" width="10.7109375" style="810" customWidth="1"/>
    <col min="6" max="6" width="12.28125" style="810" customWidth="1"/>
    <col min="7" max="7" width="11.421875" style="810" customWidth="1"/>
    <col min="8" max="8" width="15.28125" style="810" customWidth="1"/>
    <col min="9" max="9" width="13.421875" style="810" customWidth="1"/>
    <col min="10" max="12" width="15.7109375" style="810" customWidth="1"/>
    <col min="13" max="13" width="9.28125" style="810" bestFit="1" customWidth="1"/>
    <col min="14" max="14" width="6.28125" style="810" customWidth="1"/>
    <col min="15" max="15" width="15.7109375" style="810" customWidth="1"/>
    <col min="16" max="16" width="11.421875" style="810" customWidth="1"/>
    <col min="17" max="17" width="18.7109375" style="810" customWidth="1"/>
    <col min="18" max="16384" width="11.421875" style="810" customWidth="1"/>
  </cols>
  <sheetData>
    <row r="1" ht="25.5" customHeight="1"/>
    <row r="2" spans="2:17" s="797" customFormat="1" ht="11.25">
      <c r="B2" s="1313" t="s">
        <v>49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796"/>
      <c r="P2" s="796"/>
      <c r="Q2" s="796"/>
    </row>
    <row r="3" s="798" customFormat="1" ht="12.75">
      <c r="O3" s="894"/>
    </row>
    <row r="4" s="798" customFormat="1" ht="11.25">
      <c r="B4" s="799" t="str">
        <f>CPYG!B3</f>
        <v>ENTIDAD: E.I. DESARROLLO, GANADERO Y PESQUERO DE TENERIFE (AGROTEIDE) </v>
      </c>
    </row>
    <row r="5" s="798" customFormat="1" ht="11.25">
      <c r="B5" s="799"/>
    </row>
    <row r="6" spans="2:17" s="798" customFormat="1" ht="11.25">
      <c r="B6" s="796" t="s">
        <v>61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800"/>
      <c r="P6" s="800"/>
      <c r="Q6" s="800"/>
    </row>
    <row r="7" spans="2:17" s="798" customFormat="1" ht="12" thickBot="1"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</row>
    <row r="8" spans="2:15" s="799" customFormat="1" ht="27" customHeight="1" thickBot="1">
      <c r="B8" s="802"/>
      <c r="C8" s="802"/>
      <c r="D8" s="802"/>
      <c r="E8" s="802"/>
      <c r="F8" s="1314" t="s">
        <v>51</v>
      </c>
      <c r="G8" s="1315"/>
      <c r="H8" s="802"/>
      <c r="I8" s="802"/>
      <c r="J8" s="1316" t="s">
        <v>52</v>
      </c>
      <c r="K8" s="1317"/>
      <c r="L8" s="1318"/>
      <c r="M8" s="802"/>
      <c r="N8" s="802"/>
      <c r="O8" s="802"/>
    </row>
    <row r="9" spans="2:15" s="807" customFormat="1" ht="27" customHeight="1">
      <c r="B9" s="803" t="s">
        <v>62</v>
      </c>
      <c r="C9" s="804" t="s">
        <v>54</v>
      </c>
      <c r="D9" s="805" t="s">
        <v>55</v>
      </c>
      <c r="E9" s="805" t="s">
        <v>56</v>
      </c>
      <c r="F9" s="893">
        <v>2016</v>
      </c>
      <c r="G9" s="893">
        <v>2017</v>
      </c>
      <c r="H9" s="892" t="s">
        <v>57</v>
      </c>
      <c r="I9" s="805" t="s">
        <v>58</v>
      </c>
      <c r="J9" s="805"/>
      <c r="K9" s="805"/>
      <c r="L9" s="805"/>
      <c r="M9" s="805" t="s">
        <v>59</v>
      </c>
      <c r="N9" s="805" t="s">
        <v>278</v>
      </c>
      <c r="O9" s="806" t="s">
        <v>60</v>
      </c>
    </row>
    <row r="10" spans="2:15" s="801" customFormat="1" ht="11.25">
      <c r="B10" s="813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14"/>
    </row>
    <row r="11" spans="2:15" ht="12">
      <c r="B11" s="815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16"/>
    </row>
    <row r="12" spans="2:15" ht="12">
      <c r="B12" s="815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16"/>
    </row>
    <row r="13" spans="2:15" ht="12">
      <c r="B13" s="815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16"/>
    </row>
    <row r="14" spans="2:15" ht="12">
      <c r="B14" s="815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16"/>
    </row>
    <row r="15" spans="2:15" ht="12">
      <c r="B15" s="815"/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16"/>
    </row>
    <row r="16" spans="2:15" ht="12">
      <c r="B16" s="815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16"/>
    </row>
    <row r="17" spans="2:15" ht="12">
      <c r="B17" s="815"/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16"/>
    </row>
    <row r="18" spans="2:15" ht="12">
      <c r="B18" s="815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16"/>
    </row>
    <row r="19" spans="2:15" ht="12">
      <c r="B19" s="815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16"/>
    </row>
    <row r="20" spans="2:15" ht="12">
      <c r="B20" s="815"/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16"/>
    </row>
    <row r="21" spans="2:15" ht="12">
      <c r="B21" s="815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16"/>
    </row>
    <row r="22" spans="2:15" ht="12">
      <c r="B22" s="815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16"/>
    </row>
    <row r="23" spans="2:15" ht="12">
      <c r="B23" s="815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16"/>
    </row>
    <row r="24" spans="2:15" ht="12">
      <c r="B24" s="815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16"/>
    </row>
    <row r="25" spans="2:15" ht="12">
      <c r="B25" s="815"/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16"/>
    </row>
    <row r="26" spans="2:15" ht="12">
      <c r="B26" s="815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16"/>
    </row>
    <row r="27" spans="2:15" ht="12">
      <c r="B27" s="815"/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16"/>
    </row>
    <row r="28" spans="2:15" ht="12">
      <c r="B28" s="815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16"/>
    </row>
    <row r="29" spans="2:15" ht="12">
      <c r="B29" s="815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16"/>
    </row>
    <row r="30" spans="2:15" ht="12">
      <c r="B30" s="815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16"/>
    </row>
    <row r="31" spans="2:15" ht="12">
      <c r="B31" s="815"/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16"/>
    </row>
    <row r="32" spans="2:15" ht="12">
      <c r="B32" s="815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16"/>
    </row>
    <row r="33" spans="2:15" ht="12">
      <c r="B33" s="815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16"/>
    </row>
    <row r="34" spans="2:15" ht="12">
      <c r="B34" s="815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16"/>
    </row>
    <row r="35" spans="2:15" ht="12">
      <c r="B35" s="815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16"/>
    </row>
    <row r="36" spans="2:15" ht="12">
      <c r="B36" s="815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16"/>
    </row>
    <row r="37" spans="2:15" ht="12">
      <c r="B37" s="815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16"/>
    </row>
    <row r="38" spans="2:15" ht="12">
      <c r="B38" s="815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16"/>
    </row>
    <row r="39" spans="2:15" ht="12">
      <c r="B39" s="815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6"/>
    </row>
    <row r="40" spans="2:15" ht="12">
      <c r="B40" s="815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16"/>
    </row>
    <row r="41" spans="2:15" ht="12">
      <c r="B41" s="815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16"/>
    </row>
    <row r="42" spans="2:15" ht="12">
      <c r="B42" s="815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16"/>
    </row>
    <row r="43" spans="2:15" ht="12">
      <c r="B43" s="815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16"/>
    </row>
    <row r="44" spans="2:15" ht="12">
      <c r="B44" s="815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16"/>
    </row>
    <row r="45" spans="2:15" ht="12">
      <c r="B45" s="815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16"/>
    </row>
    <row r="46" spans="2:15" ht="12">
      <c r="B46" s="815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16"/>
    </row>
    <row r="47" spans="2:15" ht="12">
      <c r="B47" s="815"/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16"/>
    </row>
    <row r="48" spans="2:15" ht="12">
      <c r="B48" s="815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16"/>
    </row>
    <row r="49" spans="2:15" ht="12">
      <c r="B49" s="815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16"/>
    </row>
    <row r="50" spans="2:15" ht="12">
      <c r="B50" s="815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16"/>
    </row>
    <row r="51" spans="2:15" ht="12">
      <c r="B51" s="815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6"/>
    </row>
    <row r="52" spans="2:15" ht="12">
      <c r="B52" s="815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16"/>
    </row>
    <row r="53" spans="2:15" ht="12">
      <c r="B53" s="815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16"/>
    </row>
    <row r="54" spans="2:15" ht="12">
      <c r="B54" s="815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16"/>
    </row>
    <row r="55" spans="2:15" ht="12">
      <c r="B55" s="815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16"/>
    </row>
    <row r="56" spans="2:15" ht="12">
      <c r="B56" s="815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16"/>
    </row>
    <row r="57" spans="2:15" ht="12">
      <c r="B57" s="815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16"/>
    </row>
    <row r="58" spans="2:15" ht="12">
      <c r="B58" s="815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16"/>
    </row>
    <row r="59" spans="2:15" ht="12">
      <c r="B59" s="815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16"/>
    </row>
    <row r="60" spans="2:15" ht="12">
      <c r="B60" s="815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16"/>
    </row>
    <row r="61" spans="2:15" ht="12">
      <c r="B61" s="815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16"/>
    </row>
    <row r="62" spans="2:15" ht="12">
      <c r="B62" s="815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16"/>
    </row>
    <row r="63" spans="2:15" ht="12">
      <c r="B63" s="815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16"/>
    </row>
    <row r="64" spans="2:15" ht="12">
      <c r="B64" s="815"/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16"/>
    </row>
    <row r="65" spans="2:15" ht="12">
      <c r="B65" s="815"/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16"/>
    </row>
    <row r="66" spans="2:15" ht="12">
      <c r="B66" s="815"/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16"/>
    </row>
    <row r="67" spans="2:15" ht="12">
      <c r="B67" s="815"/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16"/>
    </row>
    <row r="68" spans="2:15" ht="12">
      <c r="B68" s="815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16"/>
    </row>
    <row r="69" spans="2:15" ht="12">
      <c r="B69" s="815"/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16"/>
    </row>
    <row r="70" spans="2:15" ht="12.75" thickBot="1">
      <c r="B70" s="817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9"/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70"/>
  <sheetViews>
    <sheetView zoomScalePageLayoutView="0" workbookViewId="0" topLeftCell="A1">
      <selection activeCell="B2" sqref="B2:P70"/>
    </sheetView>
  </sheetViews>
  <sheetFormatPr defaultColWidth="11.421875" defaultRowHeight="12.75"/>
  <cols>
    <col min="1" max="1" width="2.421875" style="810" customWidth="1"/>
    <col min="2" max="2" width="9.00390625" style="810" customWidth="1"/>
    <col min="3" max="3" width="8.7109375" style="810" customWidth="1"/>
    <col min="4" max="4" width="8.140625" style="810" customWidth="1"/>
    <col min="5" max="5" width="10.7109375" style="810" customWidth="1"/>
    <col min="6" max="6" width="12.28125" style="810" customWidth="1"/>
    <col min="7" max="7" width="11.421875" style="810" customWidth="1"/>
    <col min="8" max="8" width="15.7109375" style="810" customWidth="1"/>
    <col min="9" max="9" width="14.00390625" style="810" customWidth="1"/>
    <col min="10" max="12" width="15.7109375" style="810" customWidth="1"/>
    <col min="13" max="13" width="9.28125" style="810" bestFit="1" customWidth="1"/>
    <col min="14" max="14" width="6.7109375" style="810" customWidth="1"/>
    <col min="15" max="15" width="14.28125" style="810" customWidth="1"/>
    <col min="16" max="16" width="15.7109375" style="810" customWidth="1"/>
    <col min="17" max="17" width="11.421875" style="810" customWidth="1"/>
    <col min="18" max="18" width="18.7109375" style="810" customWidth="1"/>
    <col min="19" max="16384" width="11.421875" style="810" customWidth="1"/>
  </cols>
  <sheetData>
    <row r="1" ht="22.5" customHeight="1"/>
    <row r="2" spans="2:18" s="797" customFormat="1" ht="11.25">
      <c r="B2" s="1313" t="s">
        <v>49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795"/>
      <c r="P2" s="796"/>
      <c r="Q2" s="796"/>
      <c r="R2" s="796"/>
    </row>
    <row r="3" s="798" customFormat="1" ht="12.75">
      <c r="P3" s="894"/>
    </row>
    <row r="4" s="798" customFormat="1" ht="11.25">
      <c r="B4" s="799" t="str">
        <f>CPYG!B3</f>
        <v>ENTIDAD: E.I. DESARROLLO, GANADERO Y PESQUERO DE TENERIFE (AGROTEIDE) </v>
      </c>
    </row>
    <row r="5" s="798" customFormat="1" ht="11.25">
      <c r="B5" s="799"/>
    </row>
    <row r="6" spans="2:18" s="798" customFormat="1" ht="11.25">
      <c r="B6" s="796" t="s">
        <v>63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800"/>
      <c r="Q6" s="800"/>
      <c r="R6" s="800"/>
    </row>
    <row r="7" spans="2:18" s="798" customFormat="1" ht="12" thickBot="1"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</row>
    <row r="8" spans="2:16" s="799" customFormat="1" ht="27" customHeight="1" thickBot="1">
      <c r="B8" s="802"/>
      <c r="C8" s="802"/>
      <c r="D8" s="802"/>
      <c r="E8" s="802"/>
      <c r="F8" s="1314" t="s">
        <v>51</v>
      </c>
      <c r="G8" s="1315"/>
      <c r="H8" s="802"/>
      <c r="I8" s="802"/>
      <c r="J8" s="1316" t="s">
        <v>52</v>
      </c>
      <c r="K8" s="1317"/>
      <c r="L8" s="1318"/>
      <c r="M8" s="802"/>
      <c r="N8" s="802"/>
      <c r="O8" s="802"/>
      <c r="P8" s="802"/>
    </row>
    <row r="9" spans="2:16" s="807" customFormat="1" ht="27" customHeight="1">
      <c r="B9" s="803" t="s">
        <v>53</v>
      </c>
      <c r="C9" s="804" t="s">
        <v>54</v>
      </c>
      <c r="D9" s="805" t="s">
        <v>55</v>
      </c>
      <c r="E9" s="805" t="s">
        <v>56</v>
      </c>
      <c r="F9" s="811">
        <v>2016</v>
      </c>
      <c r="G9" s="812">
        <v>2017</v>
      </c>
      <c r="H9" s="805" t="s">
        <v>57</v>
      </c>
      <c r="I9" s="805" t="s">
        <v>58</v>
      </c>
      <c r="J9" s="805"/>
      <c r="K9" s="805"/>
      <c r="L9" s="805"/>
      <c r="M9" s="805" t="s">
        <v>59</v>
      </c>
      <c r="N9" s="805" t="s">
        <v>278</v>
      </c>
      <c r="O9" s="820" t="s">
        <v>64</v>
      </c>
      <c r="P9" s="806" t="s">
        <v>60</v>
      </c>
    </row>
    <row r="10" spans="2:16" s="801" customFormat="1" ht="11.25">
      <c r="B10" s="813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14"/>
    </row>
    <row r="11" spans="2:16" ht="12">
      <c r="B11" s="815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16"/>
    </row>
    <row r="12" spans="2:16" ht="12">
      <c r="B12" s="815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16"/>
    </row>
    <row r="13" spans="2:16" ht="12">
      <c r="B13" s="815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16"/>
    </row>
    <row r="14" spans="2:16" ht="12">
      <c r="B14" s="815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16"/>
    </row>
    <row r="15" spans="2:16" ht="12">
      <c r="B15" s="815"/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16"/>
    </row>
    <row r="16" spans="2:16" ht="12">
      <c r="B16" s="815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16"/>
    </row>
    <row r="17" spans="2:16" ht="12">
      <c r="B17" s="815"/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16"/>
    </row>
    <row r="18" spans="2:16" ht="12">
      <c r="B18" s="815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16"/>
    </row>
    <row r="19" spans="2:16" ht="12">
      <c r="B19" s="815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16"/>
    </row>
    <row r="20" spans="2:16" ht="12">
      <c r="B20" s="815"/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16"/>
    </row>
    <row r="21" spans="2:16" ht="12">
      <c r="B21" s="815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16"/>
    </row>
    <row r="22" spans="2:16" ht="12">
      <c r="B22" s="815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16"/>
    </row>
    <row r="23" spans="2:16" ht="12">
      <c r="B23" s="815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16"/>
    </row>
    <row r="24" spans="2:16" ht="12">
      <c r="B24" s="815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16"/>
    </row>
    <row r="25" spans="2:16" ht="12">
      <c r="B25" s="815"/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16"/>
    </row>
    <row r="26" spans="2:16" ht="12">
      <c r="B26" s="815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16"/>
    </row>
    <row r="27" spans="2:16" ht="12">
      <c r="B27" s="815"/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16"/>
    </row>
    <row r="28" spans="2:16" ht="12">
      <c r="B28" s="815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16"/>
    </row>
    <row r="29" spans="2:16" ht="12">
      <c r="B29" s="815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16"/>
    </row>
    <row r="30" spans="2:16" ht="12">
      <c r="B30" s="815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16"/>
    </row>
    <row r="31" spans="2:16" ht="12">
      <c r="B31" s="815"/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16"/>
    </row>
    <row r="32" spans="2:16" ht="12">
      <c r="B32" s="815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16"/>
    </row>
    <row r="33" spans="2:16" ht="12">
      <c r="B33" s="815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16"/>
    </row>
    <row r="34" spans="2:16" ht="12">
      <c r="B34" s="815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16"/>
    </row>
    <row r="35" spans="2:16" ht="12">
      <c r="B35" s="815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16"/>
    </row>
    <row r="36" spans="2:16" ht="12">
      <c r="B36" s="815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16"/>
    </row>
    <row r="37" spans="2:16" ht="12">
      <c r="B37" s="815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16"/>
    </row>
    <row r="38" spans="2:16" ht="12">
      <c r="B38" s="815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16"/>
    </row>
    <row r="39" spans="2:16" ht="12">
      <c r="B39" s="815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16"/>
    </row>
    <row r="40" spans="2:16" ht="12">
      <c r="B40" s="815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16"/>
    </row>
    <row r="41" spans="2:16" ht="12">
      <c r="B41" s="815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16"/>
    </row>
    <row r="42" spans="2:16" ht="12">
      <c r="B42" s="815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16"/>
    </row>
    <row r="43" spans="2:16" ht="12">
      <c r="B43" s="815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16"/>
    </row>
    <row r="44" spans="2:16" ht="12">
      <c r="B44" s="815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16"/>
    </row>
    <row r="45" spans="2:16" ht="12">
      <c r="B45" s="815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16"/>
    </row>
    <row r="46" spans="2:16" ht="12">
      <c r="B46" s="815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16"/>
    </row>
    <row r="47" spans="2:16" ht="12">
      <c r="B47" s="815"/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16"/>
    </row>
    <row r="48" spans="2:16" ht="12">
      <c r="B48" s="815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16"/>
    </row>
    <row r="49" spans="2:16" ht="12">
      <c r="B49" s="815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16"/>
    </row>
    <row r="50" spans="2:16" ht="12">
      <c r="B50" s="815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16"/>
    </row>
    <row r="51" spans="2:16" ht="12">
      <c r="B51" s="815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16"/>
    </row>
    <row r="52" spans="2:16" ht="12">
      <c r="B52" s="815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16"/>
    </row>
    <row r="53" spans="2:16" ht="12">
      <c r="B53" s="815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16"/>
    </row>
    <row r="54" spans="2:16" ht="12">
      <c r="B54" s="815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16"/>
    </row>
    <row r="55" spans="2:16" ht="12">
      <c r="B55" s="815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16"/>
    </row>
    <row r="56" spans="2:16" ht="12">
      <c r="B56" s="815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16"/>
    </row>
    <row r="57" spans="2:16" ht="12">
      <c r="B57" s="815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16"/>
    </row>
    <row r="58" spans="2:16" ht="12">
      <c r="B58" s="815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16"/>
    </row>
    <row r="59" spans="2:16" ht="12">
      <c r="B59" s="815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16"/>
    </row>
    <row r="60" spans="2:16" ht="12">
      <c r="B60" s="815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16"/>
    </row>
    <row r="61" spans="2:16" ht="12">
      <c r="B61" s="815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16"/>
    </row>
    <row r="62" spans="2:16" ht="12">
      <c r="B62" s="815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16"/>
    </row>
    <row r="63" spans="2:16" ht="12">
      <c r="B63" s="815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16"/>
    </row>
    <row r="64" spans="2:16" ht="12">
      <c r="B64" s="815"/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16"/>
    </row>
    <row r="65" spans="2:16" ht="12">
      <c r="B65" s="815"/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16"/>
    </row>
    <row r="66" spans="2:16" ht="12">
      <c r="B66" s="815"/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16"/>
    </row>
    <row r="67" spans="2:16" ht="12">
      <c r="B67" s="815"/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16"/>
    </row>
    <row r="68" spans="2:16" ht="12">
      <c r="B68" s="815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16"/>
    </row>
    <row r="69" spans="2:16" ht="12">
      <c r="B69" s="815"/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16"/>
    </row>
    <row r="70" spans="2:16" ht="12.75" thickBot="1">
      <c r="B70" s="817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9"/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D18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21" t="s">
        <v>65</v>
      </c>
    </row>
    <row r="3" spans="2:3" ht="28.5" customHeight="1">
      <c r="B3" s="1321" t="str">
        <f>CPYG!B2</f>
        <v>PRESUPUESTO GENERAL DEL CABILDO INSULAR DE TENERIFE
PROGRAMA DE ACTUACIÓN, INVERSIONES Y FINANCIACIÓN</v>
      </c>
      <c r="C3" s="1321"/>
    </row>
    <row r="4" ht="18" customHeight="1">
      <c r="B4" s="799" t="str">
        <f>CPYG!B3</f>
        <v>ENTIDAD: E.I. DESARROLLO, GANADERO Y PESQUERO DE TENERIFE (AGROTEIDE) </v>
      </c>
    </row>
    <row r="5" spans="2:4" s="823" customFormat="1" ht="15">
      <c r="B5" s="822" t="s">
        <v>66</v>
      </c>
      <c r="C5" s="822">
        <v>2016</v>
      </c>
      <c r="D5" s="822">
        <v>2017</v>
      </c>
    </row>
    <row r="6" spans="2:4" ht="12.75">
      <c r="B6" s="824" t="s">
        <v>67</v>
      </c>
      <c r="C6" s="825">
        <v>0</v>
      </c>
      <c r="D6" s="825">
        <v>0</v>
      </c>
    </row>
    <row r="7" spans="2:4" ht="15">
      <c r="B7" s="826" t="s">
        <v>68</v>
      </c>
      <c r="C7" s="825">
        <v>0</v>
      </c>
      <c r="D7" s="825">
        <v>0</v>
      </c>
    </row>
    <row r="8" spans="2:4" ht="15">
      <c r="B8" s="827" t="s">
        <v>278</v>
      </c>
      <c r="C8" s="828">
        <f>SUM(C6:C7)</f>
        <v>0</v>
      </c>
      <c r="D8" s="828">
        <f>SUM(D6:D7)</f>
        <v>0</v>
      </c>
    </row>
    <row r="9" spans="2:4" ht="15">
      <c r="B9" s="829"/>
      <c r="C9" s="830"/>
      <c r="D9" s="830"/>
    </row>
    <row r="12" spans="2:4" s="832" customFormat="1" ht="15">
      <c r="B12" s="831" t="s">
        <v>69</v>
      </c>
      <c r="C12" s="831">
        <v>2016</v>
      </c>
      <c r="D12" s="831">
        <v>2017</v>
      </c>
    </row>
    <row r="13" spans="2:4" ht="12.75">
      <c r="B13" s="833" t="s">
        <v>70</v>
      </c>
      <c r="C13" s="834">
        <v>0</v>
      </c>
      <c r="D13" s="834">
        <v>0</v>
      </c>
    </row>
    <row r="14" spans="2:4" ht="12.75">
      <c r="B14" s="833" t="s">
        <v>71</v>
      </c>
      <c r="C14" s="834">
        <v>0</v>
      </c>
      <c r="D14" s="834">
        <v>0</v>
      </c>
    </row>
    <row r="15" spans="2:4" ht="15">
      <c r="B15" s="833" t="s">
        <v>72</v>
      </c>
      <c r="C15" s="834">
        <v>0</v>
      </c>
      <c r="D15" s="834">
        <v>0</v>
      </c>
    </row>
    <row r="16" spans="2:4" ht="12.75">
      <c r="B16" s="833" t="s">
        <v>73</v>
      </c>
      <c r="C16" s="834">
        <v>0</v>
      </c>
      <c r="D16" s="834">
        <v>0</v>
      </c>
    </row>
    <row r="17" spans="2:4" ht="30">
      <c r="B17" s="824" t="s">
        <v>74</v>
      </c>
      <c r="C17" s="834">
        <v>0</v>
      </c>
      <c r="D17" s="834">
        <v>0</v>
      </c>
    </row>
    <row r="18" spans="2:4" ht="15">
      <c r="B18" s="827" t="s">
        <v>278</v>
      </c>
      <c r="C18" s="828">
        <f>SUM(C13:C17)</f>
        <v>0</v>
      </c>
      <c r="D18" s="828">
        <f>SUM(D13:D17)</f>
        <v>0</v>
      </c>
    </row>
  </sheetData>
  <sheetProtection/>
  <mergeCells count="1">
    <mergeCell ref="B3:C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F15"/>
  <sheetViews>
    <sheetView zoomScalePageLayoutView="0" workbookViewId="0" topLeftCell="A1">
      <selection activeCell="F19" sqref="F19"/>
    </sheetView>
  </sheetViews>
  <sheetFormatPr defaultColWidth="11.57421875" defaultRowHeight="12.75"/>
  <cols>
    <col min="1" max="1" width="2.140625" style="901" customWidth="1"/>
    <col min="2" max="2" width="18.7109375" style="901" customWidth="1"/>
    <col min="3" max="3" width="11.57421875" style="901" customWidth="1"/>
    <col min="4" max="4" width="13.140625" style="901" customWidth="1"/>
    <col min="5" max="5" width="11.57421875" style="901" customWidth="1"/>
    <col min="6" max="6" width="34.57421875" style="901" bestFit="1" customWidth="1"/>
    <col min="7" max="16384" width="11.57421875" style="901" customWidth="1"/>
  </cols>
  <sheetData>
    <row r="2" ht="13.5" thickBot="1"/>
    <row r="3" spans="2:6" ht="15.75" thickBot="1">
      <c r="B3" s="902" t="s">
        <v>75</v>
      </c>
      <c r="C3" s="903"/>
      <c r="D3" s="903"/>
      <c r="E3" s="903"/>
      <c r="F3" s="904"/>
    </row>
    <row r="4" ht="12.75">
      <c r="B4" s="905" t="str">
        <f>CPYG!B3</f>
        <v>ENTIDAD: E.I. DESARROLLO, GANADERO Y PESQUERO DE TENERIFE (AGROTEIDE) </v>
      </c>
    </row>
    <row r="5" ht="13.5" thickBot="1"/>
    <row r="6" spans="4:6" s="906" customFormat="1" ht="15.75" thickBot="1">
      <c r="D6" s="907">
        <v>2017</v>
      </c>
      <c r="E6" s="908">
        <v>2016</v>
      </c>
      <c r="F6" s="909" t="s">
        <v>478</v>
      </c>
    </row>
    <row r="7" spans="2:6" ht="15">
      <c r="B7" s="910" t="s">
        <v>76</v>
      </c>
      <c r="C7" s="911"/>
      <c r="D7" s="912">
        <f>+Personal!E36+Personal!F36</f>
        <v>23500</v>
      </c>
      <c r="E7" s="913">
        <v>0</v>
      </c>
      <c r="F7" s="914" t="s">
        <v>130</v>
      </c>
    </row>
    <row r="8" spans="2:6" ht="15">
      <c r="B8" s="915" t="s">
        <v>51</v>
      </c>
      <c r="C8" s="916"/>
      <c r="D8" s="917"/>
      <c r="E8" s="917"/>
      <c r="F8" s="918"/>
    </row>
    <row r="9" spans="2:6" ht="15">
      <c r="B9" s="915" t="s">
        <v>58</v>
      </c>
      <c r="C9" s="916"/>
      <c r="D9" s="917"/>
      <c r="E9" s="917"/>
      <c r="F9" s="918"/>
    </row>
    <row r="10" spans="2:6" ht="15">
      <c r="B10" s="919" t="s">
        <v>77</v>
      </c>
      <c r="C10" s="920"/>
      <c r="D10" s="921"/>
      <c r="E10" s="921"/>
      <c r="F10" s="922"/>
    </row>
    <row r="11" spans="2:6" ht="15.75" thickBot="1">
      <c r="B11" s="923" t="s">
        <v>78</v>
      </c>
      <c r="C11" s="920"/>
      <c r="D11" s="924">
        <f>Personal!I43</f>
        <v>7650</v>
      </c>
      <c r="E11" s="921">
        <v>0</v>
      </c>
      <c r="F11" s="914" t="s">
        <v>130</v>
      </c>
    </row>
    <row r="12" spans="2:5" ht="15.75" thickBot="1">
      <c r="B12" s="925"/>
      <c r="C12" s="926" t="s">
        <v>278</v>
      </c>
      <c r="D12" s="927">
        <f>SUM(D7:D11)</f>
        <v>31150</v>
      </c>
      <c r="E12" s="928">
        <f>SUM(E7:E11)</f>
        <v>0</v>
      </c>
    </row>
    <row r="13" spans="2:3" ht="15.75" thickBot="1">
      <c r="B13" s="925"/>
      <c r="C13" s="925"/>
    </row>
    <row r="14" spans="2:5" ht="13.5" thickBot="1">
      <c r="B14" s="1322" t="s">
        <v>131</v>
      </c>
      <c r="C14" s="1323"/>
      <c r="D14" s="1324"/>
      <c r="E14" s="929" t="s">
        <v>132</v>
      </c>
    </row>
    <row r="15" spans="2:3" ht="15">
      <c r="B15" s="925"/>
      <c r="C15" s="925"/>
    </row>
  </sheetData>
  <sheetProtection/>
  <mergeCells count="1">
    <mergeCell ref="B14:D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66"/>
  <sheetViews>
    <sheetView zoomScale="75" zoomScaleNormal="75" zoomScalePageLayoutView="0" workbookViewId="0" topLeftCell="A1">
      <selection activeCell="B2" sqref="B2:E63"/>
    </sheetView>
  </sheetViews>
  <sheetFormatPr defaultColWidth="11.421875" defaultRowHeight="12.75"/>
  <cols>
    <col min="1" max="1" width="11.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421875" style="214" customWidth="1"/>
    <col min="7" max="7" width="11.7109375" style="214" bestFit="1" customWidth="1"/>
    <col min="8" max="16384" width="11.421875" style="214" customWidth="1"/>
  </cols>
  <sheetData>
    <row r="1" ht="13.5" thickBot="1"/>
    <row r="2" spans="2:5" ht="49.5" customHeight="1">
      <c r="B2" s="1325" t="s">
        <v>663</v>
      </c>
      <c r="C2" s="1326"/>
      <c r="D2" s="1327"/>
      <c r="E2" s="236">
        <f>CPYG!E2</f>
        <v>2017</v>
      </c>
    </row>
    <row r="3" spans="2:5" ht="42.75" customHeight="1">
      <c r="B3" s="1328" t="str">
        <f>CPYG!B3</f>
        <v>ENTIDAD: E.I. DESARROLLO, GANADERO Y PESQUERO DE TENERIFE (AGROTEIDE) </v>
      </c>
      <c r="C3" s="1329"/>
      <c r="D3" s="1330"/>
      <c r="E3" s="326" t="s">
        <v>338</v>
      </c>
    </row>
    <row r="4" spans="2:5" s="133" customFormat="1" ht="24.75" customHeight="1">
      <c r="B4" s="1331" t="s">
        <v>29</v>
      </c>
      <c r="C4" s="1332"/>
      <c r="D4" s="1332"/>
      <c r="E4" s="1333"/>
    </row>
    <row r="5" spans="2:5" s="133" customFormat="1" ht="16.5" customHeight="1">
      <c r="B5" s="1334" t="s">
        <v>255</v>
      </c>
      <c r="C5" s="1335"/>
      <c r="D5" s="1336" t="s">
        <v>257</v>
      </c>
      <c r="E5" s="1337"/>
    </row>
    <row r="6" spans="2:5" s="133" customFormat="1" ht="19.5" customHeight="1">
      <c r="B6" s="664" t="s">
        <v>256</v>
      </c>
      <c r="C6" s="320" t="s">
        <v>253</v>
      </c>
      <c r="D6" s="320" t="s">
        <v>256</v>
      </c>
      <c r="E6" s="665" t="s">
        <v>253</v>
      </c>
    </row>
    <row r="7" spans="2:5" s="133" customFormat="1" ht="19.5" customHeight="1">
      <c r="B7" s="329" t="s">
        <v>280</v>
      </c>
      <c r="C7" s="321"/>
      <c r="D7" s="322" t="s">
        <v>280</v>
      </c>
      <c r="E7" s="331"/>
    </row>
    <row r="8" spans="2:5" s="230" customFormat="1" ht="19.5" customHeight="1">
      <c r="B8" s="660" t="s">
        <v>281</v>
      </c>
      <c r="C8" s="323"/>
      <c r="D8" s="845" t="s">
        <v>281</v>
      </c>
      <c r="E8" s="663"/>
    </row>
    <row r="9" spans="2:5" s="230" customFormat="1" ht="19.5" customHeight="1">
      <c r="B9" s="660" t="s">
        <v>282</v>
      </c>
      <c r="C9" s="323"/>
      <c r="D9" s="845" t="s">
        <v>282</v>
      </c>
      <c r="E9" s="663"/>
    </row>
    <row r="10" spans="2:5" s="230" customFormat="1" ht="19.5" customHeight="1">
      <c r="B10" s="660" t="s">
        <v>283</v>
      </c>
      <c r="C10" s="323"/>
      <c r="D10" s="845" t="s">
        <v>283</v>
      </c>
      <c r="E10" s="663"/>
    </row>
    <row r="11" spans="2:5" s="230" customFormat="1" ht="19.5" customHeight="1">
      <c r="B11" s="660" t="s">
        <v>284</v>
      </c>
      <c r="C11" s="323"/>
      <c r="D11" s="845" t="s">
        <v>284</v>
      </c>
      <c r="E11" s="663"/>
    </row>
    <row r="12" spans="2:5" s="230" customFormat="1" ht="19.5" customHeight="1">
      <c r="B12" s="660" t="s">
        <v>662</v>
      </c>
      <c r="C12" s="323"/>
      <c r="D12" s="845" t="s">
        <v>662</v>
      </c>
      <c r="E12" s="663"/>
    </row>
    <row r="13" spans="2:5" s="230" customFormat="1" ht="19.5" customHeight="1">
      <c r="B13" s="660" t="s">
        <v>30</v>
      </c>
      <c r="C13" s="323"/>
      <c r="D13" s="845" t="s">
        <v>30</v>
      </c>
      <c r="E13" s="663"/>
    </row>
    <row r="14" spans="2:5" s="230" customFormat="1" ht="19.5" customHeight="1">
      <c r="B14" s="660" t="s">
        <v>317</v>
      </c>
      <c r="C14" s="323"/>
      <c r="D14" s="845" t="s">
        <v>317</v>
      </c>
      <c r="E14" s="663"/>
    </row>
    <row r="15" spans="2:7" s="230" customFormat="1" ht="19.5" customHeight="1">
      <c r="B15" s="660" t="s">
        <v>285</v>
      </c>
      <c r="C15" s="835"/>
      <c r="D15" s="845" t="s">
        <v>285</v>
      </c>
      <c r="E15" s="841"/>
      <c r="G15" s="836"/>
    </row>
    <row r="16" spans="2:5" s="230" customFormat="1" ht="19.5" customHeight="1">
      <c r="B16" s="660" t="s">
        <v>286</v>
      </c>
      <c r="C16" s="835"/>
      <c r="D16" s="845" t="s">
        <v>286</v>
      </c>
      <c r="E16" s="841"/>
    </row>
    <row r="17" spans="2:5" s="230" customFormat="1" ht="19.5" customHeight="1">
      <c r="B17" s="660" t="s">
        <v>287</v>
      </c>
      <c r="C17" s="835"/>
      <c r="D17" s="845" t="s">
        <v>287</v>
      </c>
      <c r="E17" s="841"/>
    </row>
    <row r="18" spans="2:5" s="230" customFormat="1" ht="19.5" customHeight="1">
      <c r="B18" s="660" t="s">
        <v>289</v>
      </c>
      <c r="C18" s="835"/>
      <c r="D18" s="845" t="s">
        <v>289</v>
      </c>
      <c r="E18" s="663"/>
    </row>
    <row r="19" spans="2:5" s="230" customFormat="1" ht="19.5" customHeight="1">
      <c r="B19" s="660" t="s">
        <v>288</v>
      </c>
      <c r="C19" s="323"/>
      <c r="D19" s="845" t="s">
        <v>288</v>
      </c>
      <c r="E19" s="663"/>
    </row>
    <row r="20" spans="2:5" s="230" customFormat="1" ht="19.5" customHeight="1">
      <c r="B20" s="660" t="s">
        <v>31</v>
      </c>
      <c r="C20" s="323"/>
      <c r="D20" s="845" t="s">
        <v>32</v>
      </c>
      <c r="E20" s="663"/>
    </row>
    <row r="21" spans="2:5" s="230" customFormat="1" ht="19.5" customHeight="1">
      <c r="B21" s="660" t="s">
        <v>290</v>
      </c>
      <c r="C21" s="323"/>
      <c r="D21" s="845" t="s">
        <v>290</v>
      </c>
      <c r="E21" s="663"/>
    </row>
    <row r="22" spans="2:5" s="230" customFormat="1" ht="19.5" customHeight="1">
      <c r="B22" s="660" t="s">
        <v>33</v>
      </c>
      <c r="C22" s="323"/>
      <c r="D22" s="845" t="s">
        <v>33</v>
      </c>
      <c r="E22" s="663"/>
    </row>
    <row r="23" spans="2:5" s="230" customFormat="1" ht="19.5" customHeight="1">
      <c r="B23" s="660" t="s">
        <v>293</v>
      </c>
      <c r="C23" s="323"/>
      <c r="D23" s="845" t="s">
        <v>293</v>
      </c>
      <c r="E23" s="663"/>
    </row>
    <row r="24" spans="2:5" s="230" customFormat="1" ht="19.5" customHeight="1">
      <c r="B24" s="660" t="s">
        <v>34</v>
      </c>
      <c r="C24" s="323"/>
      <c r="D24" s="845" t="s">
        <v>34</v>
      </c>
      <c r="E24" s="663"/>
    </row>
    <row r="25" spans="2:5" s="230" customFormat="1" ht="19.5" customHeight="1">
      <c r="B25" s="660" t="s">
        <v>35</v>
      </c>
      <c r="C25" s="323"/>
      <c r="D25" s="845" t="s">
        <v>35</v>
      </c>
      <c r="E25" s="663"/>
    </row>
    <row r="26" spans="2:5" s="230" customFormat="1" ht="19.5" customHeight="1">
      <c r="B26" s="660" t="s">
        <v>292</v>
      </c>
      <c r="C26" s="323"/>
      <c r="D26" s="845" t="s">
        <v>292</v>
      </c>
      <c r="E26" s="663"/>
    </row>
    <row r="27" spans="2:5" s="230" customFormat="1" ht="19.5" customHeight="1">
      <c r="B27" s="660" t="s">
        <v>36</v>
      </c>
      <c r="C27" s="323"/>
      <c r="D27" s="845" t="s">
        <v>36</v>
      </c>
      <c r="E27" s="663"/>
    </row>
    <row r="28" spans="2:5" s="230" customFormat="1" ht="19.5" customHeight="1">
      <c r="B28" s="660" t="s">
        <v>37</v>
      </c>
      <c r="C28" s="323"/>
      <c r="D28" s="845" t="s">
        <v>37</v>
      </c>
      <c r="E28" s="663"/>
    </row>
    <row r="29" spans="2:5" s="230" customFormat="1" ht="19.5" customHeight="1">
      <c r="B29" s="660" t="s">
        <v>38</v>
      </c>
      <c r="C29" s="323"/>
      <c r="D29" s="845" t="s">
        <v>38</v>
      </c>
      <c r="E29" s="663"/>
    </row>
    <row r="30" spans="2:5" s="230" customFormat="1" ht="19.5" customHeight="1">
      <c r="B30" s="660" t="s">
        <v>39</v>
      </c>
      <c r="C30" s="323"/>
      <c r="D30" s="845" t="s">
        <v>39</v>
      </c>
      <c r="E30" s="663"/>
    </row>
    <row r="31" spans="2:5" s="230" customFormat="1" ht="29.25" customHeight="1">
      <c r="B31" s="842" t="s">
        <v>506</v>
      </c>
      <c r="C31" s="323"/>
      <c r="D31" s="845" t="s">
        <v>506</v>
      </c>
      <c r="E31" s="663"/>
    </row>
    <row r="32" spans="2:5" s="230" customFormat="1" ht="29.25" customHeight="1">
      <c r="B32" s="842" t="s">
        <v>318</v>
      </c>
      <c r="C32" s="323"/>
      <c r="D32" s="845" t="s">
        <v>318</v>
      </c>
      <c r="E32" s="663"/>
    </row>
    <row r="33" spans="2:5" s="230" customFormat="1" ht="29.25" customHeight="1">
      <c r="B33" s="842" t="s">
        <v>324</v>
      </c>
      <c r="C33" s="323"/>
      <c r="D33" s="845" t="s">
        <v>324</v>
      </c>
      <c r="E33" s="663"/>
    </row>
    <row r="34" spans="2:5" s="230" customFormat="1" ht="29.25" customHeight="1">
      <c r="B34" s="842" t="s">
        <v>80</v>
      </c>
      <c r="C34" s="323"/>
      <c r="D34" s="846" t="s">
        <v>80</v>
      </c>
      <c r="E34" s="663"/>
    </row>
    <row r="35" spans="2:5" s="230" customFormat="1" ht="29.25" customHeight="1">
      <c r="B35" s="842" t="s">
        <v>81</v>
      </c>
      <c r="C35" s="323"/>
      <c r="D35" s="846" t="s">
        <v>81</v>
      </c>
      <c r="E35" s="663"/>
    </row>
    <row r="36" spans="2:5" s="230" customFormat="1" ht="29.25" customHeight="1">
      <c r="B36" s="842" t="s">
        <v>79</v>
      </c>
      <c r="C36" s="323"/>
      <c r="D36" s="846" t="s">
        <v>79</v>
      </c>
      <c r="E36" s="663"/>
    </row>
    <row r="37" spans="2:5" s="230" customFormat="1" ht="29.25" customHeight="1">
      <c r="B37" s="842" t="s">
        <v>814</v>
      </c>
      <c r="C37" s="323"/>
      <c r="D37" s="845" t="str">
        <f>B37</f>
        <v>FUNDACION TENERIFE RURAL</v>
      </c>
      <c r="E37" s="663"/>
    </row>
    <row r="38" spans="2:5" s="230" customFormat="1" ht="29.25" customHeight="1">
      <c r="B38" s="842" t="s">
        <v>320</v>
      </c>
      <c r="C38" s="323"/>
      <c r="D38" s="845" t="s">
        <v>320</v>
      </c>
      <c r="E38" s="663"/>
    </row>
    <row r="39" spans="2:5" s="230" customFormat="1" ht="22.5" customHeight="1">
      <c r="B39" s="842" t="s">
        <v>319</v>
      </c>
      <c r="C39" s="323"/>
      <c r="D39" s="845" t="s">
        <v>319</v>
      </c>
      <c r="E39" s="663"/>
    </row>
    <row r="40" spans="2:5" s="230" customFormat="1" ht="29.25" customHeight="1">
      <c r="B40" s="842" t="s">
        <v>321</v>
      </c>
      <c r="C40" s="323"/>
      <c r="D40" s="845" t="s">
        <v>321</v>
      </c>
      <c r="E40" s="663"/>
    </row>
    <row r="41" spans="2:5" s="133" customFormat="1" ht="29.25" customHeight="1">
      <c r="B41" s="666" t="s">
        <v>82</v>
      </c>
      <c r="C41" s="321"/>
      <c r="D41" s="844" t="s">
        <v>82</v>
      </c>
      <c r="E41" s="331"/>
    </row>
    <row r="42" spans="2:5" s="133" customFormat="1" ht="29.25" customHeight="1">
      <c r="B42" s="666" t="s">
        <v>88</v>
      </c>
      <c r="C42" s="321"/>
      <c r="D42" s="844" t="s">
        <v>88</v>
      </c>
      <c r="E42" s="331"/>
    </row>
    <row r="43" spans="2:5" s="133" customFormat="1" ht="29.25" customHeight="1">
      <c r="B43" s="666" t="s">
        <v>89</v>
      </c>
      <c r="C43" s="321"/>
      <c r="D43" s="844" t="s">
        <v>89</v>
      </c>
      <c r="E43" s="331"/>
    </row>
    <row r="44" spans="2:5" s="133" customFormat="1" ht="29.25" customHeight="1">
      <c r="B44" s="666" t="s">
        <v>90</v>
      </c>
      <c r="C44" s="321"/>
      <c r="D44" s="844" t="s">
        <v>90</v>
      </c>
      <c r="E44" s="331"/>
    </row>
    <row r="45" spans="2:5" s="133" customFormat="1" ht="29.25" customHeight="1" thickBot="1">
      <c r="B45" s="837" t="s">
        <v>91</v>
      </c>
      <c r="C45" s="838"/>
      <c r="D45" s="840" t="s">
        <v>91</v>
      </c>
      <c r="E45" s="839"/>
    </row>
    <row r="46" spans="2:5" s="133" customFormat="1" ht="33" customHeight="1" thickBot="1">
      <c r="B46" s="847" t="s">
        <v>278</v>
      </c>
      <c r="C46" s="848">
        <f>SUM(C7:C45)</f>
        <v>0</v>
      </c>
      <c r="D46" s="849" t="s">
        <v>278</v>
      </c>
      <c r="E46" s="850">
        <f>SUM(E7:E45)</f>
        <v>0</v>
      </c>
    </row>
    <row r="47" ht="12.75">
      <c r="C47" s="324"/>
    </row>
    <row r="48" ht="13.5" thickBot="1"/>
    <row r="49" spans="2:5" ht="24.75" customHeight="1" thickBot="1">
      <c r="B49" s="1339" t="s">
        <v>322</v>
      </c>
      <c r="C49" s="1340"/>
      <c r="D49" s="1340"/>
      <c r="E49" s="1341"/>
    </row>
    <row r="50" spans="2:5" ht="20.25" customHeight="1" thickBot="1">
      <c r="B50" s="1339" t="s">
        <v>29</v>
      </c>
      <c r="C50" s="1340"/>
      <c r="D50" s="1340"/>
      <c r="E50" s="1341"/>
    </row>
    <row r="51" spans="2:5" ht="18" customHeight="1">
      <c r="B51" s="1342" t="s">
        <v>255</v>
      </c>
      <c r="C51" s="1343"/>
      <c r="D51" s="1344" t="s">
        <v>257</v>
      </c>
      <c r="E51" s="1345"/>
    </row>
    <row r="52" spans="2:5" ht="19.5" customHeight="1">
      <c r="B52" s="664" t="s">
        <v>256</v>
      </c>
      <c r="C52" s="320" t="s">
        <v>253</v>
      </c>
      <c r="D52" s="320" t="s">
        <v>256</v>
      </c>
      <c r="E52" s="665" t="s">
        <v>253</v>
      </c>
    </row>
    <row r="53" spans="2:5" ht="23.25" customHeight="1">
      <c r="B53" s="329" t="s">
        <v>83</v>
      </c>
      <c r="C53" s="320"/>
      <c r="D53" s="843" t="s">
        <v>83</v>
      </c>
      <c r="E53" s="665"/>
    </row>
    <row r="54" spans="2:5" ht="23.25" customHeight="1">
      <c r="B54" s="666" t="s">
        <v>323</v>
      </c>
      <c r="C54" s="320"/>
      <c r="D54" s="844" t="s">
        <v>323</v>
      </c>
      <c r="E54" s="665"/>
    </row>
    <row r="55" spans="2:5" ht="25.5" customHeight="1">
      <c r="B55" s="666" t="s">
        <v>84</v>
      </c>
      <c r="C55" s="320"/>
      <c r="D55" s="844" t="s">
        <v>84</v>
      </c>
      <c r="E55" s="665"/>
    </row>
    <row r="56" spans="2:5" s="133" customFormat="1" ht="29.25" customHeight="1">
      <c r="B56" s="666" t="s">
        <v>85</v>
      </c>
      <c r="C56" s="321"/>
      <c r="D56" s="844" t="s">
        <v>85</v>
      </c>
      <c r="E56" s="331"/>
    </row>
    <row r="57" spans="2:5" s="133" customFormat="1" ht="29.25" customHeight="1">
      <c r="B57" s="837" t="s">
        <v>86</v>
      </c>
      <c r="C57" s="321"/>
      <c r="D57" s="840" t="s">
        <v>86</v>
      </c>
      <c r="E57" s="839"/>
    </row>
    <row r="58" spans="2:5" s="133" customFormat="1" ht="29.25" customHeight="1" thickBot="1">
      <c r="B58" s="837" t="s">
        <v>87</v>
      </c>
      <c r="C58" s="838"/>
      <c r="D58" s="840" t="s">
        <v>87</v>
      </c>
      <c r="E58" s="839"/>
    </row>
    <row r="59" spans="2:5" s="133" customFormat="1" ht="34.5" customHeight="1" thickBot="1">
      <c r="B59" s="847" t="s">
        <v>278</v>
      </c>
      <c r="C59" s="848">
        <f>SUM(C53:C58)</f>
        <v>0</v>
      </c>
      <c r="D59" s="849" t="s">
        <v>278</v>
      </c>
      <c r="E59" s="850">
        <f>SUM(E53:E58)</f>
        <v>0</v>
      </c>
    </row>
    <row r="60" spans="2:3" ht="12.75">
      <c r="B60" s="325"/>
      <c r="C60" s="324"/>
    </row>
    <row r="61" spans="3:5" ht="12.75">
      <c r="C61" s="324"/>
      <c r="E61" s="894"/>
    </row>
    <row r="62" spans="2:5" ht="12.75">
      <c r="B62" s="1338" t="s">
        <v>291</v>
      </c>
      <c r="C62" s="1338"/>
      <c r="D62" s="1338"/>
      <c r="E62" s="1338"/>
    </row>
    <row r="63" spans="2:5" ht="12.75">
      <c r="B63" s="1338" t="s">
        <v>294</v>
      </c>
      <c r="C63" s="1338"/>
      <c r="D63" s="1338"/>
      <c r="E63" s="1338"/>
    </row>
    <row r="64" ht="12.75">
      <c r="C64" s="324"/>
    </row>
    <row r="65" ht="12.75">
      <c r="C65" s="324"/>
    </row>
    <row r="66" ht="12.75">
      <c r="C66" s="324"/>
    </row>
  </sheetData>
  <sheetProtection/>
  <mergeCells count="11">
    <mergeCell ref="B49:E49"/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421875" style="133" customWidth="1"/>
  </cols>
  <sheetData>
    <row r="1" ht="13.5" thickBot="1"/>
    <row r="2" spans="2:6" ht="49.5" customHeight="1">
      <c r="B2" s="1096" t="s">
        <v>663</v>
      </c>
      <c r="C2" s="1097"/>
      <c r="D2" s="1097"/>
      <c r="E2" s="1097"/>
      <c r="F2" s="236">
        <f>CPYG!E2</f>
        <v>2017</v>
      </c>
    </row>
    <row r="3" spans="2:6" ht="44.25" customHeight="1">
      <c r="B3" s="1328" t="str">
        <f>CPYG!B3</f>
        <v>ENTIDAD: E.I. DESARROLLO, GANADERO Y PESQUERO DE TENERIFE (AGROTEIDE) </v>
      </c>
      <c r="C3" s="1346"/>
      <c r="D3" s="1346"/>
      <c r="E3" s="1347"/>
      <c r="F3" s="326" t="s">
        <v>337</v>
      </c>
    </row>
    <row r="4" spans="2:6" ht="24.75" customHeight="1">
      <c r="B4" s="1331" t="s">
        <v>40</v>
      </c>
      <c r="C4" s="1348"/>
      <c r="D4" s="1348"/>
      <c r="E4" s="1348"/>
      <c r="F4" s="1349"/>
    </row>
    <row r="5" spans="2:6" ht="30" customHeight="1">
      <c r="B5" s="327" t="s">
        <v>251</v>
      </c>
      <c r="C5" s="319" t="s">
        <v>252</v>
      </c>
      <c r="D5" s="669" t="s">
        <v>411</v>
      </c>
      <c r="E5" s="669" t="s">
        <v>611</v>
      </c>
      <c r="F5" s="328" t="s">
        <v>254</v>
      </c>
    </row>
    <row r="6" spans="2:6" ht="19.5" customHeight="1">
      <c r="B6" s="329"/>
      <c r="C6" s="333"/>
      <c r="D6" s="333"/>
      <c r="E6" s="650"/>
      <c r="F6" s="331"/>
    </row>
    <row r="7" spans="2:6" ht="19.5" customHeight="1">
      <c r="B7" s="660"/>
      <c r="C7" s="661"/>
      <c r="D7" s="661"/>
      <c r="E7" s="662"/>
      <c r="F7" s="663"/>
    </row>
    <row r="8" spans="2:6" ht="19.5" customHeight="1">
      <c r="B8" s="660"/>
      <c r="C8" s="661"/>
      <c r="D8" s="661"/>
      <c r="E8" s="662"/>
      <c r="F8" s="663"/>
    </row>
    <row r="9" spans="2:6" ht="19.5" customHeight="1">
      <c r="B9" s="660"/>
      <c r="C9" s="661"/>
      <c r="D9" s="661"/>
      <c r="E9" s="662"/>
      <c r="F9" s="663"/>
    </row>
    <row r="10" spans="2:6" ht="19.5" customHeight="1">
      <c r="B10" s="329"/>
      <c r="C10" s="333"/>
      <c r="D10" s="333"/>
      <c r="E10" s="650"/>
      <c r="F10" s="331"/>
    </row>
    <row r="11" spans="2:6" ht="19.5" customHeight="1">
      <c r="B11" s="329"/>
      <c r="C11" s="333"/>
      <c r="D11" s="333"/>
      <c r="E11" s="650"/>
      <c r="F11" s="331"/>
    </row>
    <row r="12" spans="2:6" ht="19.5" customHeight="1">
      <c r="B12" s="329"/>
      <c r="C12" s="333"/>
      <c r="D12" s="333"/>
      <c r="E12" s="650"/>
      <c r="F12" s="331"/>
    </row>
    <row r="13" spans="2:6" ht="19.5" customHeight="1">
      <c r="B13" s="329"/>
      <c r="C13" s="333"/>
      <c r="D13" s="333"/>
      <c r="E13" s="650"/>
      <c r="F13" s="331"/>
    </row>
    <row r="14" spans="2:6" ht="19.5" customHeight="1">
      <c r="B14" s="329"/>
      <c r="C14" s="333"/>
      <c r="D14" s="333"/>
      <c r="E14" s="650"/>
      <c r="F14" s="331"/>
    </row>
    <row r="15" spans="2:6" ht="19.5" customHeight="1">
      <c r="B15" s="329"/>
      <c r="C15" s="332"/>
      <c r="D15" s="332"/>
      <c r="E15" s="333"/>
      <c r="F15" s="331"/>
    </row>
    <row r="16" spans="2:6" ht="19.5" customHeight="1">
      <c r="B16" s="329"/>
      <c r="C16" s="321"/>
      <c r="D16" s="668"/>
      <c r="E16" s="330"/>
      <c r="F16" s="331"/>
    </row>
    <row r="17" spans="2:6" ht="19.5" customHeight="1">
      <c r="B17" s="329"/>
      <c r="C17" s="321"/>
      <c r="D17" s="668"/>
      <c r="E17" s="330"/>
      <c r="F17" s="331"/>
    </row>
    <row r="18" spans="2:6" ht="19.5" customHeight="1">
      <c r="B18" s="329"/>
      <c r="C18" s="321"/>
      <c r="D18" s="668"/>
      <c r="E18" s="330"/>
      <c r="F18" s="331"/>
    </row>
    <row r="19" spans="2:6" ht="19.5" customHeight="1">
      <c r="B19" s="329"/>
      <c r="C19" s="321"/>
      <c r="D19" s="668"/>
      <c r="E19" s="330"/>
      <c r="F19" s="331"/>
    </row>
    <row r="20" spans="2:6" ht="19.5" customHeight="1">
      <c r="B20" s="329"/>
      <c r="C20" s="321"/>
      <c r="D20" s="668"/>
      <c r="E20" s="330"/>
      <c r="F20" s="331"/>
    </row>
    <row r="21" spans="2:6" ht="19.5" customHeight="1">
      <c r="B21" s="329"/>
      <c r="C21" s="321"/>
      <c r="D21" s="668"/>
      <c r="E21" s="330"/>
      <c r="F21" s="331"/>
    </row>
    <row r="22" spans="2:6" ht="19.5" customHeight="1">
      <c r="B22" s="329"/>
      <c r="C22" s="321"/>
      <c r="D22" s="668"/>
      <c r="E22" s="330"/>
      <c r="F22" s="331"/>
    </row>
    <row r="23" spans="2:6" ht="23.25" customHeight="1" thickBot="1">
      <c r="B23" s="334"/>
      <c r="C23" s="335"/>
      <c r="D23" s="335"/>
      <c r="E23" s="592">
        <f>SUM(E6:E22)</f>
        <v>0</v>
      </c>
      <c r="F23" s="315"/>
    </row>
    <row r="24" spans="3:4" ht="12.75">
      <c r="C24" s="606"/>
      <c r="D24" s="606"/>
    </row>
    <row r="25" spans="3:6" ht="12.75" hidden="1">
      <c r="C25" s="606"/>
      <c r="D25" s="606"/>
      <c r="F25" s="868" t="s">
        <v>117</v>
      </c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06"/>
      <c r="D28" s="606"/>
      <c r="E28" s="169"/>
      <c r="F28" s="169"/>
    </row>
    <row r="29" spans="3:6" ht="12.75">
      <c r="C29" s="606"/>
      <c r="D29" s="606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51"/>
      <c r="D32" s="651"/>
      <c r="E32" s="652"/>
      <c r="F32" s="652"/>
    </row>
    <row r="33" spans="3:6" ht="12.75">
      <c r="C33" s="606"/>
      <c r="D33" s="606"/>
      <c r="E33" s="169"/>
      <c r="F33" s="169"/>
    </row>
    <row r="34" spans="3:4" ht="12.75">
      <c r="C34" s="606"/>
      <c r="D34" s="606"/>
    </row>
    <row r="35" spans="3:6" ht="12.75">
      <c r="C35" s="651"/>
      <c r="D35" s="651"/>
      <c r="E35" s="652"/>
      <c r="F35" s="652"/>
    </row>
    <row r="36" spans="3:6" ht="12.75">
      <c r="C36" s="651"/>
      <c r="D36" s="651"/>
      <c r="E36" s="652"/>
      <c r="F36" s="652"/>
    </row>
    <row r="37" spans="3:4" ht="12.75">
      <c r="C37" s="606"/>
      <c r="D37" s="606"/>
    </row>
    <row r="38" spans="3:4" ht="12.75">
      <c r="C38" s="606"/>
      <c r="D38" s="606"/>
    </row>
    <row r="39" spans="3:4" ht="12.75">
      <c r="C39" s="606"/>
      <c r="D39" s="606"/>
    </row>
    <row r="40" spans="3:4" ht="12.75">
      <c r="C40" s="606"/>
      <c r="D40" s="606"/>
    </row>
    <row r="41" spans="3:4" ht="12.75">
      <c r="C41" s="606"/>
      <c r="D41" s="606"/>
    </row>
    <row r="42" spans="3:4" ht="12.75">
      <c r="C42" s="606"/>
      <c r="D42" s="606"/>
    </row>
    <row r="43" spans="3:4" ht="12.75">
      <c r="C43" s="606"/>
      <c r="D43" s="606"/>
    </row>
    <row r="44" spans="3:4" ht="12.75">
      <c r="C44" s="606"/>
      <c r="D44" s="606"/>
    </row>
    <row r="45" spans="3:4" ht="12.75">
      <c r="C45" s="606"/>
      <c r="D45" s="606"/>
    </row>
    <row r="46" spans="3:4" ht="12.75">
      <c r="C46" s="606"/>
      <c r="D46" s="606"/>
    </row>
    <row r="47" spans="3:4" ht="12.75">
      <c r="C47" s="606"/>
      <c r="D47" s="606"/>
    </row>
    <row r="48" spans="3:4" ht="12.75">
      <c r="C48" s="606"/>
      <c r="D48" s="606"/>
    </row>
    <row r="49" spans="3:4" ht="12.75">
      <c r="C49" s="606"/>
      <c r="D49" s="606"/>
    </row>
  </sheetData>
  <sheetProtection/>
  <mergeCells count="3">
    <mergeCell ref="B2:E2"/>
    <mergeCell ref="B3:E3"/>
    <mergeCell ref="B4:F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9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7109375" style="133" customWidth="1"/>
    <col min="5" max="5" width="30.421875" style="133" customWidth="1"/>
    <col min="6" max="6" width="25.28125" style="133" customWidth="1"/>
    <col min="7" max="16384" width="11.421875" style="133" customWidth="1"/>
  </cols>
  <sheetData>
    <row r="1" ht="13.5" thickBot="1"/>
    <row r="2" spans="2:6" ht="36.75" customHeight="1" thickBot="1">
      <c r="B2" s="1353" t="s">
        <v>637</v>
      </c>
      <c r="C2" s="1354"/>
      <c r="D2" s="1354"/>
      <c r="E2" s="1354"/>
      <c r="F2" s="785">
        <v>2017</v>
      </c>
    </row>
    <row r="3" spans="2:6" ht="36" customHeight="1" thickBot="1">
      <c r="B3" s="1355" t="str">
        <f>CPYG!B3</f>
        <v>ENTIDAD: E.I. DESARROLLO, GANADERO Y PESQUERO DE TENERIFE (AGROTEIDE) </v>
      </c>
      <c r="C3" s="1356"/>
      <c r="D3" s="1356"/>
      <c r="E3" s="1357"/>
      <c r="F3" s="786" t="s">
        <v>612</v>
      </c>
    </row>
    <row r="4" spans="2:6" ht="57" customHeight="1" thickBot="1">
      <c r="B4" s="1351" t="s">
        <v>672</v>
      </c>
      <c r="C4" s="1352"/>
      <c r="D4" s="219" t="s">
        <v>613</v>
      </c>
      <c r="E4" s="1358" t="s">
        <v>648</v>
      </c>
      <c r="F4" s="1359"/>
    </row>
    <row r="5" spans="2:6" ht="19.5" customHeight="1">
      <c r="B5" s="787" t="s">
        <v>614</v>
      </c>
      <c r="C5" s="461"/>
      <c r="D5" s="788">
        <f>SUM(D6:D14)</f>
        <v>994225</v>
      </c>
      <c r="E5" s="1360"/>
      <c r="F5" s="1361"/>
    </row>
    <row r="6" spans="2:6" ht="15" customHeight="1">
      <c r="B6" s="231"/>
      <c r="C6" s="789" t="s">
        <v>615</v>
      </c>
      <c r="D6" s="783"/>
      <c r="E6" s="1350"/>
      <c r="F6" s="1290"/>
    </row>
    <row r="7" spans="2:6" ht="15" customHeight="1">
      <c r="B7" s="231"/>
      <c r="C7" s="789" t="s">
        <v>616</v>
      </c>
      <c r="D7" s="783"/>
      <c r="E7" s="1350"/>
      <c r="F7" s="1290"/>
    </row>
    <row r="8" spans="2:6" ht="15" customHeight="1">
      <c r="B8" s="231"/>
      <c r="C8" s="789" t="s">
        <v>617</v>
      </c>
      <c r="D8" s="783">
        <f>+CPYG!E18</f>
        <v>24925</v>
      </c>
      <c r="E8" s="1350"/>
      <c r="F8" s="1290"/>
    </row>
    <row r="9" spans="2:6" ht="15" customHeight="1">
      <c r="B9" s="231"/>
      <c r="C9" s="789" t="s">
        <v>618</v>
      </c>
      <c r="D9" s="783"/>
      <c r="E9" s="1350"/>
      <c r="F9" s="1290"/>
    </row>
    <row r="10" spans="2:6" ht="15" customHeight="1">
      <c r="B10" s="231"/>
      <c r="C10" s="789" t="s">
        <v>619</v>
      </c>
      <c r="D10" s="783"/>
      <c r="E10" s="1350"/>
      <c r="F10" s="1290"/>
    </row>
    <row r="11" spans="2:6" ht="15" customHeight="1">
      <c r="B11" s="231"/>
      <c r="C11" s="789" t="s">
        <v>620</v>
      </c>
      <c r="D11" s="783"/>
      <c r="E11" s="1350"/>
      <c r="F11" s="1290"/>
    </row>
    <row r="12" spans="2:6" ht="15" customHeight="1">
      <c r="B12" s="231"/>
      <c r="C12" s="789" t="s">
        <v>738</v>
      </c>
      <c r="D12" s="783"/>
      <c r="E12" s="1350"/>
      <c r="F12" s="1290"/>
    </row>
    <row r="13" spans="2:6" ht="15" customHeight="1">
      <c r="B13" s="231"/>
      <c r="C13" s="789" t="s">
        <v>621</v>
      </c>
      <c r="D13" s="783">
        <f>+'Transf. y subv.'!F35</f>
        <v>369300</v>
      </c>
      <c r="E13" s="1350"/>
      <c r="F13" s="1290"/>
    </row>
    <row r="14" spans="2:6" ht="15" customHeight="1">
      <c r="B14" s="231"/>
      <c r="C14" s="789" t="s">
        <v>622</v>
      </c>
      <c r="D14" s="783">
        <f>+'Transf. y subv.'!F7</f>
        <v>600000</v>
      </c>
      <c r="E14" s="1350"/>
      <c r="F14" s="1290"/>
    </row>
    <row r="15" spans="2:6" ht="3" customHeight="1">
      <c r="B15" s="231"/>
      <c r="C15" s="789"/>
      <c r="D15" s="783"/>
      <c r="E15" s="1350"/>
      <c r="F15" s="1290"/>
    </row>
    <row r="16" spans="2:6" ht="19.5" customHeight="1">
      <c r="B16" s="779" t="s">
        <v>623</v>
      </c>
      <c r="C16" s="789"/>
      <c r="D16" s="790">
        <f>SUM(D17:D28)</f>
        <v>-298153.89</v>
      </c>
      <c r="E16" s="1350"/>
      <c r="F16" s="1290"/>
    </row>
    <row r="17" spans="2:6" ht="15" customHeight="1">
      <c r="B17" s="231"/>
      <c r="C17" s="789" t="s">
        <v>624</v>
      </c>
      <c r="D17" s="783"/>
      <c r="E17" s="1350"/>
      <c r="F17" s="1290"/>
    </row>
    <row r="18" spans="2:6" ht="15" customHeight="1">
      <c r="B18" s="231"/>
      <c r="C18" s="789" t="s">
        <v>625</v>
      </c>
      <c r="D18" s="783"/>
      <c r="E18" s="1350"/>
      <c r="F18" s="1290"/>
    </row>
    <row r="19" spans="2:6" ht="15" customHeight="1">
      <c r="B19" s="231"/>
      <c r="C19" s="789" t="s">
        <v>626</v>
      </c>
      <c r="D19" s="783">
        <f>+CPYG!E37</f>
        <v>-125742</v>
      </c>
      <c r="E19" s="1350"/>
      <c r="F19" s="1290"/>
    </row>
    <row r="20" spans="2:6" ht="15" customHeight="1">
      <c r="B20" s="231"/>
      <c r="C20" s="789" t="s">
        <v>627</v>
      </c>
      <c r="D20" s="783">
        <f>+CPYG!E74</f>
        <v>-172411.89</v>
      </c>
      <c r="E20" s="1350"/>
      <c r="F20" s="1290"/>
    </row>
    <row r="21" spans="2:6" ht="15" customHeight="1">
      <c r="B21" s="231"/>
      <c r="C21" s="789" t="s">
        <v>628</v>
      </c>
      <c r="D21" s="783"/>
      <c r="E21" s="1350"/>
      <c r="F21" s="1290"/>
    </row>
    <row r="22" spans="2:6" ht="15" customHeight="1">
      <c r="B22" s="231"/>
      <c r="C22" s="789" t="s">
        <v>629</v>
      </c>
      <c r="D22" s="783"/>
      <c r="E22" s="1350"/>
      <c r="F22" s="1290"/>
    </row>
    <row r="23" spans="2:6" ht="15" customHeight="1">
      <c r="B23" s="231"/>
      <c r="C23" s="789" t="s">
        <v>630</v>
      </c>
      <c r="D23" s="783"/>
      <c r="E23" s="1350"/>
      <c r="F23" s="1290"/>
    </row>
    <row r="24" spans="2:6" ht="15" customHeight="1">
      <c r="B24" s="231"/>
      <c r="C24" s="789" t="s">
        <v>631</v>
      </c>
      <c r="D24" s="783"/>
      <c r="E24" s="1350"/>
      <c r="F24" s="1290"/>
    </row>
    <row r="25" spans="2:6" ht="15" customHeight="1">
      <c r="B25" s="231"/>
      <c r="C25" s="789" t="s">
        <v>636</v>
      </c>
      <c r="D25" s="783"/>
      <c r="E25" s="1350"/>
      <c r="F25" s="1290"/>
    </row>
    <row r="26" spans="2:6" ht="15" customHeight="1">
      <c r="B26" s="231"/>
      <c r="C26" s="789" t="s">
        <v>632</v>
      </c>
      <c r="D26" s="783"/>
      <c r="E26" s="1350"/>
      <c r="F26" s="1290"/>
    </row>
    <row r="27" spans="2:6" ht="15" customHeight="1">
      <c r="B27" s="231"/>
      <c r="C27" s="789" t="s">
        <v>633</v>
      </c>
      <c r="D27" s="783"/>
      <c r="E27" s="1350"/>
      <c r="F27" s="1290"/>
    </row>
    <row r="28" spans="2:6" ht="15" customHeight="1">
      <c r="B28" s="791"/>
      <c r="C28" s="792" t="s">
        <v>634</v>
      </c>
      <c r="D28" s="793"/>
      <c r="E28" s="1366"/>
      <c r="F28" s="1367"/>
    </row>
    <row r="29" spans="2:6" ht="22.5" customHeight="1" thickBot="1">
      <c r="B29" s="1362" t="s">
        <v>635</v>
      </c>
      <c r="C29" s="1363"/>
      <c r="D29" s="794"/>
      <c r="E29" s="1364"/>
      <c r="F29" s="1365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9:F9"/>
    <mergeCell ref="E10:F10"/>
    <mergeCell ref="E11:F11"/>
    <mergeCell ref="E12:F12"/>
    <mergeCell ref="E13:F13"/>
    <mergeCell ref="E14:F14"/>
    <mergeCell ref="E15:F15"/>
    <mergeCell ref="E16:F16"/>
    <mergeCell ref="E7:F7"/>
    <mergeCell ref="E8:F8"/>
    <mergeCell ref="B4:C4"/>
    <mergeCell ref="B2:E2"/>
    <mergeCell ref="B3:E3"/>
    <mergeCell ref="E4:F4"/>
    <mergeCell ref="E5:F5"/>
    <mergeCell ref="E6:F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421875" style="0" customWidth="1"/>
    <col min="2" max="2" width="4.421875" style="0" customWidth="1"/>
    <col min="3" max="3" width="4.7109375" style="0" customWidth="1"/>
    <col min="8" max="8" width="22.421875" style="0" customWidth="1"/>
    <col min="9" max="9" width="12.7109375" style="692" bestFit="1" customWidth="1"/>
  </cols>
  <sheetData>
    <row r="1" ht="13.5" thickBot="1"/>
    <row r="2" spans="1:9" ht="51" customHeight="1">
      <c r="A2" s="693">
        <v>1</v>
      </c>
      <c r="B2" s="952" t="s">
        <v>264</v>
      </c>
      <c r="C2" s="953"/>
      <c r="D2" s="953"/>
      <c r="E2" s="953"/>
      <c r="F2" s="953"/>
      <c r="G2" s="953"/>
      <c r="H2" s="953"/>
      <c r="I2" s="678">
        <f>'ORGANOS DE GOBIERNO'!I3</f>
        <v>2017</v>
      </c>
    </row>
    <row r="3" spans="2:9" ht="24" customHeight="1">
      <c r="B3" s="954" t="str">
        <f>'ORGANOS DE GOBIERNO'!B4:I4</f>
        <v>ENTIDAD: E.I. DESARROLLO, GANADERO Y PESQUERO DE TENERIFE (AGROTEIDE) </v>
      </c>
      <c r="C3" s="955"/>
      <c r="D3" s="955"/>
      <c r="E3" s="955"/>
      <c r="F3" s="955"/>
      <c r="G3" s="955"/>
      <c r="H3" s="955"/>
      <c r="I3" s="956"/>
    </row>
    <row r="4" spans="2:9" ht="12.75">
      <c r="B4" s="680"/>
      <c r="C4" s="681"/>
      <c r="D4" s="681"/>
      <c r="E4" s="681"/>
      <c r="F4" s="681"/>
      <c r="G4" s="681"/>
      <c r="H4" s="681"/>
      <c r="I4" s="694"/>
    </row>
    <row r="5" spans="2:9" ht="15.75">
      <c r="B5" s="683" t="s">
        <v>703</v>
      </c>
      <c r="C5" s="684"/>
      <c r="D5" s="684"/>
      <c r="E5" s="681"/>
      <c r="F5" s="681"/>
      <c r="G5" s="681"/>
      <c r="H5" s="681"/>
      <c r="I5" s="694"/>
    </row>
    <row r="6" spans="2:9" ht="12.75">
      <c r="B6" s="680"/>
      <c r="C6" s="681"/>
      <c r="D6" s="681"/>
      <c r="E6" s="681"/>
      <c r="F6" s="681"/>
      <c r="G6" s="681"/>
      <c r="H6" s="681"/>
      <c r="I6" s="694"/>
    </row>
    <row r="7" spans="2:9" ht="12.75">
      <c r="B7" s="685" t="s">
        <v>704</v>
      </c>
      <c r="C7" s="684" t="s">
        <v>705</v>
      </c>
      <c r="D7" s="684"/>
      <c r="E7" s="681"/>
      <c r="F7" s="681"/>
      <c r="G7" s="681"/>
      <c r="H7" s="681"/>
      <c r="I7" s="695"/>
    </row>
    <row r="8" spans="2:9" ht="12.75">
      <c r="B8" s="680"/>
      <c r="C8" s="681"/>
      <c r="D8" s="681"/>
      <c r="E8" s="681"/>
      <c r="F8" s="681"/>
      <c r="G8" s="681"/>
      <c r="H8" s="681"/>
      <c r="I8" s="694"/>
    </row>
    <row r="9" spans="2:9" ht="12.75">
      <c r="B9" s="680"/>
      <c r="C9" s="681" t="s">
        <v>706</v>
      </c>
      <c r="D9" s="681" t="s">
        <v>707</v>
      </c>
      <c r="E9" s="681"/>
      <c r="F9" s="681"/>
      <c r="G9" s="681"/>
      <c r="H9" s="681"/>
      <c r="I9" s="696"/>
    </row>
    <row r="10" spans="2:9" ht="12.75">
      <c r="B10" s="680"/>
      <c r="C10" s="681" t="s">
        <v>708</v>
      </c>
      <c r="D10" s="681" t="s">
        <v>709</v>
      </c>
      <c r="E10" s="681"/>
      <c r="F10" s="681"/>
      <c r="G10" s="681"/>
      <c r="H10" s="681"/>
      <c r="I10" s="696"/>
    </row>
    <row r="11" spans="2:9" ht="12.75">
      <c r="B11" s="680"/>
      <c r="C11" s="681" t="s">
        <v>710</v>
      </c>
      <c r="D11" s="681" t="s">
        <v>711</v>
      </c>
      <c r="E11" s="681"/>
      <c r="F11" s="681"/>
      <c r="G11" s="681"/>
      <c r="H11" s="681"/>
      <c r="I11" s="696"/>
    </row>
    <row r="12" spans="2:9" ht="7.5" customHeight="1">
      <c r="B12" s="680"/>
      <c r="C12" s="681"/>
      <c r="D12" s="681"/>
      <c r="E12" s="681"/>
      <c r="F12" s="681"/>
      <c r="G12" s="681"/>
      <c r="H12" s="681"/>
      <c r="I12" s="694"/>
    </row>
    <row r="13" spans="2:9" ht="12.75">
      <c r="B13" s="685" t="s">
        <v>712</v>
      </c>
      <c r="C13" s="684" t="s">
        <v>713</v>
      </c>
      <c r="D13" s="681"/>
      <c r="E13" s="681"/>
      <c r="F13" s="681"/>
      <c r="G13" s="681"/>
      <c r="H13" s="681"/>
      <c r="I13" s="695"/>
    </row>
    <row r="14" spans="2:9" ht="12.75">
      <c r="B14" s="685" t="s">
        <v>714</v>
      </c>
      <c r="C14" s="684" t="s">
        <v>715</v>
      </c>
      <c r="D14" s="681"/>
      <c r="E14" s="681"/>
      <c r="F14" s="681"/>
      <c r="G14" s="681"/>
      <c r="H14" s="681"/>
      <c r="I14" s="695"/>
    </row>
    <row r="15" spans="2:9" ht="12.75">
      <c r="B15" s="680"/>
      <c r="C15" s="681"/>
      <c r="D15" s="681"/>
      <c r="E15" s="681"/>
      <c r="F15" s="681"/>
      <c r="G15" s="681"/>
      <c r="H15" s="681"/>
      <c r="I15" s="694"/>
    </row>
    <row r="16" spans="2:9" ht="12.75">
      <c r="B16" s="680"/>
      <c r="C16" s="681" t="s">
        <v>706</v>
      </c>
      <c r="D16" s="681" t="s">
        <v>716</v>
      </c>
      <c r="E16" s="681"/>
      <c r="F16" s="681"/>
      <c r="G16" s="681"/>
      <c r="H16" s="681"/>
      <c r="I16" s="696"/>
    </row>
    <row r="17" spans="2:9" ht="12.75">
      <c r="B17" s="680"/>
      <c r="C17" s="681" t="s">
        <v>708</v>
      </c>
      <c r="D17" s="681" t="s">
        <v>717</v>
      </c>
      <c r="E17" s="681"/>
      <c r="F17" s="681"/>
      <c r="G17" s="681"/>
      <c r="H17" s="681"/>
      <c r="I17" s="696"/>
    </row>
    <row r="18" spans="2:9" ht="12.75">
      <c r="B18" s="680"/>
      <c r="C18" s="681" t="s">
        <v>710</v>
      </c>
      <c r="D18" s="681" t="s">
        <v>718</v>
      </c>
      <c r="E18" s="681"/>
      <c r="F18" s="681"/>
      <c r="G18" s="681"/>
      <c r="H18" s="681"/>
      <c r="I18" s="696"/>
    </row>
    <row r="19" spans="2:9" ht="12.75">
      <c r="B19" s="680"/>
      <c r="C19" s="681"/>
      <c r="D19" s="681"/>
      <c r="E19" s="681"/>
      <c r="F19" s="681"/>
      <c r="G19" s="681"/>
      <c r="H19" s="681"/>
      <c r="I19" s="694"/>
    </row>
    <row r="20" spans="2:9" ht="12.75">
      <c r="B20" s="685" t="s">
        <v>719</v>
      </c>
      <c r="C20" s="684" t="s">
        <v>720</v>
      </c>
      <c r="D20" s="681"/>
      <c r="E20" s="681"/>
      <c r="F20" s="681"/>
      <c r="G20" s="681"/>
      <c r="H20" s="681"/>
      <c r="I20" s="695"/>
    </row>
    <row r="21" spans="2:9" ht="5.25" customHeight="1">
      <c r="B21" s="680"/>
      <c r="C21" s="681"/>
      <c r="D21" s="681"/>
      <c r="E21" s="681"/>
      <c r="F21" s="681"/>
      <c r="G21" s="681"/>
      <c r="H21" s="681"/>
      <c r="I21" s="694"/>
    </row>
    <row r="22" spans="2:9" ht="21" customHeight="1">
      <c r="B22" s="680"/>
      <c r="C22" s="681"/>
      <c r="D22" s="957"/>
      <c r="E22" s="957"/>
      <c r="F22" s="957"/>
      <c r="G22" s="957"/>
      <c r="H22" s="957"/>
      <c r="I22" s="694"/>
    </row>
    <row r="23" spans="2:9" ht="12.75">
      <c r="B23" s="680"/>
      <c r="C23" s="681"/>
      <c r="D23" s="681"/>
      <c r="E23" s="681"/>
      <c r="F23" s="681"/>
      <c r="G23" s="681"/>
      <c r="H23" s="681"/>
      <c r="I23" s="694"/>
    </row>
    <row r="24" spans="2:9" ht="12.75">
      <c r="B24" s="685" t="s">
        <v>721</v>
      </c>
      <c r="C24" s="681"/>
      <c r="D24" s="681"/>
      <c r="E24" s="681"/>
      <c r="F24" s="681"/>
      <c r="G24" s="681"/>
      <c r="H24" s="681"/>
      <c r="I24" s="695"/>
    </row>
    <row r="25" spans="2:9" ht="13.5" thickBot="1">
      <c r="B25" s="689"/>
      <c r="C25" s="690"/>
      <c r="D25" s="690"/>
      <c r="E25" s="690"/>
      <c r="F25" s="690"/>
      <c r="G25" s="690"/>
      <c r="H25" s="690"/>
      <c r="I25" s="697"/>
    </row>
  </sheetData>
  <sheetProtection/>
  <mergeCells count="3">
    <mergeCell ref="B2:H2"/>
    <mergeCell ref="D22:H22"/>
    <mergeCell ref="B3:I3"/>
  </mergeCells>
  <printOptions horizontalCentered="1" verticalCentered="1"/>
  <pageMargins left="0.7480314960629921" right="0.7480314960629921" top="0.984251968503937" bottom="0.984251968503937" header="0" footer="0"/>
  <pageSetup fitToHeight="1" fitToWidth="1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62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2.421875" style="620" customWidth="1"/>
    <col min="6" max="6" width="13.7109375" style="615" customWidth="1"/>
    <col min="7" max="7" width="8.7109375" style="133" customWidth="1"/>
    <col min="8" max="16384" width="11.421875" style="133" customWidth="1"/>
  </cols>
  <sheetData>
    <row r="2" spans="2:5" ht="12.75">
      <c r="B2" s="975" t="s">
        <v>735</v>
      </c>
      <c r="C2" s="975"/>
      <c r="D2" s="975"/>
      <c r="E2" s="618"/>
    </row>
    <row r="3" spans="2:5" ht="13.5" thickBot="1">
      <c r="B3" s="183"/>
      <c r="C3" s="183"/>
      <c r="D3" s="183"/>
      <c r="E3" s="618"/>
    </row>
    <row r="4" spans="2:5" ht="15.75" thickBot="1">
      <c r="B4" s="976" t="str">
        <f>'ORGANOS DE GOBIERNO'!B4:I4</f>
        <v>ENTIDAD: E.I. DESARROLLO, GANADERO Y PESQUERO DE TENERIFE (AGROTEIDE) </v>
      </c>
      <c r="C4" s="977"/>
      <c r="D4" s="978"/>
      <c r="E4" s="619"/>
    </row>
    <row r="5" spans="2:3" ht="13.5" thickBot="1">
      <c r="B5" s="184"/>
      <c r="C5" s="184"/>
    </row>
    <row r="6" spans="2:5" ht="15.75" thickBot="1">
      <c r="B6" s="979" t="s">
        <v>491</v>
      </c>
      <c r="C6" s="980"/>
      <c r="D6" s="981"/>
      <c r="E6" s="619"/>
    </row>
    <row r="7" spans="2:3" ht="13.5" thickBot="1">
      <c r="B7" s="184"/>
      <c r="C7" s="184"/>
    </row>
    <row r="8" spans="2:5" ht="13.5" customHeight="1">
      <c r="B8" s="982" t="s">
        <v>756</v>
      </c>
      <c r="C8" s="983"/>
      <c r="D8" s="971"/>
      <c r="E8" s="621"/>
    </row>
    <row r="9" spans="2:5" ht="12.75" customHeight="1">
      <c r="B9" s="991"/>
      <c r="C9" s="992"/>
      <c r="D9" s="986"/>
      <c r="E9" s="622"/>
    </row>
    <row r="10" spans="2:5" ht="12.75">
      <c r="B10" s="135"/>
      <c r="C10" s="136"/>
      <c r="D10" s="137"/>
      <c r="E10" s="623"/>
    </row>
    <row r="11" spans="2:8" ht="12.75">
      <c r="B11" s="138" t="s">
        <v>758</v>
      </c>
      <c r="C11" s="139" t="s">
        <v>17</v>
      </c>
      <c r="D11" s="140">
        <v>0</v>
      </c>
      <c r="E11" s="624"/>
      <c r="F11" s="616"/>
      <c r="H11" s="616"/>
    </row>
    <row r="12" spans="2:8" ht="12.75">
      <c r="B12" s="138" t="s">
        <v>759</v>
      </c>
      <c r="C12" s="139" t="s">
        <v>18</v>
      </c>
      <c r="D12" s="140">
        <v>0</v>
      </c>
      <c r="E12" s="624"/>
      <c r="F12" s="616"/>
      <c r="H12" s="616"/>
    </row>
    <row r="13" spans="2:8" ht="12.75">
      <c r="B13" s="138" t="s">
        <v>760</v>
      </c>
      <c r="C13" s="139" t="s">
        <v>19</v>
      </c>
      <c r="D13" s="140">
        <f>'PRESUPUESTO CPYG'!D13</f>
        <v>0</v>
      </c>
      <c r="E13" s="624"/>
      <c r="F13" s="616"/>
      <c r="H13" s="616"/>
    </row>
    <row r="14" spans="2:8" ht="12.75">
      <c r="B14" s="138" t="s">
        <v>761</v>
      </c>
      <c r="C14" s="139" t="s">
        <v>20</v>
      </c>
      <c r="D14" s="140">
        <f>'PRESUPUESTO CPYG'!D14+'Transf. y subv.'!F43</f>
        <v>475300</v>
      </c>
      <c r="E14" s="624"/>
      <c r="F14" s="616"/>
      <c r="H14" s="616"/>
    </row>
    <row r="15" spans="2:8" ht="12.75">
      <c r="B15" s="138" t="s">
        <v>762</v>
      </c>
      <c r="C15" s="139" t="s">
        <v>21</v>
      </c>
      <c r="D15" s="140">
        <f>'PRESUPUESTO CPYG'!D15</f>
        <v>24925</v>
      </c>
      <c r="E15" s="624"/>
      <c r="F15" s="616"/>
      <c r="H15" s="616"/>
    </row>
    <row r="16" spans="2:5" ht="12.75">
      <c r="B16" s="141"/>
      <c r="C16" s="142"/>
      <c r="D16" s="143"/>
      <c r="E16" s="625"/>
    </row>
    <row r="17" spans="2:5" ht="12.75">
      <c r="B17" s="144" t="s">
        <v>763</v>
      </c>
      <c r="C17" s="145"/>
      <c r="D17" s="146">
        <f>SUM(D11:D15)</f>
        <v>500225</v>
      </c>
      <c r="E17" s="626"/>
    </row>
    <row r="18" spans="2:5" ht="12.75">
      <c r="B18" s="147"/>
      <c r="C18" s="148"/>
      <c r="D18" s="149"/>
      <c r="E18" s="625"/>
    </row>
    <row r="19" spans="2:5" ht="12.75">
      <c r="B19" s="141"/>
      <c r="C19" s="142"/>
      <c r="D19" s="143"/>
      <c r="E19" s="625"/>
    </row>
    <row r="20" spans="2:5" ht="12.75">
      <c r="B20" s="138" t="s">
        <v>764</v>
      </c>
      <c r="C20" s="139" t="s">
        <v>22</v>
      </c>
      <c r="D20" s="143">
        <f>-'Inv. NO FIN'!I21</f>
        <v>0</v>
      </c>
      <c r="E20" s="625"/>
    </row>
    <row r="21" spans="2:5" ht="12.75">
      <c r="B21" s="138" t="s">
        <v>765</v>
      </c>
      <c r="C21" s="139" t="s">
        <v>23</v>
      </c>
      <c r="D21" s="143">
        <f>'Transf. y subv.'!F15</f>
        <v>930000</v>
      </c>
      <c r="E21" s="625"/>
    </row>
    <row r="22" spans="2:5" ht="12.75">
      <c r="B22" s="141"/>
      <c r="C22" s="142"/>
      <c r="D22" s="143"/>
      <c r="E22" s="625"/>
    </row>
    <row r="23" spans="2:5" ht="12.75">
      <c r="B23" s="144" t="s">
        <v>766</v>
      </c>
      <c r="C23" s="145"/>
      <c r="D23" s="146">
        <f>SUM(D20:D21)</f>
        <v>930000</v>
      </c>
      <c r="E23" s="626"/>
    </row>
    <row r="24" spans="2:5" ht="12.75">
      <c r="B24" s="147"/>
      <c r="C24" s="148"/>
      <c r="D24" s="149"/>
      <c r="E24" s="625"/>
    </row>
    <row r="25" spans="2:5" ht="12.75">
      <c r="B25" s="141"/>
      <c r="C25" s="142"/>
      <c r="D25" s="143"/>
      <c r="E25" s="625"/>
    </row>
    <row r="26" spans="2:5" ht="12.75">
      <c r="B26" s="138" t="s">
        <v>767</v>
      </c>
      <c r="C26" s="139" t="s">
        <v>24</v>
      </c>
      <c r="D26" s="140">
        <f>-'Inv. FIN'!H14-'Inv. FIN'!H21-'Inv. FIN'!H33-'Inv. FIN'!H40</f>
        <v>0</v>
      </c>
      <c r="E26" s="624"/>
    </row>
    <row r="27" spans="2:5" ht="12.75">
      <c r="B27" s="138" t="s">
        <v>768</v>
      </c>
      <c r="C27" s="139" t="s">
        <v>25</v>
      </c>
      <c r="D27" s="140">
        <f>'Deuda L.P.'!L24</f>
        <v>0</v>
      </c>
      <c r="E27" s="624"/>
    </row>
    <row r="28" spans="2:5" ht="12.75">
      <c r="B28" s="141"/>
      <c r="C28" s="142"/>
      <c r="D28" s="143"/>
      <c r="E28" s="625"/>
    </row>
    <row r="29" spans="2:5" ht="12.75">
      <c r="B29" s="144" t="s">
        <v>769</v>
      </c>
      <c r="C29" s="145"/>
      <c r="D29" s="150">
        <f>SUM(D26:D27)</f>
        <v>0</v>
      </c>
      <c r="E29" s="627"/>
    </row>
    <row r="30" spans="2:5" ht="12.75">
      <c r="B30" s="151"/>
      <c r="C30" s="152"/>
      <c r="D30" s="153"/>
      <c r="E30" s="628"/>
    </row>
    <row r="31" spans="2:5" ht="12.75">
      <c r="B31" s="336"/>
      <c r="C31" s="188"/>
      <c r="D31" s="337"/>
      <c r="E31" s="623"/>
    </row>
    <row r="32" spans="2:5" ht="12.75">
      <c r="B32" s="154"/>
      <c r="C32" s="156" t="s">
        <v>770</v>
      </c>
      <c r="D32" s="157">
        <f>D17+D23+D29</f>
        <v>1430225</v>
      </c>
      <c r="E32" s="627"/>
    </row>
    <row r="33" spans="2:5" ht="13.5" thickBot="1">
      <c r="B33" s="164"/>
      <c r="C33" s="203"/>
      <c r="D33" s="166"/>
      <c r="E33" s="623"/>
    </row>
    <row r="34" spans="3:5" ht="12.75">
      <c r="C34" s="158"/>
      <c r="D34" s="133"/>
      <c r="E34" s="230"/>
    </row>
    <row r="36" ht="13.5" thickBot="1"/>
    <row r="37" spans="2:5" ht="13.5" customHeight="1">
      <c r="B37" s="982" t="s">
        <v>756</v>
      </c>
      <c r="C37" s="989"/>
      <c r="D37" s="987"/>
      <c r="E37" s="629"/>
    </row>
    <row r="38" spans="2:5" ht="12.75" customHeight="1" thickBot="1">
      <c r="B38" s="984"/>
      <c r="C38" s="990"/>
      <c r="D38" s="988"/>
      <c r="E38" s="630"/>
    </row>
    <row r="39" spans="2:8" ht="12.75">
      <c r="B39" s="151"/>
      <c r="C39" s="159"/>
      <c r="D39" s="153"/>
      <c r="E39" s="628"/>
      <c r="H39" s="158"/>
    </row>
    <row r="40" spans="2:8" ht="12.75">
      <c r="B40" s="138" t="s">
        <v>758</v>
      </c>
      <c r="C40" s="210" t="s">
        <v>772</v>
      </c>
      <c r="D40" s="168">
        <f>'PRESUPUESTO CPYG'!D45</f>
        <v>31150</v>
      </c>
      <c r="E40" s="614"/>
      <c r="H40" s="616"/>
    </row>
    <row r="41" spans="2:8" ht="12.75">
      <c r="B41" s="138" t="s">
        <v>759</v>
      </c>
      <c r="C41" s="210" t="s">
        <v>773</v>
      </c>
      <c r="D41" s="168">
        <f>'PRESUPUESTO CPYG'!D46</f>
        <v>125742</v>
      </c>
      <c r="E41" s="614"/>
      <c r="H41" s="616"/>
    </row>
    <row r="42" spans="2:8" ht="12.75">
      <c r="B42" s="138" t="s">
        <v>760</v>
      </c>
      <c r="C42" s="210" t="s">
        <v>270</v>
      </c>
      <c r="D42" s="168">
        <f>'PRESUPUESTO CPYG'!D47</f>
        <v>172411.89</v>
      </c>
      <c r="E42" s="614"/>
      <c r="H42" s="616"/>
    </row>
    <row r="43" spans="2:8" ht="12.75">
      <c r="B43" s="138" t="s">
        <v>761</v>
      </c>
      <c r="C43" s="210" t="s">
        <v>774</v>
      </c>
      <c r="D43" s="449">
        <f>'PRESUPUESTO CPYG'!D48</f>
        <v>0</v>
      </c>
      <c r="E43" s="614"/>
      <c r="H43" s="616"/>
    </row>
    <row r="44" spans="2:8" ht="12.75">
      <c r="B44" s="151"/>
      <c r="C44" s="159"/>
      <c r="D44" s="168"/>
      <c r="E44" s="614"/>
      <c r="H44" s="616"/>
    </row>
    <row r="45" spans="2:5" ht="12.75">
      <c r="B45" s="144" t="s">
        <v>775</v>
      </c>
      <c r="C45" s="211"/>
      <c r="D45" s="150">
        <f>SUM(D40:D43)</f>
        <v>329303.89</v>
      </c>
      <c r="E45" s="627"/>
    </row>
    <row r="46" spans="2:5" ht="12.75">
      <c r="B46" s="147"/>
      <c r="C46" s="212"/>
      <c r="D46" s="170"/>
      <c r="E46" s="628"/>
    </row>
    <row r="47" spans="2:5" ht="12.75">
      <c r="B47" s="151"/>
      <c r="C47" s="159"/>
      <c r="D47" s="153"/>
      <c r="E47" s="628"/>
    </row>
    <row r="48" spans="2:5" ht="12.75">
      <c r="B48" s="138" t="s">
        <v>764</v>
      </c>
      <c r="C48" s="210" t="s">
        <v>777</v>
      </c>
      <c r="D48" s="168">
        <f>'Inv. NO FIN'!D21+'Inv. NO FIN'!F21</f>
        <v>30000</v>
      </c>
      <c r="E48" s="614"/>
    </row>
    <row r="49" spans="2:5" ht="12.75">
      <c r="B49" s="138" t="s">
        <v>765</v>
      </c>
      <c r="C49" s="210" t="s">
        <v>778</v>
      </c>
      <c r="D49" s="168">
        <v>0</v>
      </c>
      <c r="E49" s="614"/>
    </row>
    <row r="50" spans="2:5" ht="12.75">
      <c r="B50" s="151"/>
      <c r="C50" s="159"/>
      <c r="D50" s="153"/>
      <c r="E50" s="628"/>
    </row>
    <row r="51" spans="2:5" ht="12.75">
      <c r="B51" s="144" t="s">
        <v>779</v>
      </c>
      <c r="C51" s="211"/>
      <c r="D51" s="150">
        <f>SUM(D48:D49)</f>
        <v>30000</v>
      </c>
      <c r="E51" s="627"/>
    </row>
    <row r="52" spans="2:5" ht="12.75">
      <c r="B52" s="147"/>
      <c r="C52" s="212"/>
      <c r="D52" s="170"/>
      <c r="E52" s="628"/>
    </row>
    <row r="53" spans="2:5" ht="12.75">
      <c r="B53" s="151"/>
      <c r="C53" s="159"/>
      <c r="D53" s="153"/>
      <c r="E53" s="628"/>
    </row>
    <row r="54" spans="2:5" ht="12.75">
      <c r="B54" s="138" t="s">
        <v>767</v>
      </c>
      <c r="C54" s="210" t="s">
        <v>781</v>
      </c>
      <c r="D54" s="168">
        <f>'Inv. FIN'!F14+'Inv. FIN'!F21+'Inv. FIN'!F33+'Inv. FIN'!F40</f>
        <v>600000</v>
      </c>
      <c r="E54" s="614"/>
    </row>
    <row r="55" spans="2:5" ht="12.75">
      <c r="B55" s="138" t="s">
        <v>768</v>
      </c>
      <c r="C55" s="210" t="s">
        <v>782</v>
      </c>
      <c r="D55" s="168">
        <f>'Deuda L.P.'!M24</f>
        <v>382302.63999999996</v>
      </c>
      <c r="E55" s="614"/>
    </row>
    <row r="56" spans="2:5" ht="12.75">
      <c r="B56" s="151"/>
      <c r="C56" s="159"/>
      <c r="D56" s="153"/>
      <c r="E56" s="628"/>
    </row>
    <row r="57" spans="2:5" ht="12.75">
      <c r="B57" s="144" t="s">
        <v>783</v>
      </c>
      <c r="C57" s="211"/>
      <c r="D57" s="150">
        <f>SUM(D54:D55)</f>
        <v>982302.6399999999</v>
      </c>
      <c r="E57" s="627"/>
    </row>
    <row r="58" spans="2:5" ht="13.5" thickBot="1">
      <c r="B58" s="171"/>
      <c r="C58" s="213"/>
      <c r="D58" s="173"/>
      <c r="E58" s="627"/>
    </row>
    <row r="59" spans="2:5" ht="13.5" thickTop="1">
      <c r="B59" s="161"/>
      <c r="C59" s="204"/>
      <c r="D59" s="163"/>
      <c r="E59" s="623"/>
    </row>
    <row r="60" spans="2:5" ht="12.75">
      <c r="B60" s="154"/>
      <c r="C60" s="205" t="s">
        <v>325</v>
      </c>
      <c r="D60" s="157">
        <f>D45+D51+D57</f>
        <v>1341606.5299999998</v>
      </c>
      <c r="E60" s="627"/>
    </row>
    <row r="61" spans="2:5" ht="13.5" thickBot="1">
      <c r="B61" s="164"/>
      <c r="C61" s="165"/>
      <c r="D61" s="166"/>
      <c r="E61" s="623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51"/>
  <sheetViews>
    <sheetView zoomScale="85" zoomScaleNormal="85" zoomScalePageLayoutView="0" workbookViewId="0" topLeftCell="A25">
      <selection activeCell="B3" sqref="B3:J49"/>
    </sheetView>
  </sheetViews>
  <sheetFormatPr defaultColWidth="11.421875" defaultRowHeight="12.75"/>
  <cols>
    <col min="1" max="1" width="7.7109375" style="133" customWidth="1"/>
    <col min="2" max="2" width="47.421875" style="133" customWidth="1"/>
    <col min="3" max="3" width="20.28125" style="133" customWidth="1"/>
    <col min="4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421875" style="133" customWidth="1"/>
  </cols>
  <sheetData>
    <row r="2" ht="13.5" thickBot="1"/>
    <row r="3" spans="1:10" ht="33.75" customHeight="1">
      <c r="A3" s="700"/>
      <c r="B3" s="960" t="s">
        <v>514</v>
      </c>
      <c r="C3" s="961"/>
      <c r="D3" s="961"/>
      <c r="E3" s="961"/>
      <c r="F3" s="961"/>
      <c r="G3" s="961"/>
      <c r="H3" s="961"/>
      <c r="I3" s="962"/>
      <c r="J3" s="963">
        <v>2017</v>
      </c>
    </row>
    <row r="4" spans="1:10" ht="22.5" customHeight="1" thickBot="1">
      <c r="A4" s="700"/>
      <c r="B4" s="965" t="s">
        <v>406</v>
      </c>
      <c r="C4" s="966"/>
      <c r="D4" s="966"/>
      <c r="E4" s="966"/>
      <c r="F4" s="966"/>
      <c r="G4" s="966"/>
      <c r="H4" s="966"/>
      <c r="I4" s="967"/>
      <c r="J4" s="964"/>
    </row>
    <row r="5" spans="2:10" ht="30" customHeight="1">
      <c r="B5" s="968" t="str">
        <f>'ORGANOS DE GOBIERNO'!B4:I4</f>
        <v>ENTIDAD: E.I. DESARROLLO, GANADERO Y PESQUERO DE TENERIFE (AGROTEIDE) </v>
      </c>
      <c r="C5" s="969"/>
      <c r="D5" s="969"/>
      <c r="E5" s="969"/>
      <c r="F5" s="969"/>
      <c r="G5" s="969"/>
      <c r="H5" s="969"/>
      <c r="I5" s="969"/>
      <c r="J5" s="970"/>
    </row>
    <row r="6" spans="2:10" ht="6" customHeight="1">
      <c r="B6" s="701"/>
      <c r="C6" s="702"/>
      <c r="D6" s="702"/>
      <c r="E6" s="702"/>
      <c r="F6" s="702"/>
      <c r="G6" s="158"/>
      <c r="H6" s="158"/>
      <c r="I6" s="158"/>
      <c r="J6" s="232"/>
    </row>
    <row r="7" spans="2:10" ht="18" customHeight="1">
      <c r="B7" s="703" t="s">
        <v>722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04"/>
      <c r="C8" s="705"/>
      <c r="D8" s="158"/>
      <c r="E8" s="158"/>
      <c r="F8" s="158"/>
      <c r="G8" s="958" t="s">
        <v>515</v>
      </c>
      <c r="H8" s="958"/>
      <c r="I8" s="958"/>
      <c r="J8" s="959"/>
    </row>
    <row r="9" spans="2:10" ht="46.5" customHeight="1" thickBot="1">
      <c r="B9" s="706" t="s">
        <v>723</v>
      </c>
      <c r="C9" s="707" t="s">
        <v>724</v>
      </c>
      <c r="D9" s="708" t="s">
        <v>516</v>
      </c>
      <c r="E9" s="708" t="s">
        <v>517</v>
      </c>
      <c r="F9" s="707" t="s">
        <v>523</v>
      </c>
      <c r="G9" s="707" t="s">
        <v>518</v>
      </c>
      <c r="H9" s="707" t="s">
        <v>519</v>
      </c>
      <c r="I9" s="707" t="s">
        <v>520</v>
      </c>
      <c r="J9" s="709" t="s">
        <v>521</v>
      </c>
    </row>
    <row r="10" spans="2:10" ht="15" customHeight="1">
      <c r="B10" s="851" t="s">
        <v>92</v>
      </c>
      <c r="C10" s="852">
        <v>100</v>
      </c>
      <c r="D10" s="711" t="s">
        <v>94</v>
      </c>
      <c r="E10" s="853">
        <v>6956442.82</v>
      </c>
      <c r="F10" s="853">
        <f>PASIVO!C7</f>
        <v>6294323.24</v>
      </c>
      <c r="G10" s="158">
        <v>0</v>
      </c>
      <c r="H10" s="158">
        <v>0</v>
      </c>
      <c r="I10" s="158">
        <v>0</v>
      </c>
      <c r="J10" s="232">
        <v>0</v>
      </c>
    </row>
    <row r="11" spans="2:10" ht="15" customHeight="1">
      <c r="B11" s="851" t="s">
        <v>93</v>
      </c>
      <c r="C11" s="710"/>
      <c r="D11" s="712"/>
      <c r="E11" s="713"/>
      <c r="F11" s="713"/>
      <c r="G11" s="158"/>
      <c r="H11" s="158"/>
      <c r="I11" s="158"/>
      <c r="J11" s="232"/>
    </row>
    <row r="12" spans="2:10" ht="15" customHeight="1">
      <c r="B12" s="704"/>
      <c r="C12" s="710"/>
      <c r="D12" s="712"/>
      <c r="E12" s="713"/>
      <c r="F12" s="713"/>
      <c r="G12" s="158"/>
      <c r="H12" s="158"/>
      <c r="I12" s="158"/>
      <c r="J12" s="232"/>
    </row>
    <row r="13" spans="2:10" ht="15" customHeight="1">
      <c r="B13" s="704"/>
      <c r="C13" s="677"/>
      <c r="D13" s="712"/>
      <c r="E13" s="713"/>
      <c r="F13" s="713"/>
      <c r="G13" s="158"/>
      <c r="H13" s="158"/>
      <c r="I13" s="158"/>
      <c r="J13" s="232"/>
    </row>
    <row r="14" spans="2:10" ht="15" customHeight="1">
      <c r="B14" s="704"/>
      <c r="C14" s="714"/>
      <c r="D14" s="712"/>
      <c r="E14" s="713"/>
      <c r="F14" s="713"/>
      <c r="G14" s="158"/>
      <c r="H14" s="158"/>
      <c r="I14" s="158"/>
      <c r="J14" s="232"/>
    </row>
    <row r="15" spans="2:10" ht="15" customHeight="1">
      <c r="B15" s="231"/>
      <c r="C15" s="677"/>
      <c r="D15" s="712"/>
      <c r="E15" s="713"/>
      <c r="F15" s="713"/>
      <c r="G15" s="158"/>
      <c r="H15" s="158"/>
      <c r="I15" s="158"/>
      <c r="J15" s="232"/>
    </row>
    <row r="16" spans="2:10" ht="15" customHeight="1">
      <c r="B16" s="703" t="s">
        <v>725</v>
      </c>
      <c r="C16" s="677"/>
      <c r="D16" s="158"/>
      <c r="E16" s="713"/>
      <c r="F16" s="713"/>
      <c r="G16" s="158"/>
      <c r="H16" s="158"/>
      <c r="I16" s="158"/>
      <c r="J16" s="232"/>
    </row>
    <row r="17" spans="2:10" ht="27.75" customHeight="1">
      <c r="B17" s="704"/>
      <c r="C17" s="714"/>
      <c r="D17" s="158"/>
      <c r="E17" s="158"/>
      <c r="F17" s="158"/>
      <c r="G17" s="958" t="s">
        <v>515</v>
      </c>
      <c r="H17" s="958"/>
      <c r="I17" s="958"/>
      <c r="J17" s="959"/>
    </row>
    <row r="18" spans="2:10" ht="36" customHeight="1" thickBot="1">
      <c r="B18" s="706" t="s">
        <v>726</v>
      </c>
      <c r="C18" s="707" t="s">
        <v>724</v>
      </c>
      <c r="D18" s="708" t="s">
        <v>516</v>
      </c>
      <c r="E18" s="708" t="s">
        <v>517</v>
      </c>
      <c r="F18" s="707" t="s">
        <v>522</v>
      </c>
      <c r="G18" s="707" t="s">
        <v>518</v>
      </c>
      <c r="H18" s="707" t="s">
        <v>519</v>
      </c>
      <c r="I18" s="707" t="s">
        <v>520</v>
      </c>
      <c r="J18" s="709" t="s">
        <v>521</v>
      </c>
    </row>
    <row r="19" spans="2:10" ht="15" customHeight="1">
      <c r="B19" s="851" t="s">
        <v>95</v>
      </c>
      <c r="C19" s="854">
        <v>0.508</v>
      </c>
      <c r="D19" s="855">
        <v>254</v>
      </c>
      <c r="E19" s="855">
        <f>300506.05/500</f>
        <v>601.0121</v>
      </c>
      <c r="F19" s="857">
        <v>0</v>
      </c>
      <c r="G19" s="158">
        <v>0</v>
      </c>
      <c r="H19" s="158">
        <v>0</v>
      </c>
      <c r="I19" s="158">
        <v>0</v>
      </c>
      <c r="J19" s="232">
        <v>0</v>
      </c>
    </row>
    <row r="20" spans="2:10" ht="15" customHeight="1">
      <c r="B20" s="851" t="s">
        <v>96</v>
      </c>
      <c r="C20" s="854">
        <v>0.4238</v>
      </c>
      <c r="D20" s="855">
        <v>36232</v>
      </c>
      <c r="E20" s="856">
        <f>5138670.2/85502</f>
        <v>60.1</v>
      </c>
      <c r="F20" s="857">
        <v>0</v>
      </c>
      <c r="G20" s="158">
        <v>0</v>
      </c>
      <c r="H20" s="158">
        <v>0</v>
      </c>
      <c r="I20" s="158">
        <v>0</v>
      </c>
      <c r="J20" s="232">
        <v>0</v>
      </c>
    </row>
    <row r="21" spans="2:10" ht="15" customHeight="1">
      <c r="B21" s="851" t="s">
        <v>97</v>
      </c>
      <c r="C21" s="854">
        <v>0.4912</v>
      </c>
      <c r="D21" s="855">
        <v>2315</v>
      </c>
      <c r="E21" s="856">
        <v>120.2</v>
      </c>
      <c r="F21" s="857">
        <v>0</v>
      </c>
      <c r="G21" s="158">
        <v>0</v>
      </c>
      <c r="H21" s="158">
        <v>0</v>
      </c>
      <c r="I21" s="158">
        <v>0</v>
      </c>
      <c r="J21" s="232">
        <v>0</v>
      </c>
    </row>
    <row r="22" spans="2:10" ht="15" customHeight="1">
      <c r="B22" s="704"/>
      <c r="C22" s="715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04"/>
      <c r="C23" s="705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04"/>
      <c r="C24" s="705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04"/>
      <c r="C26" s="705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04"/>
      <c r="C27" s="705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03" t="s">
        <v>727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04"/>
      <c r="C29" s="705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06" t="s">
        <v>728</v>
      </c>
      <c r="C30" s="716" t="s">
        <v>729</v>
      </c>
      <c r="D30" s="707" t="s">
        <v>730</v>
      </c>
      <c r="E30" s="314"/>
      <c r="F30" s="314"/>
      <c r="G30" s="314"/>
      <c r="H30" s="314"/>
      <c r="I30" s="314"/>
      <c r="J30" s="318"/>
    </row>
    <row r="31" spans="2:10" ht="9.75" customHeight="1">
      <c r="B31" s="717"/>
      <c r="C31" s="718"/>
      <c r="D31" s="699"/>
      <c r="E31" s="158"/>
      <c r="F31" s="158"/>
      <c r="G31" s="158"/>
      <c r="H31" s="158"/>
      <c r="I31" s="158"/>
      <c r="J31" s="232"/>
    </row>
    <row r="32" spans="2:10" ht="16.5" customHeight="1">
      <c r="B32" s="869" t="s">
        <v>98</v>
      </c>
      <c r="C32" s="858" t="s">
        <v>731</v>
      </c>
      <c r="D32" s="719"/>
      <c r="E32" s="158"/>
      <c r="F32" s="158"/>
      <c r="G32" s="158"/>
      <c r="H32" s="158"/>
      <c r="I32" s="158"/>
      <c r="J32" s="232"/>
    </row>
    <row r="33" spans="2:10" ht="15" customHeight="1">
      <c r="B33" s="869" t="s">
        <v>99</v>
      </c>
      <c r="C33" s="858" t="s">
        <v>732</v>
      </c>
      <c r="D33" s="719"/>
      <c r="E33" s="158"/>
      <c r="F33" s="158"/>
      <c r="G33" s="158"/>
      <c r="H33" s="158"/>
      <c r="I33" s="158"/>
      <c r="J33" s="232"/>
    </row>
    <row r="34" spans="2:10" ht="15" customHeight="1">
      <c r="B34" s="869" t="s">
        <v>100</v>
      </c>
      <c r="C34" s="858" t="s">
        <v>101</v>
      </c>
      <c r="D34" s="719"/>
      <c r="E34" s="158"/>
      <c r="F34" s="158"/>
      <c r="G34" s="158"/>
      <c r="H34" s="158"/>
      <c r="I34" s="158"/>
      <c r="J34" s="232"/>
    </row>
    <row r="35" spans="2:10" ht="15" customHeight="1">
      <c r="B35" s="869" t="s">
        <v>102</v>
      </c>
      <c r="C35" s="858" t="s">
        <v>733</v>
      </c>
      <c r="D35" s="719"/>
      <c r="E35" s="158"/>
      <c r="F35" s="158"/>
      <c r="G35" s="158"/>
      <c r="H35" s="158"/>
      <c r="I35" s="158"/>
      <c r="J35" s="232"/>
    </row>
    <row r="36" spans="2:10" ht="15" customHeight="1">
      <c r="B36" s="869" t="s">
        <v>118</v>
      </c>
      <c r="C36" s="858" t="s">
        <v>733</v>
      </c>
      <c r="D36" s="719"/>
      <c r="E36" s="158"/>
      <c r="F36" s="158"/>
      <c r="G36" s="158"/>
      <c r="H36" s="158"/>
      <c r="I36" s="158"/>
      <c r="J36" s="232"/>
    </row>
    <row r="37" spans="2:10" ht="15" customHeight="1">
      <c r="B37" s="869" t="s">
        <v>103</v>
      </c>
      <c r="C37" s="858" t="s">
        <v>733</v>
      </c>
      <c r="D37" s="719"/>
      <c r="E37" s="158"/>
      <c r="F37" s="158"/>
      <c r="G37" s="158"/>
      <c r="H37" s="158"/>
      <c r="I37" s="158"/>
      <c r="J37" s="232"/>
    </row>
    <row r="38" spans="2:10" ht="15" customHeight="1">
      <c r="B38" s="869" t="s">
        <v>104</v>
      </c>
      <c r="C38" s="858" t="s">
        <v>733</v>
      </c>
      <c r="D38" s="719"/>
      <c r="E38" s="158"/>
      <c r="F38" s="158"/>
      <c r="G38" s="158"/>
      <c r="H38" s="158"/>
      <c r="I38" s="158"/>
      <c r="J38" s="232"/>
    </row>
    <row r="39" spans="2:10" ht="15" customHeight="1">
      <c r="B39" s="869" t="s">
        <v>105</v>
      </c>
      <c r="C39" s="858" t="s">
        <v>733</v>
      </c>
      <c r="D39" s="719"/>
      <c r="E39" s="158"/>
      <c r="F39" s="158"/>
      <c r="G39" s="158"/>
      <c r="H39" s="158"/>
      <c r="I39" s="158"/>
      <c r="J39" s="232"/>
    </row>
    <row r="40" spans="2:10" ht="15" customHeight="1">
      <c r="B40" s="869" t="s">
        <v>120</v>
      </c>
      <c r="C40" s="858" t="s">
        <v>733</v>
      </c>
      <c r="D40" s="720"/>
      <c r="E40" s="158"/>
      <c r="F40" s="158"/>
      <c r="G40" s="158"/>
      <c r="H40" s="158"/>
      <c r="I40" s="158"/>
      <c r="J40" s="232"/>
    </row>
    <row r="41" spans="2:10" ht="15" customHeight="1">
      <c r="B41" s="869" t="s">
        <v>119</v>
      </c>
      <c r="C41" s="858" t="s">
        <v>733</v>
      </c>
      <c r="D41" s="719"/>
      <c r="E41" s="158"/>
      <c r="F41" s="158"/>
      <c r="G41" s="158"/>
      <c r="H41" s="158"/>
      <c r="I41" s="158"/>
      <c r="J41" s="232"/>
    </row>
    <row r="42" spans="2:10" ht="15" customHeight="1">
      <c r="B42" s="231"/>
      <c r="D42" s="719"/>
      <c r="E42" s="158"/>
      <c r="F42" s="158"/>
      <c r="G42" s="158"/>
      <c r="H42" s="158"/>
      <c r="I42" s="158"/>
      <c r="J42" s="232"/>
    </row>
    <row r="43" spans="2:10" ht="15" customHeight="1">
      <c r="B43" s="231"/>
      <c r="C43" s="158"/>
      <c r="D43" s="158"/>
      <c r="E43" s="158"/>
      <c r="F43" s="158"/>
      <c r="G43" s="158"/>
      <c r="H43" s="158"/>
      <c r="I43" s="158"/>
      <c r="J43" s="232"/>
    </row>
    <row r="44" spans="2:10" ht="20.25" customHeight="1">
      <c r="B44" s="703" t="s">
        <v>734</v>
      </c>
      <c r="C44" s="158"/>
      <c r="D44" s="158"/>
      <c r="E44" s="158"/>
      <c r="F44" s="158"/>
      <c r="G44" s="158"/>
      <c r="H44" s="158"/>
      <c r="I44" s="158"/>
      <c r="J44" s="232"/>
    </row>
    <row r="45" spans="2:10" ht="15" customHeight="1">
      <c r="B45" s="231"/>
      <c r="C45" s="158"/>
      <c r="D45" s="158"/>
      <c r="E45" s="158"/>
      <c r="F45" s="158"/>
      <c r="G45" s="158"/>
      <c r="H45" s="158"/>
      <c r="I45" s="158"/>
      <c r="J45" s="232"/>
    </row>
    <row r="46" spans="2:10" ht="15" customHeight="1">
      <c r="B46" s="717" t="s">
        <v>728</v>
      </c>
      <c r="C46" s="705"/>
      <c r="D46" s="158"/>
      <c r="E46" s="158"/>
      <c r="F46" s="158"/>
      <c r="G46" s="158"/>
      <c r="H46" s="158"/>
      <c r="I46" s="158"/>
      <c r="J46" s="232"/>
    </row>
    <row r="47" spans="2:10" ht="15" customHeight="1">
      <c r="B47" s="717"/>
      <c r="C47" s="705"/>
      <c r="D47" s="158"/>
      <c r="E47" s="158"/>
      <c r="F47" s="158"/>
      <c r="G47" s="158"/>
      <c r="H47" s="158"/>
      <c r="I47" s="158"/>
      <c r="J47" s="232"/>
    </row>
    <row r="48" spans="2:10" ht="15" customHeight="1">
      <c r="B48" s="851" t="s">
        <v>107</v>
      </c>
      <c r="C48" s="705"/>
      <c r="D48" s="158"/>
      <c r="E48" s="158"/>
      <c r="F48" s="158"/>
      <c r="G48" s="158"/>
      <c r="H48" s="158"/>
      <c r="I48" s="158"/>
      <c r="J48" s="232"/>
    </row>
    <row r="49" spans="2:10" ht="15" customHeight="1" thickBot="1">
      <c r="B49" s="317"/>
      <c r="C49" s="314"/>
      <c r="D49" s="314"/>
      <c r="E49" s="314"/>
      <c r="F49" s="314"/>
      <c r="G49" s="314"/>
      <c r="H49" s="314"/>
      <c r="I49" s="314"/>
      <c r="J49" s="318"/>
    </row>
    <row r="50" spans="2:6" ht="13.5" customHeight="1">
      <c r="B50" s="158"/>
      <c r="C50" s="158"/>
      <c r="D50" s="158"/>
      <c r="E50" s="158"/>
      <c r="F50" s="158"/>
    </row>
    <row r="51" spans="2:6" ht="13.5" customHeight="1">
      <c r="B51" s="158"/>
      <c r="C51" s="158"/>
      <c r="D51" s="158"/>
      <c r="E51" s="158"/>
      <c r="F51" s="158"/>
    </row>
    <row r="52" ht="13.5" customHeight="1"/>
    <row r="53" ht="13.5" customHeight="1"/>
    <row r="54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421875" style="133" customWidth="1"/>
  </cols>
  <sheetData>
    <row r="1" ht="19.5" customHeight="1"/>
    <row r="2" spans="2:6" ht="12.75">
      <c r="B2" s="975" t="s">
        <v>562</v>
      </c>
      <c r="C2" s="975"/>
      <c r="D2" s="975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93" t="str">
        <f>'ORGANOS DE GOBIERNO'!B4:I4</f>
        <v>ENTIDAD: E.I. DESARROLLO, GANADERO Y PESQUERO DE TENERIFE (AGROTEIDE) </v>
      </c>
      <c r="C4" s="980"/>
      <c r="D4" s="981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79" t="s">
        <v>491</v>
      </c>
      <c r="C6" s="980"/>
      <c r="D6" s="981"/>
    </row>
    <row r="7" ht="15" customHeight="1" thickBot="1"/>
    <row r="8" spans="2:4" ht="12.75">
      <c r="B8" s="982" t="s">
        <v>756</v>
      </c>
      <c r="C8" s="983"/>
      <c r="D8" s="994"/>
    </row>
    <row r="9" spans="2:4" ht="13.5" customHeight="1" thickBot="1">
      <c r="B9" s="984"/>
      <c r="C9" s="985"/>
      <c r="D9" s="995"/>
    </row>
    <row r="10" spans="2:4" ht="12.75" customHeight="1">
      <c r="B10" s="151"/>
      <c r="C10" s="152"/>
      <c r="D10" s="160"/>
    </row>
    <row r="11" spans="2:7" ht="12.75">
      <c r="B11" s="138" t="s">
        <v>758</v>
      </c>
      <c r="C11" s="139" t="s">
        <v>17</v>
      </c>
      <c r="D11" s="450">
        <v>0</v>
      </c>
      <c r="F11" s="169"/>
      <c r="G11" s="169"/>
    </row>
    <row r="12" spans="2:7" ht="12.75">
      <c r="B12" s="138" t="s">
        <v>759</v>
      </c>
      <c r="C12" s="139" t="s">
        <v>18</v>
      </c>
      <c r="D12" s="450">
        <v>0</v>
      </c>
      <c r="F12" s="169"/>
      <c r="G12" s="169"/>
    </row>
    <row r="13" spans="2:7" ht="12.75">
      <c r="B13" s="138" t="s">
        <v>760</v>
      </c>
      <c r="C13" s="139" t="s">
        <v>19</v>
      </c>
      <c r="D13" s="450">
        <f>CPYG!E7+CPYG!E21+CPYG!E19</f>
        <v>0</v>
      </c>
      <c r="F13" s="169"/>
      <c r="G13" s="169"/>
    </row>
    <row r="14" spans="2:7" ht="12.75">
      <c r="B14" s="138" t="s">
        <v>761</v>
      </c>
      <c r="C14" s="139" t="s">
        <v>20</v>
      </c>
      <c r="D14" s="450">
        <f>CPYG!E22</f>
        <v>0</v>
      </c>
      <c r="F14" s="169"/>
      <c r="G14" s="169"/>
    </row>
    <row r="15" spans="2:7" ht="12.75">
      <c r="B15" s="138" t="s">
        <v>762</v>
      </c>
      <c r="C15" s="139" t="s">
        <v>21</v>
      </c>
      <c r="D15" s="450">
        <f>CPYG!E20+CPYG!E67+CPYG!E70+CPYG!E86</f>
        <v>24925</v>
      </c>
      <c r="F15" s="169"/>
      <c r="G15" s="169"/>
    </row>
    <row r="16" spans="2:7" ht="12.75">
      <c r="B16" s="141"/>
      <c r="C16" s="142"/>
      <c r="D16" s="451"/>
      <c r="F16" s="169"/>
      <c r="G16" s="169"/>
    </row>
    <row r="17" spans="2:6" ht="12.75">
      <c r="B17" s="144" t="s">
        <v>763</v>
      </c>
      <c r="C17" s="145"/>
      <c r="D17" s="452">
        <f>SUM(D11:D15)</f>
        <v>24925</v>
      </c>
      <c r="F17" s="169"/>
    </row>
    <row r="18" spans="2:4" ht="12.75">
      <c r="B18" s="147"/>
      <c r="C18" s="148"/>
      <c r="D18" s="453"/>
    </row>
    <row r="19" spans="2:4" ht="12.75">
      <c r="B19" s="141"/>
      <c r="C19" s="142"/>
      <c r="D19" s="451"/>
    </row>
    <row r="20" spans="2:4" ht="12.75">
      <c r="B20" s="138" t="s">
        <v>764</v>
      </c>
      <c r="C20" s="139" t="s">
        <v>22</v>
      </c>
      <c r="D20" s="451"/>
    </row>
    <row r="21" spans="2:4" ht="12.75">
      <c r="B21" s="138" t="s">
        <v>765</v>
      </c>
      <c r="C21" s="139" t="s">
        <v>23</v>
      </c>
      <c r="D21" s="451"/>
    </row>
    <row r="22" spans="2:4" ht="12.75">
      <c r="B22" s="141"/>
      <c r="C22" s="142"/>
      <c r="D22" s="451"/>
    </row>
    <row r="23" spans="2:4" ht="12.75">
      <c r="B23" s="144" t="s">
        <v>766</v>
      </c>
      <c r="C23" s="145"/>
      <c r="D23" s="452">
        <f>+D20+D21</f>
        <v>0</v>
      </c>
    </row>
    <row r="24" spans="2:4" ht="12.75">
      <c r="B24" s="147"/>
      <c r="C24" s="148"/>
      <c r="D24" s="453"/>
    </row>
    <row r="25" spans="2:4" ht="12.75">
      <c r="B25" s="141"/>
      <c r="C25" s="142"/>
      <c r="D25" s="451"/>
    </row>
    <row r="26" spans="2:4" ht="12.75">
      <c r="B26" s="138" t="s">
        <v>767</v>
      </c>
      <c r="C26" s="139" t="s">
        <v>24</v>
      </c>
      <c r="D26" s="450"/>
    </row>
    <row r="27" spans="2:4" ht="12.75">
      <c r="B27" s="138" t="s">
        <v>768</v>
      </c>
      <c r="C27" s="139" t="s">
        <v>25</v>
      </c>
      <c r="D27" s="450"/>
    </row>
    <row r="28" spans="2:4" ht="12.75">
      <c r="B28" s="141"/>
      <c r="C28" s="142"/>
      <c r="D28" s="451"/>
    </row>
    <row r="29" spans="2:4" ht="13.5" thickBot="1">
      <c r="B29" s="209" t="s">
        <v>769</v>
      </c>
      <c r="C29" s="455"/>
      <c r="D29" s="454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6"/>
    </row>
    <row r="32" spans="2:4" ht="12.75">
      <c r="B32" s="154"/>
      <c r="C32" s="156" t="s">
        <v>770</v>
      </c>
      <c r="D32" s="457">
        <f>+D29+D23+D17</f>
        <v>24925</v>
      </c>
    </row>
    <row r="33" spans="2:4" ht="13.5" thickBot="1">
      <c r="B33" s="164"/>
      <c r="C33" s="203"/>
      <c r="D33" s="458"/>
    </row>
    <row r="34" spans="2:4" ht="12.75">
      <c r="B34" s="206"/>
      <c r="C34" s="461"/>
      <c r="D34" s="459"/>
    </row>
    <row r="35" spans="2:4" ht="12.75">
      <c r="B35" s="200"/>
      <c r="C35" s="201" t="s">
        <v>771</v>
      </c>
      <c r="D35" s="160">
        <f>CPYG!E9+CPYG!E11+CPYG!E53+CPYG!E47+CPYG!E46+CPYG!E78+CPYG!E57+CPYG!E73</f>
        <v>300000</v>
      </c>
    </row>
    <row r="36" spans="2:4" ht="13.5" thickBot="1">
      <c r="B36" s="208"/>
      <c r="C36" s="462"/>
      <c r="D36" s="460"/>
    </row>
    <row r="37" spans="2:4" ht="12.75">
      <c r="B37" s="161"/>
      <c r="C37" s="162"/>
      <c r="D37" s="456"/>
    </row>
    <row r="38" spans="2:4" ht="12.75">
      <c r="B38" s="991" t="s">
        <v>492</v>
      </c>
      <c r="C38" s="992"/>
      <c r="D38" s="457">
        <f>D32+D35</f>
        <v>324925</v>
      </c>
    </row>
    <row r="39" spans="2:4" ht="13.5" thickBot="1">
      <c r="B39" s="164"/>
      <c r="C39" s="203"/>
      <c r="D39" s="458"/>
    </row>
    <row r="41" ht="13.5" thickBot="1"/>
    <row r="42" spans="2:4" ht="12.75">
      <c r="B42" s="982" t="s">
        <v>756</v>
      </c>
      <c r="C42" s="983"/>
      <c r="D42" s="996"/>
    </row>
    <row r="43" spans="2:4" ht="13.5" customHeight="1" thickBot="1">
      <c r="B43" s="984"/>
      <c r="C43" s="985"/>
      <c r="D43" s="997"/>
    </row>
    <row r="44" spans="2:4" ht="12.75" customHeight="1">
      <c r="B44" s="151"/>
      <c r="C44" s="152"/>
      <c r="D44" s="463"/>
    </row>
    <row r="45" spans="2:4" ht="12.75">
      <c r="B45" s="138" t="s">
        <v>758</v>
      </c>
      <c r="C45" s="167" t="s">
        <v>772</v>
      </c>
      <c r="D45" s="464">
        <f>-CPYG!E29+CPYG!E35</f>
        <v>31150</v>
      </c>
    </row>
    <row r="46" spans="2:4" ht="12.75">
      <c r="B46" s="138" t="s">
        <v>759</v>
      </c>
      <c r="C46" s="167" t="s">
        <v>773</v>
      </c>
      <c r="D46" s="465">
        <f>-CPYG!E12+CPYG!E16-CPYG!E38-CPYG!E39-CPYG!E90-CPYG!E41</f>
        <v>125742</v>
      </c>
    </row>
    <row r="47" spans="2:4" ht="12.75">
      <c r="B47" s="138" t="s">
        <v>760</v>
      </c>
      <c r="C47" s="167" t="s">
        <v>270</v>
      </c>
      <c r="D47" s="465">
        <f>-CPYG!E75-CPYG!E76-CPYG!E87</f>
        <v>172411.89</v>
      </c>
    </row>
    <row r="48" spans="2:4" ht="12.75">
      <c r="B48" s="138" t="s">
        <v>761</v>
      </c>
      <c r="C48" s="167" t="s">
        <v>774</v>
      </c>
      <c r="D48" s="465">
        <f>CPYG!E58</f>
        <v>0</v>
      </c>
    </row>
    <row r="49" spans="2:4" ht="12.75">
      <c r="B49" s="151"/>
      <c r="C49" s="152"/>
      <c r="D49" s="465"/>
    </row>
    <row r="50" spans="2:4" ht="12.75">
      <c r="B50" s="144" t="s">
        <v>775</v>
      </c>
      <c r="C50" s="145"/>
      <c r="D50" s="466">
        <f>SUM(D45:D48)</f>
        <v>329303.89</v>
      </c>
    </row>
    <row r="51" spans="2:4" ht="12.75">
      <c r="B51" s="147"/>
      <c r="C51" s="148"/>
      <c r="D51" s="467"/>
    </row>
    <row r="52" spans="2:4" ht="12.75">
      <c r="B52" s="151"/>
      <c r="C52" s="152"/>
      <c r="D52" s="463"/>
    </row>
    <row r="53" spans="2:4" ht="12.75">
      <c r="B53" s="138" t="s">
        <v>764</v>
      </c>
      <c r="C53" s="167" t="s">
        <v>777</v>
      </c>
      <c r="D53" s="465"/>
    </row>
    <row r="54" spans="2:4" ht="12.75">
      <c r="B54" s="138" t="s">
        <v>765</v>
      </c>
      <c r="C54" s="167" t="s">
        <v>778</v>
      </c>
      <c r="D54" s="465"/>
    </row>
    <row r="55" spans="2:4" ht="12.75">
      <c r="B55" s="151"/>
      <c r="C55" s="152"/>
      <c r="D55" s="463"/>
    </row>
    <row r="56" spans="2:4" ht="12.75">
      <c r="B56" s="144" t="s">
        <v>779</v>
      </c>
      <c r="C56" s="145"/>
      <c r="D56" s="466">
        <f>+D54+D53</f>
        <v>0</v>
      </c>
    </row>
    <row r="57" spans="2:4" ht="12.75">
      <c r="B57" s="147"/>
      <c r="C57" s="148"/>
      <c r="D57" s="467"/>
    </row>
    <row r="58" spans="2:4" ht="12.75">
      <c r="B58" s="151"/>
      <c r="C58" s="152"/>
      <c r="D58" s="463"/>
    </row>
    <row r="59" spans="2:4" ht="12.75">
      <c r="B59" s="138" t="s">
        <v>767</v>
      </c>
      <c r="C59" s="167" t="s">
        <v>781</v>
      </c>
      <c r="D59" s="465"/>
    </row>
    <row r="60" spans="2:4" ht="12.75">
      <c r="B60" s="138" t="s">
        <v>768</v>
      </c>
      <c r="C60" s="167" t="s">
        <v>782</v>
      </c>
      <c r="D60" s="465"/>
    </row>
    <row r="61" spans="2:4" ht="12.75">
      <c r="B61" s="151"/>
      <c r="C61" s="152"/>
      <c r="D61" s="463"/>
    </row>
    <row r="62" spans="2:4" ht="13.5" thickBot="1">
      <c r="B62" s="209" t="s">
        <v>783</v>
      </c>
      <c r="C62" s="455"/>
      <c r="D62" s="454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6"/>
    </row>
    <row r="65" spans="2:4" ht="12.75">
      <c r="B65" s="154"/>
      <c r="C65" s="156" t="s">
        <v>786</v>
      </c>
      <c r="D65" s="457">
        <f>+D62+D56+D50</f>
        <v>329303.89</v>
      </c>
    </row>
    <row r="66" spans="2:4" ht="13.5" thickBot="1">
      <c r="B66" s="164"/>
      <c r="C66" s="203"/>
      <c r="D66" s="458"/>
    </row>
    <row r="67" spans="2:4" ht="12.75">
      <c r="B67" s="207"/>
      <c r="C67" s="472"/>
      <c r="D67" s="468"/>
    </row>
    <row r="68" spans="2:4" ht="12.75">
      <c r="B68" s="200"/>
      <c r="C68" s="201" t="s">
        <v>785</v>
      </c>
      <c r="D68" s="469">
        <f>-CPYG!E10-CPYG!E16-CPYG!E49-CPYG!E35-CPYG!E42-CPYG!E40-CPYG!E77-CPYG!E81-CPYG!E82</f>
        <v>120110</v>
      </c>
    </row>
    <row r="69" spans="2:4" ht="14.25" customHeight="1" thickBot="1">
      <c r="B69" s="208"/>
      <c r="C69" s="462"/>
      <c r="D69" s="470"/>
    </row>
    <row r="70" spans="2:4" ht="14.25" customHeight="1">
      <c r="B70" s="154"/>
      <c r="C70" s="473"/>
      <c r="D70" s="471"/>
    </row>
    <row r="71" spans="2:4" ht="12.75">
      <c r="B71" s="991" t="s">
        <v>493</v>
      </c>
      <c r="C71" s="992"/>
      <c r="D71" s="457">
        <f>D65+D68</f>
        <v>449413.89</v>
      </c>
    </row>
    <row r="72" spans="2:4" ht="13.5" thickBot="1">
      <c r="B72" s="164"/>
      <c r="C72" s="203"/>
      <c r="D72" s="458"/>
    </row>
    <row r="73" spans="2:3" ht="12.75">
      <c r="B73" s="158"/>
      <c r="C73" s="158"/>
    </row>
    <row r="74" spans="3:4" ht="12.75">
      <c r="C74" s="185" t="s">
        <v>216</v>
      </c>
      <c r="D74" s="186">
        <f>D38-D71</f>
        <v>-124488.89000000001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16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795</v>
      </c>
      <c r="D81" s="133"/>
    </row>
    <row r="82" spans="3:4" ht="12.75" hidden="1">
      <c r="C82" s="181" t="s">
        <v>217</v>
      </c>
      <c r="D82" s="133"/>
    </row>
    <row r="83" spans="3:4" ht="18" customHeight="1" hidden="1">
      <c r="C83" s="181" t="s">
        <v>218</v>
      </c>
      <c r="D83" s="133"/>
    </row>
    <row r="84" spans="3:4" ht="18" customHeight="1" hidden="1">
      <c r="C84" s="181" t="s">
        <v>211</v>
      </c>
      <c r="D84" s="133"/>
    </row>
    <row r="85" spans="3:4" ht="18" customHeight="1" hidden="1">
      <c r="C85" s="181" t="s">
        <v>219</v>
      </c>
      <c r="D85" s="133"/>
    </row>
    <row r="86" spans="3:4" ht="18" customHeight="1" hidden="1">
      <c r="C86" s="181" t="s">
        <v>212</v>
      </c>
      <c r="D86" s="133"/>
    </row>
    <row r="87" spans="3:4" ht="18" customHeight="1" hidden="1">
      <c r="C87" s="132" t="s">
        <v>213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12" t="s">
        <v>747</v>
      </c>
      <c r="D91" s="187">
        <f>SUM(D92:D93)</f>
        <v>0</v>
      </c>
    </row>
    <row r="92" spans="3:4" ht="12.75">
      <c r="C92" s="613" t="s">
        <v>737</v>
      </c>
      <c r="D92" s="187">
        <f>'INF. ADIC. CPYG '!I37</f>
        <v>0</v>
      </c>
    </row>
    <row r="93" spans="3:4" ht="12.75" customHeight="1">
      <c r="C93" s="613" t="s">
        <v>738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="70" zoomScaleNormal="70" zoomScalePageLayoutView="0" workbookViewId="0" topLeftCell="A1">
      <selection activeCell="A70" sqref="A70:IV85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13.7109375" style="133" customWidth="1"/>
    <col min="6" max="16384" width="11.421875" style="133" customWidth="1"/>
  </cols>
  <sheetData>
    <row r="2" spans="2:4" ht="12.75">
      <c r="B2" s="975" t="s">
        <v>735</v>
      </c>
      <c r="C2" s="975"/>
      <c r="D2" s="975"/>
    </row>
    <row r="3" spans="2:4" ht="13.5" thickBot="1">
      <c r="B3" s="183"/>
      <c r="C3" s="183"/>
      <c r="D3" s="183"/>
    </row>
    <row r="4" spans="2:4" ht="13.5" thickBot="1">
      <c r="B4" s="976" t="str">
        <f>'ORGANOS DE GOBIERNO'!B4:I4</f>
        <v>ENTIDAD: E.I. DESARROLLO, GANADERO Y PESQUERO DE TENERIFE (AGROTEIDE) </v>
      </c>
      <c r="C4" s="977"/>
      <c r="D4" s="978"/>
    </row>
    <row r="5" spans="2:3" ht="13.5" thickBot="1">
      <c r="B5" s="184"/>
      <c r="C5" s="184"/>
    </row>
    <row r="6" spans="2:4" ht="15.75" thickBot="1">
      <c r="B6" s="979" t="s">
        <v>491</v>
      </c>
      <c r="C6" s="980"/>
      <c r="D6" s="981"/>
    </row>
    <row r="7" spans="2:3" ht="13.5" thickBot="1">
      <c r="B7" s="184"/>
      <c r="C7" s="184"/>
    </row>
    <row r="8" spans="2:4" ht="13.5" customHeight="1">
      <c r="B8" s="982" t="s">
        <v>756</v>
      </c>
      <c r="C8" s="983"/>
      <c r="D8" s="971"/>
    </row>
    <row r="9" spans="2:4" ht="12.75" customHeight="1" thickBot="1">
      <c r="B9" s="984"/>
      <c r="C9" s="985"/>
      <c r="D9" s="972"/>
    </row>
    <row r="10" spans="2:4" ht="12.75">
      <c r="B10" s="151"/>
      <c r="C10" s="152"/>
      <c r="D10" s="202"/>
    </row>
    <row r="11" spans="2:4" ht="12.75">
      <c r="B11" s="138" t="s">
        <v>758</v>
      </c>
      <c r="C11" s="139" t="s">
        <v>17</v>
      </c>
      <c r="D11" s="140">
        <f>PRESUPUESTO!D11</f>
        <v>0</v>
      </c>
    </row>
    <row r="12" spans="2:4" ht="12.75">
      <c r="B12" s="138" t="s">
        <v>759</v>
      </c>
      <c r="C12" s="139" t="s">
        <v>18</v>
      </c>
      <c r="D12" s="140">
        <f>PRESUPUESTO!D12</f>
        <v>0</v>
      </c>
    </row>
    <row r="13" spans="2:4" ht="12.75">
      <c r="B13" s="138" t="s">
        <v>760</v>
      </c>
      <c r="C13" s="139" t="s">
        <v>19</v>
      </c>
      <c r="D13" s="140">
        <f>PRESUPUESTO!D13</f>
        <v>0</v>
      </c>
    </row>
    <row r="14" spans="2:4" ht="12.75">
      <c r="B14" s="138" t="s">
        <v>761</v>
      </c>
      <c r="C14" s="139" t="s">
        <v>20</v>
      </c>
      <c r="D14" s="140">
        <f>PRESUPUESTO!D14</f>
        <v>475300</v>
      </c>
    </row>
    <row r="15" spans="2:4" ht="12.75">
      <c r="B15" s="138" t="s">
        <v>762</v>
      </c>
      <c r="C15" s="139" t="s">
        <v>21</v>
      </c>
      <c r="D15" s="140">
        <f>PRESUPUESTO!D15</f>
        <v>24925</v>
      </c>
    </row>
    <row r="16" spans="2:4" ht="12.75">
      <c r="B16" s="141"/>
      <c r="C16" s="142"/>
      <c r="D16" s="143"/>
    </row>
    <row r="17" spans="2:4" ht="12.75">
      <c r="B17" s="144" t="s">
        <v>763</v>
      </c>
      <c r="C17" s="145"/>
      <c r="D17" s="146">
        <f>SUM(D11:D15)</f>
        <v>500225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764</v>
      </c>
      <c r="C20" s="139" t="s">
        <v>22</v>
      </c>
      <c r="D20" s="140">
        <f>PRESUPUESTO!D20</f>
        <v>0</v>
      </c>
    </row>
    <row r="21" spans="2:4" ht="12.75">
      <c r="B21" s="138" t="s">
        <v>765</v>
      </c>
      <c r="C21" s="139" t="s">
        <v>23</v>
      </c>
      <c r="D21" s="140">
        <f>PRESUPUESTO!D21</f>
        <v>930000</v>
      </c>
    </row>
    <row r="22" spans="2:4" ht="12.75">
      <c r="B22" s="141"/>
      <c r="C22" s="142"/>
      <c r="D22" s="143"/>
    </row>
    <row r="23" spans="2:4" ht="12.75">
      <c r="B23" s="144" t="s">
        <v>766</v>
      </c>
      <c r="C23" s="145"/>
      <c r="D23" s="146">
        <f>SUM(D20:D21)</f>
        <v>930000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767</v>
      </c>
      <c r="C26" s="139" t="s">
        <v>24</v>
      </c>
      <c r="D26" s="140">
        <f>PRESUPUESTO!D26</f>
        <v>0</v>
      </c>
    </row>
    <row r="27" spans="2:4" ht="12.75">
      <c r="B27" s="138" t="s">
        <v>768</v>
      </c>
      <c r="C27" s="139" t="s">
        <v>25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769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770</v>
      </c>
      <c r="D32" s="157">
        <f>D17+D23+D29</f>
        <v>1430225</v>
      </c>
      <c r="G32" s="617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351</v>
      </c>
      <c r="D34" s="202">
        <f>'PRESUPUESTO CPYG'!D35</f>
        <v>300000</v>
      </c>
    </row>
    <row r="35" spans="2:4" ht="12.75">
      <c r="B35" s="161"/>
      <c r="C35" s="162"/>
      <c r="D35" s="163"/>
    </row>
    <row r="36" spans="2:4" ht="12.75">
      <c r="B36" s="154"/>
      <c r="C36" s="156" t="s">
        <v>770</v>
      </c>
      <c r="D36" s="157">
        <f>D32+D34</f>
        <v>1730225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82" t="s">
        <v>756</v>
      </c>
      <c r="C39" s="983"/>
      <c r="D39" s="973"/>
    </row>
    <row r="40" spans="2:4" ht="12.75" customHeight="1" thickBot="1">
      <c r="B40" s="984"/>
      <c r="C40" s="985"/>
      <c r="D40" s="974"/>
    </row>
    <row r="41" spans="2:4" ht="12.75">
      <c r="B41" s="151"/>
      <c r="C41" s="152"/>
      <c r="D41" s="153"/>
    </row>
    <row r="42" spans="2:4" ht="12.75">
      <c r="B42" s="138" t="s">
        <v>758</v>
      </c>
      <c r="C42" s="167" t="s">
        <v>772</v>
      </c>
      <c r="D42" s="168">
        <f>PRESUPUESTO!D40</f>
        <v>31150</v>
      </c>
    </row>
    <row r="43" spans="2:4" ht="12.75">
      <c r="B43" s="138" t="s">
        <v>759</v>
      </c>
      <c r="C43" s="167" t="s">
        <v>773</v>
      </c>
      <c r="D43" s="168">
        <f>PRESUPUESTO!D41</f>
        <v>125742</v>
      </c>
    </row>
    <row r="44" spans="2:4" ht="12.75">
      <c r="B44" s="138" t="s">
        <v>760</v>
      </c>
      <c r="C44" s="167" t="s">
        <v>270</v>
      </c>
      <c r="D44" s="168">
        <f>PRESUPUESTO!D42</f>
        <v>172411.89</v>
      </c>
    </row>
    <row r="45" spans="2:4" ht="12.75">
      <c r="B45" s="138" t="s">
        <v>761</v>
      </c>
      <c r="C45" s="167" t="s">
        <v>774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775</v>
      </c>
      <c r="C47" s="145"/>
      <c r="D47" s="150">
        <f>SUM(D42:D45)</f>
        <v>329303.89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764</v>
      </c>
      <c r="C50" s="167" t="s">
        <v>777</v>
      </c>
      <c r="D50" s="168">
        <f>PRESUPUESTO!D48</f>
        <v>30000</v>
      </c>
    </row>
    <row r="51" spans="2:4" ht="12.75">
      <c r="B51" s="138" t="s">
        <v>765</v>
      </c>
      <c r="C51" s="167" t="s">
        <v>778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779</v>
      </c>
      <c r="C53" s="145"/>
      <c r="D53" s="150">
        <f>SUM(D50:D51)</f>
        <v>30000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767</v>
      </c>
      <c r="C56" s="167" t="s">
        <v>781</v>
      </c>
      <c r="D56" s="168">
        <f>PRESUPUESTO!D54</f>
        <v>600000</v>
      </c>
    </row>
    <row r="57" spans="2:4" ht="12.75">
      <c r="B57" s="138" t="s">
        <v>768</v>
      </c>
      <c r="C57" s="167" t="s">
        <v>782</v>
      </c>
      <c r="D57" s="168">
        <f>PRESUPUESTO!D55</f>
        <v>382302.63999999996</v>
      </c>
    </row>
    <row r="58" spans="2:4" ht="12.75">
      <c r="B58" s="151"/>
      <c r="C58" s="152"/>
      <c r="D58" s="153"/>
    </row>
    <row r="59" spans="2:4" ht="12.75">
      <c r="B59" s="144" t="s">
        <v>783</v>
      </c>
      <c r="C59" s="145"/>
      <c r="D59" s="150">
        <f>SUM(D56:D57)</f>
        <v>982302.6399999999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325</v>
      </c>
      <c r="D62" s="157">
        <f>D47+D53+D59</f>
        <v>1341606.5299999998</v>
      </c>
      <c r="G62" s="617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352</v>
      </c>
      <c r="D64" s="199">
        <f>'PRESUPUESTO CPYG'!D68</f>
        <v>120110</v>
      </c>
    </row>
    <row r="65" spans="2:4" ht="12.75">
      <c r="B65" s="161"/>
      <c r="C65" s="162"/>
      <c r="D65" s="163"/>
    </row>
    <row r="66" spans="2:4" ht="12.75">
      <c r="B66" s="154"/>
      <c r="C66" s="156" t="s">
        <v>325</v>
      </c>
      <c r="D66" s="157">
        <f>D62+D64</f>
        <v>1461716.5299999998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355</v>
      </c>
      <c r="C70" s="195" t="s">
        <v>216</v>
      </c>
      <c r="D70" s="196">
        <f>D36-D66</f>
        <v>268508.4700000002</v>
      </c>
      <c r="E70" s="133" t="s">
        <v>359</v>
      </c>
    </row>
    <row r="71" ht="13.5" hidden="1" thickBot="1"/>
    <row r="72" spans="2:5" ht="17.25" customHeight="1" hidden="1" thickBot="1">
      <c r="B72" s="192" t="s">
        <v>356</v>
      </c>
      <c r="C72" s="192" t="s">
        <v>354</v>
      </c>
      <c r="D72" s="193">
        <f>D74+D79+D80+D81+D82</f>
        <v>-268508.47000000003</v>
      </c>
      <c r="E72" s="133" t="s">
        <v>507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353</v>
      </c>
      <c r="D74" s="193">
        <f>SUM(D75:D78)</f>
        <v>120110</v>
      </c>
    </row>
    <row r="75" spans="3:4" ht="21.75" customHeight="1" hidden="1">
      <c r="C75" s="636" t="s">
        <v>509</v>
      </c>
      <c r="D75" s="637">
        <f>-'Inv. NO FIN'!E21</f>
        <v>0</v>
      </c>
    </row>
    <row r="76" spans="3:4" ht="18.75" customHeight="1" hidden="1">
      <c r="C76" s="638" t="s">
        <v>745</v>
      </c>
      <c r="D76" s="639">
        <f>-'Inv. NO FIN'!G21</f>
        <v>120110</v>
      </c>
    </row>
    <row r="77" spans="3:4" ht="21" customHeight="1" hidden="1">
      <c r="C77" s="638" t="s">
        <v>481</v>
      </c>
      <c r="D77" s="639">
        <f>-'Inv. NO FIN'!H21</f>
        <v>0</v>
      </c>
    </row>
    <row r="78" spans="3:4" ht="26.25" hidden="1" thickBot="1">
      <c r="C78" s="640" t="s">
        <v>483</v>
      </c>
      <c r="D78" s="641">
        <f>-'Inv. NO FIN'!J21</f>
        <v>0</v>
      </c>
    </row>
    <row r="79" spans="3:4" ht="19.5" customHeight="1" hidden="1" thickBot="1">
      <c r="C79" s="642" t="s">
        <v>357</v>
      </c>
      <c r="D79" s="643">
        <f>-'Inv. FIN'!I14-'Inv. FIN'!I21-'Inv. FIN'!I33-'Inv. FIN'!I40</f>
        <v>0</v>
      </c>
    </row>
    <row r="80" spans="3:4" ht="30" customHeight="1" hidden="1" thickBot="1">
      <c r="C80" s="644" t="s">
        <v>358</v>
      </c>
      <c r="D80" s="645">
        <f>-(ACTIVO!E23-ACTIVO!D23)+ACTIVO!E37-ACTIVO!D37+ACTIVO!E38-ACTIVO!D38</f>
        <v>40204.58999999997</v>
      </c>
    </row>
    <row r="81" spans="3:5" ht="19.5" customHeight="1" hidden="1" thickBot="1">
      <c r="C81" s="192" t="s">
        <v>508</v>
      </c>
      <c r="D81" s="134">
        <f>+'Transf. y subv.'!F17</f>
        <v>-300000</v>
      </c>
      <c r="E81" s="608" t="s">
        <v>361</v>
      </c>
    </row>
    <row r="82" spans="3:4" ht="19.5" customHeight="1" hidden="1" thickBot="1">
      <c r="C82" s="194" t="s">
        <v>427</v>
      </c>
      <c r="D82" s="193">
        <f>+PASIVO!I35+D57</f>
        <v>-128823.06</v>
      </c>
    </row>
    <row r="83" ht="13.5" hidden="1" thickBot="1"/>
    <row r="84" spans="3:4" ht="13.5" hidden="1" thickBot="1">
      <c r="C84" s="192" t="s">
        <v>360</v>
      </c>
      <c r="D84" s="193">
        <f>D70+D72</f>
        <v>0</v>
      </c>
    </row>
    <row r="8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255"/>
  <sheetViews>
    <sheetView zoomScalePageLayoutView="0" workbookViewId="0" topLeftCell="A79">
      <selection activeCell="B2" sqref="B2:E94"/>
    </sheetView>
  </sheetViews>
  <sheetFormatPr defaultColWidth="11.421875" defaultRowHeight="12.75"/>
  <cols>
    <col min="1" max="1" width="5.00390625" style="347" customWidth="1"/>
    <col min="2" max="2" width="73.421875" style="347" customWidth="1"/>
    <col min="3" max="3" width="19.7109375" style="347" customWidth="1"/>
    <col min="4" max="4" width="19.28125" style="347" customWidth="1"/>
    <col min="5" max="5" width="20.7109375" style="347" customWidth="1"/>
    <col min="6" max="6" width="1.421875" style="347" customWidth="1"/>
    <col min="7" max="7" width="14.421875" style="346" hidden="1" customWidth="1"/>
    <col min="8" max="8" width="15.28125" style="346" hidden="1" customWidth="1"/>
    <col min="9" max="11" width="0" style="347" hidden="1" customWidth="1"/>
    <col min="12" max="16384" width="11.421875" style="347" customWidth="1"/>
  </cols>
  <sheetData>
    <row r="2" spans="2:7" ht="49.5" customHeight="1">
      <c r="B2" s="1003" t="s">
        <v>264</v>
      </c>
      <c r="C2" s="1004"/>
      <c r="D2" s="1005"/>
      <c r="E2" s="343">
        <v>2017</v>
      </c>
      <c r="F2" s="344"/>
      <c r="G2" s="345"/>
    </row>
    <row r="3" spans="2:7" ht="25.5" customHeight="1">
      <c r="B3" s="1000" t="str">
        <f>'ORGANOS DE GOBIERNO'!B4:I4</f>
        <v>ENTIDAD: E.I. DESARROLLO, GANADERO Y PESQUERO DE TENERIFE (AGROTEIDE) </v>
      </c>
      <c r="C3" s="1001"/>
      <c r="D3" s="1002"/>
      <c r="E3" s="348" t="s">
        <v>744</v>
      </c>
      <c r="F3" s="349"/>
      <c r="G3" s="350"/>
    </row>
    <row r="4" spans="2:7" ht="25.5" customHeight="1">
      <c r="B4" s="998" t="s">
        <v>350</v>
      </c>
      <c r="C4" s="999"/>
      <c r="D4" s="999"/>
      <c r="E4" s="999"/>
      <c r="F4" s="351"/>
      <c r="G4" s="352"/>
    </row>
    <row r="5" spans="2:8" ht="31.5" customHeight="1">
      <c r="B5" s="353" t="s">
        <v>275</v>
      </c>
      <c r="C5" s="354" t="s">
        <v>559</v>
      </c>
      <c r="D5" s="355" t="s">
        <v>558</v>
      </c>
      <c r="E5" s="355" t="s">
        <v>557</v>
      </c>
      <c r="F5" s="356"/>
      <c r="G5" s="357" t="s">
        <v>214</v>
      </c>
      <c r="H5" s="357" t="s">
        <v>215</v>
      </c>
    </row>
    <row r="6" spans="2:6" s="360" customFormat="1" ht="19.5" customHeight="1">
      <c r="B6" s="358" t="s">
        <v>311</v>
      </c>
      <c r="C6" s="527"/>
      <c r="D6" s="527"/>
      <c r="E6" s="527"/>
      <c r="F6" s="359"/>
    </row>
    <row r="7" spans="2:9" s="360" customFormat="1" ht="19.5" customHeight="1">
      <c r="B7" s="361" t="s">
        <v>134</v>
      </c>
      <c r="C7" s="483">
        <f>'INF. ADIC. CPYG '!E30+'INF. ADIC. CPYG '!F30</f>
        <v>0</v>
      </c>
      <c r="D7" s="483">
        <f>'INF. ADIC. CPYG '!H30+'INF. ADIC. CPYG '!I30</f>
        <v>0</v>
      </c>
      <c r="E7" s="483">
        <f>'INF. ADIC. CPYG '!K30+'INF. ADIC. CPYG '!L30</f>
        <v>0</v>
      </c>
      <c r="F7" s="362"/>
      <c r="G7" s="363">
        <f>+D7-C7</f>
        <v>0</v>
      </c>
      <c r="H7" s="364">
        <f>+E7-D7</f>
        <v>0</v>
      </c>
      <c r="I7" s="752"/>
    </row>
    <row r="8" spans="2:11" s="360" customFormat="1" ht="27.75" customHeight="1">
      <c r="B8" s="370" t="s">
        <v>461</v>
      </c>
      <c r="C8" s="483">
        <f>SUM(C9:C10)</f>
        <v>0</v>
      </c>
      <c r="D8" s="483">
        <f>SUM(D9:D10)</f>
        <v>0</v>
      </c>
      <c r="E8" s="483">
        <f>SUM(E9:E10)</f>
        <v>0</v>
      </c>
      <c r="F8" s="371"/>
      <c r="G8" s="372"/>
      <c r="H8" s="368"/>
      <c r="I8" s="754"/>
      <c r="K8" s="754"/>
    </row>
    <row r="9" spans="2:11" s="360" customFormat="1" ht="18" customHeight="1">
      <c r="B9" s="365" t="s">
        <v>739</v>
      </c>
      <c r="C9" s="481"/>
      <c r="D9" s="480"/>
      <c r="E9" s="480"/>
      <c r="F9" s="371"/>
      <c r="G9" s="372"/>
      <c r="H9" s="368"/>
      <c r="I9" s="753"/>
      <c r="K9" s="753"/>
    </row>
    <row r="10" spans="2:11" s="360" customFormat="1" ht="18" customHeight="1">
      <c r="B10" s="365" t="s">
        <v>740</v>
      </c>
      <c r="C10" s="481"/>
      <c r="D10" s="646"/>
      <c r="E10" s="647"/>
      <c r="F10" s="371"/>
      <c r="G10" s="372"/>
      <c r="H10" s="368"/>
      <c r="I10" s="753"/>
      <c r="K10" s="753"/>
    </row>
    <row r="11" spans="2:11" s="360" customFormat="1" ht="25.5" customHeight="1">
      <c r="B11" s="370" t="s">
        <v>135</v>
      </c>
      <c r="C11" s="480"/>
      <c r="D11" s="480"/>
      <c r="E11" s="480"/>
      <c r="F11" s="371"/>
      <c r="G11" s="372"/>
      <c r="H11" s="368"/>
      <c r="I11" s="753"/>
      <c r="K11" s="753"/>
    </row>
    <row r="12" spans="2:9" s="360" customFormat="1" ht="19.5" customHeight="1">
      <c r="B12" s="373" t="s">
        <v>136</v>
      </c>
      <c r="C12" s="483">
        <f>SUM(C13:C16)</f>
        <v>0</v>
      </c>
      <c r="D12" s="483">
        <f>SUM(D13:D16)</f>
        <v>0</v>
      </c>
      <c r="E12" s="483">
        <f>SUM(E13:E16)</f>
        <v>0</v>
      </c>
      <c r="F12" s="371"/>
      <c r="G12" s="363">
        <f>+D12-C12</f>
        <v>0</v>
      </c>
      <c r="H12" s="364">
        <f>+E12-D12</f>
        <v>0</v>
      </c>
      <c r="I12" s="752"/>
    </row>
    <row r="13" spans="2:9" s="360" customFormat="1" ht="19.5" customHeight="1">
      <c r="B13" s="365" t="s">
        <v>137</v>
      </c>
      <c r="C13" s="481"/>
      <c r="D13" s="481"/>
      <c r="E13" s="481"/>
      <c r="F13" s="369"/>
      <c r="G13" s="374"/>
      <c r="H13" s="368"/>
      <c r="I13" s="755"/>
    </row>
    <row r="14" spans="2:9" s="360" customFormat="1" ht="19.5" customHeight="1">
      <c r="B14" s="365" t="s">
        <v>138</v>
      </c>
      <c r="C14" s="481"/>
      <c r="D14" s="481"/>
      <c r="E14" s="481"/>
      <c r="F14" s="369"/>
      <c r="G14" s="374"/>
      <c r="H14" s="368"/>
      <c r="I14" s="755"/>
    </row>
    <row r="15" spans="2:9" s="360" customFormat="1" ht="19.5" customHeight="1">
      <c r="B15" s="365" t="s">
        <v>139</v>
      </c>
      <c r="C15" s="481"/>
      <c r="D15" s="481"/>
      <c r="E15" s="481"/>
      <c r="F15" s="369"/>
      <c r="G15" s="367">
        <f>+D15-C15</f>
        <v>0</v>
      </c>
      <c r="H15" s="368">
        <f>-E15-D15</f>
        <v>0</v>
      </c>
      <c r="I15" s="755"/>
    </row>
    <row r="16" spans="2:11" s="360" customFormat="1" ht="19.5" customHeight="1">
      <c r="B16" s="365" t="s">
        <v>140</v>
      </c>
      <c r="C16" s="481"/>
      <c r="D16" s="480"/>
      <c r="E16" s="481"/>
      <c r="F16" s="369"/>
      <c r="G16" s="374"/>
      <c r="H16" s="368"/>
      <c r="I16" s="755"/>
      <c r="J16" s="756"/>
      <c r="K16" s="753"/>
    </row>
    <row r="17" spans="2:9" s="360" customFormat="1" ht="19.5" customHeight="1">
      <c r="B17" s="370" t="s">
        <v>141</v>
      </c>
      <c r="C17" s="483">
        <f>C18+C22</f>
        <v>28206.5</v>
      </c>
      <c r="D17" s="483">
        <f>D18+D22</f>
        <v>33103.89</v>
      </c>
      <c r="E17" s="483">
        <f>E18+E22</f>
        <v>24925</v>
      </c>
      <c r="F17" s="362"/>
      <c r="G17" s="363">
        <f>+D17-C17</f>
        <v>4897.389999999999</v>
      </c>
      <c r="H17" s="364">
        <f>+E17-D17</f>
        <v>-8178.889999999999</v>
      </c>
      <c r="I17" s="755"/>
    </row>
    <row r="18" spans="2:9" s="360" customFormat="1" ht="19.5" customHeight="1">
      <c r="B18" s="365" t="s">
        <v>142</v>
      </c>
      <c r="C18" s="484">
        <f>SUM(C19:C21)</f>
        <v>28206.5</v>
      </c>
      <c r="D18" s="484">
        <f>SUM(D19:D21)</f>
        <v>33103.89</v>
      </c>
      <c r="E18" s="484">
        <f>SUM(E19:E21)</f>
        <v>24925</v>
      </c>
      <c r="F18" s="366"/>
      <c r="G18" s="367"/>
      <c r="H18" s="368"/>
      <c r="I18" s="755"/>
    </row>
    <row r="19" spans="2:9" s="360" customFormat="1" ht="19.5" customHeight="1">
      <c r="B19" s="365" t="s">
        <v>741</v>
      </c>
      <c r="C19" s="481"/>
      <c r="D19" s="481"/>
      <c r="E19" s="481"/>
      <c r="F19" s="366"/>
      <c r="G19" s="367"/>
      <c r="H19" s="368"/>
      <c r="I19" s="752"/>
    </row>
    <row r="20" spans="2:9" s="360" customFormat="1" ht="19.5" customHeight="1">
      <c r="B20" s="365" t="s">
        <v>742</v>
      </c>
      <c r="C20" s="481">
        <v>24962.5</v>
      </c>
      <c r="D20" s="481">
        <v>24925</v>
      </c>
      <c r="E20" s="481">
        <v>24925</v>
      </c>
      <c r="F20" s="366"/>
      <c r="G20" s="367"/>
      <c r="H20" s="368"/>
      <c r="I20" s="752"/>
    </row>
    <row r="21" spans="2:9" s="360" customFormat="1" ht="19.5" customHeight="1">
      <c r="B21" s="365" t="s">
        <v>743</v>
      </c>
      <c r="C21" s="481">
        <v>3244</v>
      </c>
      <c r="D21" s="481">
        <v>8178.89</v>
      </c>
      <c r="E21" s="481">
        <v>0</v>
      </c>
      <c r="F21" s="366"/>
      <c r="G21" s="367"/>
      <c r="H21" s="368"/>
      <c r="I21" s="752"/>
    </row>
    <row r="22" spans="2:9" s="360" customFormat="1" ht="19.5" customHeight="1">
      <c r="B22" s="365" t="s">
        <v>143</v>
      </c>
      <c r="C22" s="484">
        <f>SUM(C23:C28)</f>
        <v>0</v>
      </c>
      <c r="D22" s="484">
        <f>SUM(D23:D28)</f>
        <v>0</v>
      </c>
      <c r="E22" s="484">
        <v>0</v>
      </c>
      <c r="F22" s="366"/>
      <c r="G22" s="367">
        <f>+D22-C22</f>
        <v>0</v>
      </c>
      <c r="H22" s="368">
        <f>-E22-D22</f>
        <v>0</v>
      </c>
      <c r="I22" s="752"/>
    </row>
    <row r="23" spans="2:9" s="360" customFormat="1" ht="19.5" customHeight="1">
      <c r="B23" s="365" t="s">
        <v>144</v>
      </c>
      <c r="C23" s="481"/>
      <c r="D23" s="480"/>
      <c r="E23" s="481"/>
      <c r="F23" s="366"/>
      <c r="G23" s="367"/>
      <c r="H23" s="368"/>
      <c r="I23" s="755"/>
    </row>
    <row r="24" spans="2:9" s="360" customFormat="1" ht="19.5" customHeight="1">
      <c r="B24" s="365" t="s">
        <v>462</v>
      </c>
      <c r="C24" s="481"/>
      <c r="D24" s="481"/>
      <c r="E24" s="481"/>
      <c r="F24" s="369"/>
      <c r="G24" s="367">
        <f>+D24-C24</f>
        <v>0</v>
      </c>
      <c r="H24" s="368">
        <f>-E24-D24</f>
        <v>0</v>
      </c>
      <c r="I24" s="755"/>
    </row>
    <row r="25" spans="2:9" s="360" customFormat="1" ht="19.5" customHeight="1">
      <c r="B25" s="365" t="s">
        <v>463</v>
      </c>
      <c r="C25" s="481"/>
      <c r="D25" s="481"/>
      <c r="E25" s="481"/>
      <c r="F25" s="369"/>
      <c r="G25" s="374"/>
      <c r="H25" s="368"/>
      <c r="I25" s="755"/>
    </row>
    <row r="26" spans="2:9" s="360" customFormat="1" ht="19.5" customHeight="1">
      <c r="B26" s="365" t="s">
        <v>145</v>
      </c>
      <c r="C26" s="481"/>
      <c r="D26" s="481"/>
      <c r="E26" s="481"/>
      <c r="F26" s="369"/>
      <c r="G26" s="374"/>
      <c r="H26" s="368"/>
      <c r="I26" s="755"/>
    </row>
    <row r="27" spans="2:9" s="360" customFormat="1" ht="19.5" customHeight="1">
      <c r="B27" s="365" t="s">
        <v>146</v>
      </c>
      <c r="C27" s="481"/>
      <c r="D27" s="481"/>
      <c r="E27" s="481"/>
      <c r="F27" s="369"/>
      <c r="G27" s="367">
        <f>+D27-C27</f>
        <v>0</v>
      </c>
      <c r="H27" s="368">
        <f>-E27-D27</f>
        <v>0</v>
      </c>
      <c r="I27" s="755"/>
    </row>
    <row r="28" spans="2:9" s="360" customFormat="1" ht="19.5" customHeight="1">
      <c r="B28" s="365" t="s">
        <v>147</v>
      </c>
      <c r="C28" s="481"/>
      <c r="D28" s="480"/>
      <c r="E28" s="481"/>
      <c r="F28" s="369"/>
      <c r="G28" s="374"/>
      <c r="H28" s="368"/>
      <c r="I28" s="755"/>
    </row>
    <row r="29" spans="2:9" s="360" customFormat="1" ht="19.5" customHeight="1">
      <c r="B29" s="370" t="s">
        <v>148</v>
      </c>
      <c r="C29" s="483">
        <f>SUM(C30:C35)</f>
        <v>0</v>
      </c>
      <c r="D29" s="483">
        <f>SUM(D30:D35)</f>
        <v>0</v>
      </c>
      <c r="E29" s="483">
        <f>SUM(E30:E35)</f>
        <v>-31150</v>
      </c>
      <c r="F29" s="371"/>
      <c r="G29" s="363">
        <f>+D29-C29</f>
        <v>0</v>
      </c>
      <c r="H29" s="364">
        <f>+E29-D29</f>
        <v>-31150</v>
      </c>
      <c r="I29" s="752"/>
    </row>
    <row r="30" spans="2:9" s="360" customFormat="1" ht="19.5" customHeight="1">
      <c r="B30" s="365" t="s">
        <v>149</v>
      </c>
      <c r="C30" s="481"/>
      <c r="D30" s="481"/>
      <c r="E30" s="481">
        <v>-23500</v>
      </c>
      <c r="F30" s="369"/>
      <c r="G30" s="367">
        <f>+D30-C30</f>
        <v>0</v>
      </c>
      <c r="H30" s="368">
        <f>-E30-D30</f>
        <v>23500</v>
      </c>
      <c r="I30" s="755"/>
    </row>
    <row r="31" spans="2:9" s="360" customFormat="1" ht="19.5" customHeight="1">
      <c r="B31" s="365" t="s">
        <v>464</v>
      </c>
      <c r="C31" s="481"/>
      <c r="D31" s="481"/>
      <c r="E31" s="481">
        <v>0</v>
      </c>
      <c r="F31" s="369"/>
      <c r="G31" s="367">
        <f>+D31-C31</f>
        <v>0</v>
      </c>
      <c r="H31" s="368">
        <f>-E31-D31</f>
        <v>0</v>
      </c>
      <c r="I31" s="755"/>
    </row>
    <row r="32" spans="2:9" s="360" customFormat="1" ht="19.5" customHeight="1">
      <c r="B32" s="365" t="s">
        <v>465</v>
      </c>
      <c r="C32" s="481"/>
      <c r="D32" s="481"/>
      <c r="E32" s="481">
        <v>-7650</v>
      </c>
      <c r="F32" s="369"/>
      <c r="G32" s="367">
        <f>+D32-C32</f>
        <v>0</v>
      </c>
      <c r="H32" s="368">
        <f>-E32-D32</f>
        <v>7650</v>
      </c>
      <c r="I32" s="755"/>
    </row>
    <row r="33" spans="2:9" s="360" customFormat="1" ht="19.5" customHeight="1">
      <c r="B33" s="365" t="s">
        <v>466</v>
      </c>
      <c r="C33" s="481"/>
      <c r="D33" s="481"/>
      <c r="E33" s="481"/>
      <c r="F33" s="369"/>
      <c r="G33" s="367">
        <f>+D33-C33</f>
        <v>0</v>
      </c>
      <c r="H33" s="368">
        <f>-E33-D33</f>
        <v>0</v>
      </c>
      <c r="I33" s="755"/>
    </row>
    <row r="34" spans="2:9" s="360" customFormat="1" ht="19.5" customHeight="1">
      <c r="B34" s="365" t="s">
        <v>467</v>
      </c>
      <c r="C34" s="481"/>
      <c r="D34" s="481"/>
      <c r="E34" s="481"/>
      <c r="F34" s="369"/>
      <c r="G34" s="374"/>
      <c r="H34" s="368"/>
      <c r="I34" s="755"/>
    </row>
    <row r="35" spans="2:11" s="360" customFormat="1" ht="19.5" customHeight="1">
      <c r="B35" s="365" t="s">
        <v>468</v>
      </c>
      <c r="C35" s="481"/>
      <c r="D35" s="480"/>
      <c r="E35" s="481"/>
      <c r="F35" s="369"/>
      <c r="G35" s="374"/>
      <c r="H35" s="375"/>
      <c r="I35" s="755"/>
      <c r="J35" s="753"/>
      <c r="K35" s="753"/>
    </row>
    <row r="36" spans="2:8" s="360" customFormat="1" ht="19.5" customHeight="1" hidden="1">
      <c r="B36" s="365" t="s">
        <v>401</v>
      </c>
      <c r="C36" s="481"/>
      <c r="D36" s="480"/>
      <c r="E36" s="481"/>
      <c r="F36" s="369"/>
      <c r="G36" s="374"/>
      <c r="H36" s="375"/>
    </row>
    <row r="37" spans="2:9" s="360" customFormat="1" ht="19.5" customHeight="1">
      <c r="B37" s="361" t="s">
        <v>150</v>
      </c>
      <c r="C37" s="483">
        <f>+C38+C39+C40+C41</f>
        <v>-234825.49</v>
      </c>
      <c r="D37" s="483">
        <f>+D38+D39+D40+D41</f>
        <v>-71689.68</v>
      </c>
      <c r="E37" s="483">
        <f>+E38+E39+E40+E41</f>
        <v>-125742</v>
      </c>
      <c r="F37" s="371"/>
      <c r="G37" s="363">
        <f>+D37-C37</f>
        <v>163135.81</v>
      </c>
      <c r="H37" s="364">
        <f>+E37-D37</f>
        <v>-54052.32000000001</v>
      </c>
      <c r="I37" s="755"/>
    </row>
    <row r="38" spans="2:9" s="360" customFormat="1" ht="19.5" customHeight="1">
      <c r="B38" s="365" t="s">
        <v>469</v>
      </c>
      <c r="C38" s="481">
        <v>-113440.04</v>
      </c>
      <c r="D38" s="481">
        <v>-71689.68</v>
      </c>
      <c r="E38" s="481">
        <f>-86892-38850</f>
        <v>-125742</v>
      </c>
      <c r="F38" s="369"/>
      <c r="G38" s="367">
        <f>+D38-C38</f>
        <v>41750.36</v>
      </c>
      <c r="H38" s="368">
        <f>-E38-D38</f>
        <v>197431.68</v>
      </c>
      <c r="I38" s="752"/>
    </row>
    <row r="39" spans="2:9" s="360" customFormat="1" ht="19.5" customHeight="1">
      <c r="B39" s="365" t="s">
        <v>470</v>
      </c>
      <c r="C39" s="481">
        <v>-57.75</v>
      </c>
      <c r="D39" s="481">
        <v>0</v>
      </c>
      <c r="E39" s="481"/>
      <c r="F39" s="369"/>
      <c r="G39" s="367">
        <f>+D39-C39</f>
        <v>57.75</v>
      </c>
      <c r="H39" s="368">
        <f>-E39-D39</f>
        <v>0</v>
      </c>
      <c r="I39" s="752"/>
    </row>
    <row r="40" spans="2:11" s="360" customFormat="1" ht="19.5" customHeight="1">
      <c r="B40" s="365" t="s">
        <v>151</v>
      </c>
      <c r="C40" s="481">
        <v>-121327.7</v>
      </c>
      <c r="D40" s="481">
        <v>0</v>
      </c>
      <c r="E40" s="481"/>
      <c r="F40" s="366"/>
      <c r="G40" s="367">
        <f>+D40-C40</f>
        <v>121327.7</v>
      </c>
      <c r="H40" s="368">
        <f>-E40-D40</f>
        <v>0</v>
      </c>
      <c r="I40" s="753"/>
      <c r="K40" s="753"/>
    </row>
    <row r="41" spans="2:9" s="360" customFormat="1" ht="19.5" customHeight="1">
      <c r="B41" s="365" t="s">
        <v>152</v>
      </c>
      <c r="C41" s="480"/>
      <c r="D41" s="480"/>
      <c r="E41" s="480"/>
      <c r="F41" s="377"/>
      <c r="G41" s="378"/>
      <c r="H41" s="368"/>
      <c r="I41" s="752"/>
    </row>
    <row r="42" spans="2:11" s="360" customFormat="1" ht="19.5" customHeight="1">
      <c r="B42" s="361" t="s">
        <v>153</v>
      </c>
      <c r="C42" s="483">
        <f>SUM(C43:C45)</f>
        <v>-118655.26999999999</v>
      </c>
      <c r="D42" s="483">
        <f>SUM(D43:D45)</f>
        <v>-120110</v>
      </c>
      <c r="E42" s="483">
        <f>SUM(E43:E45)</f>
        <v>-120110</v>
      </c>
      <c r="F42" s="371"/>
      <c r="G42" s="363">
        <f>+D42-C42</f>
        <v>-1454.7300000000105</v>
      </c>
      <c r="H42" s="364">
        <f>+E42-D42</f>
        <v>0</v>
      </c>
      <c r="I42" s="753"/>
      <c r="K42" s="753"/>
    </row>
    <row r="43" spans="2:11" s="360" customFormat="1" ht="19.5" customHeight="1">
      <c r="B43" s="365" t="s">
        <v>689</v>
      </c>
      <c r="C43" s="480">
        <v>-109.28</v>
      </c>
      <c r="D43" s="480">
        <v>-110</v>
      </c>
      <c r="E43" s="480">
        <v>-110</v>
      </c>
      <c r="F43" s="371"/>
      <c r="G43" s="363"/>
      <c r="H43" s="364"/>
      <c r="I43" s="754"/>
      <c r="K43" s="754"/>
    </row>
    <row r="44" spans="2:11" s="360" customFormat="1" ht="19.5" customHeight="1">
      <c r="B44" s="365" t="s">
        <v>690</v>
      </c>
      <c r="C44" s="480">
        <v>-74025.42</v>
      </c>
      <c r="D44" s="480">
        <v>-75000</v>
      </c>
      <c r="E44" s="480">
        <v>-75000</v>
      </c>
      <c r="F44" s="371"/>
      <c r="G44" s="363"/>
      <c r="H44" s="364"/>
      <c r="I44" s="754"/>
      <c r="K44" s="754"/>
    </row>
    <row r="45" spans="2:11" s="360" customFormat="1" ht="19.5" customHeight="1">
      <c r="B45" s="365" t="s">
        <v>691</v>
      </c>
      <c r="C45" s="480">
        <v>-44520.57</v>
      </c>
      <c r="D45" s="480">
        <v>-45000</v>
      </c>
      <c r="E45" s="480">
        <v>-45000</v>
      </c>
      <c r="F45" s="371"/>
      <c r="G45" s="363"/>
      <c r="H45" s="364"/>
      <c r="I45" s="754"/>
      <c r="K45" s="754"/>
    </row>
    <row r="46" spans="1:11" s="360" customFormat="1" ht="25.5" customHeight="1">
      <c r="A46" s="376"/>
      <c r="B46" s="370" t="s">
        <v>154</v>
      </c>
      <c r="C46" s="480">
        <v>300000</v>
      </c>
      <c r="D46" s="480">
        <v>300000</v>
      </c>
      <c r="E46" s="480">
        <v>300000</v>
      </c>
      <c r="F46" s="371"/>
      <c r="G46" s="363">
        <f>+D46-C46</f>
        <v>0</v>
      </c>
      <c r="H46" s="364">
        <f>+E46-D46</f>
        <v>0</v>
      </c>
      <c r="I46" s="753"/>
      <c r="K46" s="753"/>
    </row>
    <row r="47" spans="2:11" s="360" customFormat="1" ht="24.75" customHeight="1">
      <c r="B47" s="370" t="s">
        <v>155</v>
      </c>
      <c r="C47" s="480"/>
      <c r="D47" s="480"/>
      <c r="E47" s="480"/>
      <c r="F47" s="362"/>
      <c r="G47" s="363"/>
      <c r="H47" s="368"/>
      <c r="I47" s="753"/>
      <c r="K47" s="753"/>
    </row>
    <row r="48" spans="2:11" s="360" customFormat="1" ht="28.5" customHeight="1">
      <c r="B48" s="370" t="s">
        <v>156</v>
      </c>
      <c r="C48" s="483">
        <f>C49+C53</f>
        <v>0</v>
      </c>
      <c r="D48" s="483">
        <f>D49+D53</f>
        <v>0</v>
      </c>
      <c r="E48" s="483">
        <f>E49+E53</f>
        <v>0</v>
      </c>
      <c r="F48" s="371"/>
      <c r="G48" s="363">
        <f>+D48-C48</f>
        <v>0</v>
      </c>
      <c r="H48" s="364">
        <f>+E48-D48</f>
        <v>0</v>
      </c>
      <c r="I48" s="754"/>
      <c r="K48" s="754"/>
    </row>
    <row r="49" spans="2:11" s="360" customFormat="1" ht="19.5" customHeight="1">
      <c r="B49" s="365" t="s">
        <v>260</v>
      </c>
      <c r="C49" s="484">
        <f>SUM(C50:C52)</f>
        <v>0</v>
      </c>
      <c r="D49" s="484">
        <f>SUM(D50:D52)</f>
        <v>0</v>
      </c>
      <c r="E49" s="484">
        <f>SUM(E50:E52)</f>
        <v>0</v>
      </c>
      <c r="F49" s="366"/>
      <c r="G49" s="367"/>
      <c r="H49" s="368"/>
      <c r="I49" s="753"/>
      <c r="K49" s="753"/>
    </row>
    <row r="50" spans="2:11" s="360" customFormat="1" ht="19.5" customHeight="1">
      <c r="B50" s="365" t="s">
        <v>692</v>
      </c>
      <c r="C50" s="481"/>
      <c r="D50" s="480"/>
      <c r="E50" s="481"/>
      <c r="F50" s="366"/>
      <c r="G50" s="367"/>
      <c r="H50" s="368"/>
      <c r="I50" s="754"/>
      <c r="K50" s="754"/>
    </row>
    <row r="51" spans="2:11" s="360" customFormat="1" ht="19.5" customHeight="1">
      <c r="B51" s="365" t="s">
        <v>693</v>
      </c>
      <c r="C51" s="481"/>
      <c r="D51" s="480"/>
      <c r="E51" s="481"/>
      <c r="F51" s="366"/>
      <c r="G51" s="367"/>
      <c r="H51" s="368"/>
      <c r="I51" s="754"/>
      <c r="K51" s="754"/>
    </row>
    <row r="52" spans="2:11" s="360" customFormat="1" ht="19.5" customHeight="1">
      <c r="B52" s="365" t="s">
        <v>694</v>
      </c>
      <c r="C52" s="481"/>
      <c r="D52" s="480"/>
      <c r="E52" s="481"/>
      <c r="F52" s="366"/>
      <c r="G52" s="367"/>
      <c r="H52" s="368"/>
      <c r="I52" s="754"/>
      <c r="K52" s="754"/>
    </row>
    <row r="53" spans="2:11" s="360" customFormat="1" ht="19.5" customHeight="1">
      <c r="B53" s="365" t="s">
        <v>471</v>
      </c>
      <c r="C53" s="484">
        <f>SUM(C54:C56)</f>
        <v>0</v>
      </c>
      <c r="D53" s="484">
        <f>SUM(D54:D56)</f>
        <v>0</v>
      </c>
      <c r="E53" s="484">
        <f>SUM(E54:E56)</f>
        <v>0</v>
      </c>
      <c r="F53" s="369"/>
      <c r="G53" s="367">
        <f>+D53-C53</f>
        <v>0</v>
      </c>
      <c r="H53" s="368">
        <f>-E53-D53</f>
        <v>0</v>
      </c>
      <c r="I53" s="753"/>
      <c r="K53" s="753"/>
    </row>
    <row r="54" spans="2:11" s="360" customFormat="1" ht="19.5" customHeight="1">
      <c r="B54" s="365" t="s">
        <v>692</v>
      </c>
      <c r="C54" s="481"/>
      <c r="D54" s="481"/>
      <c r="E54" s="481"/>
      <c r="F54" s="369"/>
      <c r="G54" s="367"/>
      <c r="H54" s="368"/>
      <c r="I54" s="754"/>
      <c r="K54" s="754"/>
    </row>
    <row r="55" spans="2:11" s="360" customFormat="1" ht="19.5" customHeight="1">
      <c r="B55" s="365" t="s">
        <v>693</v>
      </c>
      <c r="C55" s="481"/>
      <c r="D55" s="481"/>
      <c r="E55" s="481"/>
      <c r="F55" s="369"/>
      <c r="G55" s="367"/>
      <c r="H55" s="368"/>
      <c r="I55" s="754"/>
      <c r="K55" s="754"/>
    </row>
    <row r="56" spans="2:11" s="360" customFormat="1" ht="19.5" customHeight="1">
      <c r="B56" s="365" t="s">
        <v>694</v>
      </c>
      <c r="C56" s="481"/>
      <c r="D56" s="481"/>
      <c r="E56" s="481"/>
      <c r="F56" s="369"/>
      <c r="G56" s="367"/>
      <c r="H56" s="368"/>
      <c r="I56" s="754"/>
      <c r="K56" s="754"/>
    </row>
    <row r="57" spans="2:11" s="360" customFormat="1" ht="27" customHeight="1">
      <c r="B57" s="370" t="s">
        <v>402</v>
      </c>
      <c r="C57" s="481"/>
      <c r="D57" s="481"/>
      <c r="E57" s="481"/>
      <c r="F57" s="369"/>
      <c r="G57" s="367"/>
      <c r="H57" s="368"/>
      <c r="I57" s="753"/>
      <c r="K57" s="753"/>
    </row>
    <row r="58" spans="2:9" s="360" customFormat="1" ht="27" customHeight="1">
      <c r="B58" s="370" t="s">
        <v>363</v>
      </c>
      <c r="C58" s="483">
        <f>SUM(C59:C61)</f>
        <v>0</v>
      </c>
      <c r="D58" s="483">
        <f>SUM(D59:D61)</f>
        <v>0</v>
      </c>
      <c r="E58" s="483">
        <f>SUM(E59:E61)</f>
        <v>0</v>
      </c>
      <c r="F58" s="369"/>
      <c r="G58" s="367"/>
      <c r="H58" s="368"/>
      <c r="I58" s="752"/>
    </row>
    <row r="59" spans="2:9" s="360" customFormat="1" ht="19.5" customHeight="1">
      <c r="B59" s="365" t="s">
        <v>364</v>
      </c>
      <c r="C59" s="481"/>
      <c r="D59" s="481"/>
      <c r="E59" s="481"/>
      <c r="F59" s="369"/>
      <c r="G59" s="367"/>
      <c r="H59" s="368"/>
      <c r="I59" s="755"/>
    </row>
    <row r="60" spans="2:9" s="360" customFormat="1" ht="19.5" customHeight="1">
      <c r="B60" s="365" t="s">
        <v>365</v>
      </c>
      <c r="C60" s="481"/>
      <c r="D60" s="481"/>
      <c r="E60" s="481"/>
      <c r="F60" s="369"/>
      <c r="G60" s="367"/>
      <c r="H60" s="368"/>
      <c r="I60" s="755"/>
    </row>
    <row r="61" spans="2:9" s="360" customFormat="1" ht="19.5" customHeight="1">
      <c r="B61" s="365" t="s">
        <v>366</v>
      </c>
      <c r="C61" s="481"/>
      <c r="D61" s="481"/>
      <c r="E61" s="481"/>
      <c r="F61" s="369"/>
      <c r="G61" s="367"/>
      <c r="H61" s="368"/>
      <c r="I61" s="755"/>
    </row>
    <row r="62" spans="1:9" s="360" customFormat="1" ht="29.25" customHeight="1">
      <c r="A62" s="376"/>
      <c r="B62" s="370" t="s">
        <v>362</v>
      </c>
      <c r="C62" s="483">
        <f>SUM(C63:C64)</f>
        <v>15008.39</v>
      </c>
      <c r="D62" s="483">
        <f>SUM(D63:D64)</f>
        <v>-16729.23</v>
      </c>
      <c r="E62" s="483">
        <f>SUM(E63:E64)</f>
        <v>0</v>
      </c>
      <c r="F62" s="369"/>
      <c r="G62" s="367">
        <f>+D62-C62</f>
        <v>-31737.62</v>
      </c>
      <c r="H62" s="368">
        <f>-E62-D62</f>
        <v>16729.23</v>
      </c>
      <c r="I62" s="752"/>
    </row>
    <row r="63" spans="1:9" s="360" customFormat="1" ht="21.75" customHeight="1">
      <c r="A63" s="376"/>
      <c r="B63" s="365" t="s">
        <v>737</v>
      </c>
      <c r="C63" s="481">
        <f>'INF. ADIC. CPYG '!G37</f>
        <v>0</v>
      </c>
      <c r="D63" s="481">
        <v>-16729.23</v>
      </c>
      <c r="E63" s="481">
        <f>'INF. ADIC. CPYG '!I37</f>
        <v>0</v>
      </c>
      <c r="F63" s="369"/>
      <c r="G63" s="367"/>
      <c r="H63" s="368"/>
      <c r="I63" s="755"/>
    </row>
    <row r="64" spans="1:9" s="360" customFormat="1" ht="21" customHeight="1">
      <c r="A64" s="376"/>
      <c r="B64" s="365" t="s">
        <v>738</v>
      </c>
      <c r="C64" s="481">
        <v>15008.39</v>
      </c>
      <c r="D64" s="481">
        <v>0</v>
      </c>
      <c r="E64" s="481">
        <f>'INF. ADIC. CPYG '!I33</f>
        <v>0</v>
      </c>
      <c r="F64" s="369"/>
      <c r="G64" s="367"/>
      <c r="H64" s="368"/>
      <c r="I64" s="755"/>
    </row>
    <row r="65" spans="2:9" s="360" customFormat="1" ht="33" customHeight="1">
      <c r="B65" s="370" t="s">
        <v>367</v>
      </c>
      <c r="C65" s="483">
        <f>C7+C8+C11+C12+C17+C29+C37+C42+C46+C47+C48+C62+C57+C58</f>
        <v>-10265.87000000001</v>
      </c>
      <c r="D65" s="483">
        <f>D7+D8+D11+D12+D17+D29+D37+D42+D46+D47+D48+D62+D57+D58</f>
        <v>124574.98000000003</v>
      </c>
      <c r="E65" s="483">
        <f>E7+E8+E11+E12+E17+E29+E37+E42+E46+E47+E48+E62+E57+E58</f>
        <v>47923</v>
      </c>
      <c r="F65" s="362"/>
      <c r="G65" s="363">
        <f>+D65-C65</f>
        <v>134840.85000000003</v>
      </c>
      <c r="H65" s="364">
        <f>+E65-D65</f>
        <v>-76651.98000000003</v>
      </c>
      <c r="I65" s="755"/>
    </row>
    <row r="66" spans="2:9" s="360" customFormat="1" ht="27.75" customHeight="1">
      <c r="B66" s="370" t="s">
        <v>368</v>
      </c>
      <c r="C66" s="483">
        <f>SUM(C67+C70+C73)</f>
        <v>17.45</v>
      </c>
      <c r="D66" s="483">
        <f>SUM(D67+D70+D73)</f>
        <v>4.9</v>
      </c>
      <c r="E66" s="483">
        <f>SUM(E67+E70+E73)</f>
        <v>0</v>
      </c>
      <c r="F66" s="362"/>
      <c r="G66" s="363">
        <f>+D66-C66</f>
        <v>-12.549999999999999</v>
      </c>
      <c r="H66" s="364">
        <f>+E66-D66</f>
        <v>-4.9</v>
      </c>
      <c r="I66" s="755"/>
    </row>
    <row r="67" spans="2:9" s="360" customFormat="1" ht="19.5" customHeight="1">
      <c r="B67" s="365" t="s">
        <v>157</v>
      </c>
      <c r="C67" s="484">
        <f>SUM(C68:C69)</f>
        <v>0</v>
      </c>
      <c r="D67" s="484">
        <f>SUM(D68:D69)</f>
        <v>0</v>
      </c>
      <c r="E67" s="484">
        <f>SUM(E68:E69)</f>
        <v>0</v>
      </c>
      <c r="F67" s="369"/>
      <c r="G67" s="374"/>
      <c r="H67" s="368"/>
      <c r="I67" s="752"/>
    </row>
    <row r="68" spans="2:9" s="360" customFormat="1" ht="19.5" customHeight="1">
      <c r="B68" s="365" t="s">
        <v>158</v>
      </c>
      <c r="C68" s="481"/>
      <c r="D68" s="480"/>
      <c r="E68" s="481"/>
      <c r="F68" s="369"/>
      <c r="G68" s="374"/>
      <c r="H68" s="368"/>
      <c r="I68" s="755"/>
    </row>
    <row r="69" spans="2:9" s="360" customFormat="1" ht="19.5" customHeight="1">
      <c r="B69" s="365" t="s">
        <v>159</v>
      </c>
      <c r="C69" s="481"/>
      <c r="D69" s="480"/>
      <c r="E69" s="481"/>
      <c r="F69" s="369"/>
      <c r="G69" s="374"/>
      <c r="H69" s="368"/>
      <c r="I69" s="755"/>
    </row>
    <row r="70" spans="2:9" s="360" customFormat="1" ht="19.5" customHeight="1">
      <c r="B70" s="365" t="s">
        <v>472</v>
      </c>
      <c r="C70" s="484">
        <f>SUM(C71:C72)</f>
        <v>17.45</v>
      </c>
      <c r="D70" s="484">
        <f>SUM(D71:D72)</f>
        <v>4.9</v>
      </c>
      <c r="E70" s="484">
        <f>SUM(E71:E72)</f>
        <v>0</v>
      </c>
      <c r="F70" s="369"/>
      <c r="G70" s="367">
        <f>+D70-C70</f>
        <v>-12.549999999999999</v>
      </c>
      <c r="H70" s="368">
        <f>-E70-D70</f>
        <v>-4.9</v>
      </c>
      <c r="I70" s="752"/>
    </row>
    <row r="71" spans="2:9" s="360" customFormat="1" ht="19.5" customHeight="1">
      <c r="B71" s="365" t="s">
        <v>160</v>
      </c>
      <c r="C71" s="481"/>
      <c r="D71" s="481"/>
      <c r="E71" s="481"/>
      <c r="F71" s="369"/>
      <c r="G71" s="374"/>
      <c r="H71" s="368"/>
      <c r="I71" s="755"/>
    </row>
    <row r="72" spans="2:9" s="360" customFormat="1" ht="19.5" customHeight="1">
      <c r="B72" s="365" t="s">
        <v>161</v>
      </c>
      <c r="C72" s="481">
        <v>17.45</v>
      </c>
      <c r="D72" s="481">
        <v>4.9</v>
      </c>
      <c r="E72" s="481"/>
      <c r="F72" s="379"/>
      <c r="G72" s="367">
        <f>+D72-C72</f>
        <v>-12.549999999999999</v>
      </c>
      <c r="H72" s="368">
        <f>-E72-D72</f>
        <v>-4.9</v>
      </c>
      <c r="I72" s="755"/>
    </row>
    <row r="73" spans="2:11" s="360" customFormat="1" ht="19.5" customHeight="1">
      <c r="B73" s="365" t="s">
        <v>403</v>
      </c>
      <c r="C73" s="481"/>
      <c r="D73" s="481"/>
      <c r="E73" s="481"/>
      <c r="F73" s="379"/>
      <c r="G73" s="367"/>
      <c r="H73" s="368"/>
      <c r="I73" s="753"/>
      <c r="K73" s="753"/>
    </row>
    <row r="74" spans="2:9" s="360" customFormat="1" ht="19.5" customHeight="1">
      <c r="B74" s="370" t="s">
        <v>369</v>
      </c>
      <c r="C74" s="483">
        <f>SUM(C75:C77)</f>
        <v>-224258.55</v>
      </c>
      <c r="D74" s="483">
        <f>SUM(D75:D77)</f>
        <v>-198774.56</v>
      </c>
      <c r="E74" s="483">
        <f>E75+E76+E77</f>
        <v>-172411.89</v>
      </c>
      <c r="F74" s="371"/>
      <c r="G74" s="363">
        <f>+D74-C74</f>
        <v>25483.98999999999</v>
      </c>
      <c r="H74" s="364">
        <f>+E74-D74</f>
        <v>26362.669999999984</v>
      </c>
      <c r="I74" s="755"/>
    </row>
    <row r="75" spans="2:9" s="360" customFormat="1" ht="19.5" customHeight="1">
      <c r="B75" s="365" t="s">
        <v>162</v>
      </c>
      <c r="C75" s="481"/>
      <c r="D75" s="480"/>
      <c r="E75" s="481"/>
      <c r="F75" s="369"/>
      <c r="G75" s="374"/>
      <c r="H75" s="368"/>
      <c r="I75" s="752"/>
    </row>
    <row r="76" spans="2:9" s="360" customFormat="1" ht="19.5" customHeight="1">
      <c r="B76" s="365" t="s">
        <v>473</v>
      </c>
      <c r="C76" s="481">
        <v>-224258.55</v>
      </c>
      <c r="D76" s="481">
        <v>-198774.56</v>
      </c>
      <c r="E76" s="481">
        <v>-172411.89</v>
      </c>
      <c r="F76" s="379"/>
      <c r="G76" s="380"/>
      <c r="H76" s="368"/>
      <c r="I76" s="752"/>
    </row>
    <row r="77" spans="2:11" s="360" customFormat="1" ht="19.5" customHeight="1">
      <c r="B77" s="365" t="s">
        <v>474</v>
      </c>
      <c r="C77" s="480"/>
      <c r="D77" s="480"/>
      <c r="E77" s="480"/>
      <c r="F77" s="381"/>
      <c r="G77" s="382"/>
      <c r="H77" s="368"/>
      <c r="I77" s="753"/>
      <c r="K77" s="753"/>
    </row>
    <row r="78" spans="2:11" s="360" customFormat="1" ht="24.75" customHeight="1">
      <c r="B78" s="370" t="s">
        <v>370</v>
      </c>
      <c r="C78" s="483">
        <f>C79+C80</f>
        <v>0</v>
      </c>
      <c r="D78" s="483">
        <f>D79+D80</f>
        <v>0</v>
      </c>
      <c r="E78" s="483">
        <f>E79+E80</f>
        <v>0</v>
      </c>
      <c r="F78" s="371"/>
      <c r="G78" s="363">
        <f>+D78-C78</f>
        <v>0</v>
      </c>
      <c r="H78" s="364">
        <f>+E78-D78</f>
        <v>0</v>
      </c>
      <c r="I78" s="753"/>
      <c r="K78" s="753"/>
    </row>
    <row r="79" spans="2:11" s="360" customFormat="1" ht="19.5" customHeight="1">
      <c r="B79" s="365" t="s">
        <v>163</v>
      </c>
      <c r="C79" s="480"/>
      <c r="D79" s="480"/>
      <c r="E79" s="480"/>
      <c r="F79" s="381"/>
      <c r="G79" s="382"/>
      <c r="H79" s="368"/>
      <c r="I79" s="754"/>
      <c r="K79" s="754"/>
    </row>
    <row r="80" spans="2:11" s="360" customFormat="1" ht="28.5" customHeight="1">
      <c r="B80" s="383" t="s">
        <v>475</v>
      </c>
      <c r="C80" s="480"/>
      <c r="D80" s="480"/>
      <c r="E80" s="480"/>
      <c r="F80" s="381"/>
      <c r="G80" s="382"/>
      <c r="H80" s="368"/>
      <c r="I80" s="754"/>
      <c r="K80" s="754"/>
    </row>
    <row r="81" spans="2:11" s="360" customFormat="1" ht="21.75" customHeight="1">
      <c r="B81" s="370" t="s">
        <v>371</v>
      </c>
      <c r="C81" s="480"/>
      <c r="D81" s="480"/>
      <c r="E81" s="480"/>
      <c r="F81" s="371"/>
      <c r="G81" s="372"/>
      <c r="H81" s="368"/>
      <c r="I81" s="753"/>
      <c r="K81" s="753"/>
    </row>
    <row r="82" spans="2:11" s="360" customFormat="1" ht="28.5" customHeight="1">
      <c r="B82" s="370" t="s">
        <v>372</v>
      </c>
      <c r="C82" s="483">
        <f>SUM(C83:C84)</f>
        <v>-120121.43</v>
      </c>
      <c r="D82" s="483">
        <f>SUM(D83:D84)</f>
        <v>0</v>
      </c>
      <c r="E82" s="483">
        <f>SUM(E83:E84)</f>
        <v>0</v>
      </c>
      <c r="F82" s="362"/>
      <c r="G82" s="363"/>
      <c r="H82" s="368"/>
      <c r="I82" s="753"/>
      <c r="K82" s="753"/>
    </row>
    <row r="83" spans="2:11" s="360" customFormat="1" ht="20.25" customHeight="1">
      <c r="B83" s="365" t="s">
        <v>164</v>
      </c>
      <c r="C83" s="480">
        <v>-120121.43</v>
      </c>
      <c r="D83" s="480">
        <v>0</v>
      </c>
      <c r="E83" s="480"/>
      <c r="F83" s="377"/>
      <c r="G83" s="378"/>
      <c r="H83" s="368"/>
      <c r="I83" s="754"/>
      <c r="K83" s="754"/>
    </row>
    <row r="84" spans="2:11" s="360" customFormat="1" ht="17.25" customHeight="1">
      <c r="B84" s="383" t="s">
        <v>165</v>
      </c>
      <c r="C84" s="480"/>
      <c r="D84" s="480"/>
      <c r="E84" s="480"/>
      <c r="F84" s="377"/>
      <c r="G84" s="378"/>
      <c r="H84" s="368"/>
      <c r="I84" s="754"/>
      <c r="K84" s="754"/>
    </row>
    <row r="85" spans="2:9" s="360" customFormat="1" ht="17.25" customHeight="1">
      <c r="B85" s="370" t="s">
        <v>375</v>
      </c>
      <c r="C85" s="483">
        <f>SUM(C86:C87)</f>
        <v>0</v>
      </c>
      <c r="D85" s="483">
        <f>SUM(D86:D87)</f>
        <v>0</v>
      </c>
      <c r="E85" s="483">
        <f>SUM(E86:E87)</f>
        <v>0</v>
      </c>
      <c r="F85" s="377"/>
      <c r="G85" s="378"/>
      <c r="H85" s="368"/>
      <c r="I85" s="755"/>
    </row>
    <row r="86" spans="2:9" s="360" customFormat="1" ht="17.25" customHeight="1">
      <c r="B86" s="370" t="s">
        <v>404</v>
      </c>
      <c r="C86" s="480"/>
      <c r="D86" s="480"/>
      <c r="E86" s="480"/>
      <c r="F86" s="377"/>
      <c r="G86" s="378"/>
      <c r="H86" s="368"/>
      <c r="I86" s="752"/>
    </row>
    <row r="87" spans="2:9" s="360" customFormat="1" ht="17.25" customHeight="1">
      <c r="B87" s="370" t="s">
        <v>405</v>
      </c>
      <c r="C87" s="480"/>
      <c r="D87" s="480"/>
      <c r="E87" s="480"/>
      <c r="F87" s="377"/>
      <c r="G87" s="378"/>
      <c r="H87" s="368"/>
      <c r="I87" s="752"/>
    </row>
    <row r="88" spans="2:9" s="360" customFormat="1" ht="19.5" customHeight="1">
      <c r="B88" s="384" t="s">
        <v>438</v>
      </c>
      <c r="C88" s="483">
        <f>C66+C74+C78+C81+C82+C85</f>
        <v>-344362.52999999997</v>
      </c>
      <c r="D88" s="483">
        <f>D66+D74+D78+D81+D82+D85</f>
        <v>-198769.66</v>
      </c>
      <c r="E88" s="483">
        <f>E66+E74+E78+E81+E82+E85</f>
        <v>-172411.89</v>
      </c>
      <c r="F88" s="362"/>
      <c r="G88" s="363">
        <f aca="true" t="shared" si="0" ref="G88:H94">+D88-C88</f>
        <v>145592.86999999997</v>
      </c>
      <c r="H88" s="364">
        <f t="shared" si="0"/>
        <v>26357.76999999999</v>
      </c>
      <c r="I88" s="755"/>
    </row>
    <row r="89" spans="2:9" s="360" customFormat="1" ht="19.5" customHeight="1">
      <c r="B89" s="384" t="s">
        <v>476</v>
      </c>
      <c r="C89" s="483">
        <f>C88+C65</f>
        <v>-354628.39999999997</v>
      </c>
      <c r="D89" s="485">
        <f>D88+D65</f>
        <v>-74194.67999999998</v>
      </c>
      <c r="E89" s="485">
        <f>E88+E65</f>
        <v>-124488.89000000001</v>
      </c>
      <c r="F89" s="385"/>
      <c r="G89" s="363">
        <f t="shared" si="0"/>
        <v>280433.72</v>
      </c>
      <c r="H89" s="364">
        <f t="shared" si="0"/>
        <v>-50294.210000000036</v>
      </c>
      <c r="I89" s="755"/>
    </row>
    <row r="90" spans="2:9" s="360" customFormat="1" ht="21.75" customHeight="1">
      <c r="B90" s="370" t="s">
        <v>373</v>
      </c>
      <c r="C90" s="482"/>
      <c r="D90" s="482"/>
      <c r="E90" s="482"/>
      <c r="F90" s="386"/>
      <c r="G90" s="363">
        <f t="shared" si="0"/>
        <v>0</v>
      </c>
      <c r="H90" s="364">
        <f t="shared" si="0"/>
        <v>0</v>
      </c>
      <c r="I90" s="752"/>
    </row>
    <row r="91" spans="2:9" s="360" customFormat="1" ht="31.5" customHeight="1">
      <c r="B91" s="387" t="s">
        <v>166</v>
      </c>
      <c r="C91" s="483">
        <f>C89+C90</f>
        <v>-354628.39999999997</v>
      </c>
      <c r="D91" s="483">
        <f>D89+D90</f>
        <v>-74194.67999999998</v>
      </c>
      <c r="E91" s="483">
        <f>E89+E90</f>
        <v>-124488.89000000001</v>
      </c>
      <c r="F91" s="362"/>
      <c r="G91" s="363">
        <f t="shared" si="0"/>
        <v>280433.72</v>
      </c>
      <c r="H91" s="364">
        <f t="shared" si="0"/>
        <v>-50294.210000000036</v>
      </c>
      <c r="I91" s="755"/>
    </row>
    <row r="92" spans="2:9" s="360" customFormat="1" ht="19.5" customHeight="1">
      <c r="B92" s="384" t="s">
        <v>477</v>
      </c>
      <c r="C92" s="480"/>
      <c r="D92" s="480"/>
      <c r="E92" s="480"/>
      <c r="F92" s="377"/>
      <c r="G92" s="363">
        <f t="shared" si="0"/>
        <v>0</v>
      </c>
      <c r="H92" s="364">
        <f t="shared" si="0"/>
        <v>0</v>
      </c>
      <c r="I92" s="753"/>
    </row>
    <row r="93" spans="2:9" s="360" customFormat="1" ht="29.25" customHeight="1">
      <c r="B93" s="370" t="s">
        <v>374</v>
      </c>
      <c r="C93" s="480"/>
      <c r="D93" s="480"/>
      <c r="E93" s="480"/>
      <c r="F93" s="377"/>
      <c r="G93" s="363">
        <f t="shared" si="0"/>
        <v>0</v>
      </c>
      <c r="H93" s="364">
        <f t="shared" si="0"/>
        <v>0</v>
      </c>
      <c r="I93" s="769"/>
    </row>
    <row r="94" spans="2:8" s="360" customFormat="1" ht="39.75" customHeight="1">
      <c r="B94" s="388" t="s">
        <v>167</v>
      </c>
      <c r="C94" s="483">
        <f>C91+C93</f>
        <v>-354628.39999999997</v>
      </c>
      <c r="D94" s="483">
        <f>D91+D93</f>
        <v>-74194.67999999998</v>
      </c>
      <c r="E94" s="483">
        <f>E91+E92+E93</f>
        <v>-124488.89000000001</v>
      </c>
      <c r="F94" s="381"/>
      <c r="G94" s="363">
        <f t="shared" si="0"/>
        <v>280433.72</v>
      </c>
      <c r="H94" s="364">
        <f t="shared" si="0"/>
        <v>-50294.210000000036</v>
      </c>
    </row>
    <row r="95" spans="3:8" ht="19.5" customHeight="1">
      <c r="C95" s="389"/>
      <c r="D95" s="389"/>
      <c r="E95" s="389"/>
      <c r="F95" s="389"/>
      <c r="G95" s="390"/>
      <c r="H95" s="391"/>
    </row>
    <row r="96" spans="2:7" ht="19.5" customHeight="1" hidden="1">
      <c r="B96" s="392" t="s">
        <v>664</v>
      </c>
      <c r="C96" s="393"/>
      <c r="D96" s="393"/>
      <c r="E96" s="393"/>
      <c r="F96" s="393"/>
      <c r="G96" s="394"/>
    </row>
    <row r="97" spans="2:7" ht="19.5" customHeight="1" hidden="1">
      <c r="B97" s="347" t="s">
        <v>168</v>
      </c>
      <c r="C97" s="389"/>
      <c r="D97" s="389"/>
      <c r="E97" s="389"/>
      <c r="F97" s="389"/>
      <c r="G97" s="390"/>
    </row>
    <row r="98" spans="3:7" ht="19.5" customHeight="1" hidden="1">
      <c r="C98" s="389"/>
      <c r="D98" s="389"/>
      <c r="E98" s="389"/>
      <c r="F98" s="389"/>
      <c r="G98" s="390"/>
    </row>
    <row r="99" spans="3:7" ht="19.5" customHeight="1" hidden="1">
      <c r="C99" s="389"/>
      <c r="D99" s="389"/>
      <c r="E99" s="389"/>
      <c r="F99" s="389"/>
      <c r="G99" s="390"/>
    </row>
    <row r="100" spans="3:7" ht="19.5" customHeight="1" hidden="1">
      <c r="C100" s="389"/>
      <c r="D100" s="389"/>
      <c r="E100" s="389"/>
      <c r="F100" s="389"/>
      <c r="G100" s="390"/>
    </row>
    <row r="101" spans="3:7" ht="19.5" customHeight="1" hidden="1">
      <c r="C101" s="389"/>
      <c r="D101" s="389"/>
      <c r="E101" s="389"/>
      <c r="F101" s="389"/>
      <c r="G101" s="390"/>
    </row>
    <row r="102" spans="3:7" ht="19.5" customHeight="1" hidden="1">
      <c r="C102" s="395">
        <f>+PASIVO!C20</f>
        <v>-354628.39999999997</v>
      </c>
      <c r="D102" s="395">
        <f>+PASIVO!D20</f>
        <v>-74194.67999999998</v>
      </c>
      <c r="E102" s="395">
        <f>+PASIVO!E20</f>
        <v>-124488.89000000001</v>
      </c>
      <c r="F102" s="395"/>
      <c r="G102" s="396"/>
    </row>
    <row r="103" spans="3:7" ht="19.5" customHeight="1" hidden="1">
      <c r="C103" s="397">
        <f>C94-C102</f>
        <v>0</v>
      </c>
      <c r="D103" s="397">
        <f>D94-D102</f>
        <v>0</v>
      </c>
      <c r="E103" s="397">
        <f>E94-E102</f>
        <v>0</v>
      </c>
      <c r="F103" s="397"/>
      <c r="G103" s="398"/>
    </row>
    <row r="104" spans="3:8" s="399" customFormat="1" ht="19.5" customHeight="1" hidden="1">
      <c r="C104" s="400"/>
      <c r="D104" s="400"/>
      <c r="E104" s="400"/>
      <c r="F104" s="400"/>
      <c r="G104" s="401"/>
      <c r="H104" s="402"/>
    </row>
    <row r="105" spans="2:7" ht="19.5" customHeight="1" hidden="1">
      <c r="B105" s="347" t="s">
        <v>194</v>
      </c>
      <c r="C105" s="397">
        <f>+PASIVO!C19</f>
        <v>4114289.5</v>
      </c>
      <c r="D105" s="397">
        <f>+PASIVO!D19-PASIVO!C19</f>
        <v>407300</v>
      </c>
      <c r="E105" s="397">
        <f>+PASIVO!E19-PASIVO!D19</f>
        <v>475300</v>
      </c>
      <c r="F105" s="397"/>
      <c r="G105" s="398"/>
    </row>
    <row r="106" spans="2:7" ht="19.5" customHeight="1" hidden="1">
      <c r="B106" s="347" t="s">
        <v>195</v>
      </c>
      <c r="C106" s="397">
        <f>+C94</f>
        <v>-354628.39999999997</v>
      </c>
      <c r="D106" s="397">
        <f>+D94</f>
        <v>-74194.67999999998</v>
      </c>
      <c r="E106" s="397">
        <f>+E94</f>
        <v>-124488.89000000001</v>
      </c>
      <c r="F106" s="397"/>
      <c r="G106" s="398"/>
    </row>
    <row r="107" spans="2:7" ht="19.5" customHeight="1" hidden="1">
      <c r="B107" s="347" t="s">
        <v>196</v>
      </c>
      <c r="C107" s="395">
        <f>SUM(C105:C106)</f>
        <v>3759661.1</v>
      </c>
      <c r="D107" s="395">
        <f>SUM(D105:D106)</f>
        <v>333105.32</v>
      </c>
      <c r="E107" s="395">
        <f>SUM(E105:E106)</f>
        <v>350811.11</v>
      </c>
      <c r="F107" s="395"/>
      <c r="G107" s="396"/>
    </row>
    <row r="108" spans="2:7" ht="19.5" customHeight="1" hidden="1">
      <c r="B108" s="403" t="s">
        <v>226</v>
      </c>
      <c r="C108" s="397">
        <f>+PASIVO!C19+C94</f>
        <v>3759661.1</v>
      </c>
      <c r="D108" s="397">
        <f>+PASIVO!D19+D94-PASIVO!C19</f>
        <v>333105.3200000003</v>
      </c>
      <c r="E108" s="397">
        <f>+PASIVO!E19+E94-PASIVO!D19</f>
        <v>350811.11000000034</v>
      </c>
      <c r="F108" s="397"/>
      <c r="G108" s="398"/>
    </row>
    <row r="109" spans="2:7" ht="19.5" customHeight="1" hidden="1">
      <c r="B109" s="347" t="s">
        <v>227</v>
      </c>
      <c r="C109" s="389">
        <v>29502.85</v>
      </c>
      <c r="D109" s="389">
        <v>0</v>
      </c>
      <c r="E109" s="389">
        <v>0</v>
      </c>
      <c r="F109" s="389"/>
      <c r="G109" s="390"/>
    </row>
    <row r="110" spans="2:7" ht="19.5" customHeight="1" hidden="1">
      <c r="B110" s="347" t="s">
        <v>221</v>
      </c>
      <c r="C110" s="404">
        <f>+C108-C109</f>
        <v>3730158.25</v>
      </c>
      <c r="D110" s="397">
        <f>+D108-D109</f>
        <v>333105.3200000003</v>
      </c>
      <c r="E110" s="404">
        <f>+E108-E109</f>
        <v>350811.11000000034</v>
      </c>
      <c r="F110" s="404"/>
      <c r="G110" s="405"/>
    </row>
    <row r="111" spans="3:7" ht="19.5" customHeight="1" hidden="1">
      <c r="C111" s="389"/>
      <c r="D111" s="389"/>
      <c r="E111" s="389"/>
      <c r="F111" s="389"/>
      <c r="G111" s="390"/>
    </row>
    <row r="112" spans="3:7" ht="19.5" customHeight="1" hidden="1">
      <c r="C112" s="389"/>
      <c r="D112" s="389"/>
      <c r="E112" s="389"/>
      <c r="F112" s="389"/>
      <c r="G112" s="390"/>
    </row>
    <row r="113" spans="3:7" ht="19.5" customHeight="1" hidden="1">
      <c r="C113" s="389"/>
      <c r="D113" s="389"/>
      <c r="E113" s="389"/>
      <c r="F113" s="389"/>
      <c r="G113" s="390"/>
    </row>
    <row r="114" spans="3:7" ht="19.5" customHeight="1" hidden="1">
      <c r="C114" s="389"/>
      <c r="D114" s="389"/>
      <c r="E114" s="389"/>
      <c r="F114" s="389"/>
      <c r="G114" s="390"/>
    </row>
    <row r="115" spans="3:7" ht="19.5" customHeight="1" hidden="1">
      <c r="C115" s="389"/>
      <c r="D115" s="389"/>
      <c r="E115" s="389"/>
      <c r="F115" s="389"/>
      <c r="G115" s="390"/>
    </row>
    <row r="116" spans="3:7" ht="19.5" customHeight="1" hidden="1">
      <c r="C116" s="389"/>
      <c r="D116" s="389"/>
      <c r="E116" s="389"/>
      <c r="F116" s="389"/>
      <c r="G116" s="390"/>
    </row>
    <row r="117" spans="3:7" ht="19.5" customHeight="1">
      <c r="C117" s="389"/>
      <c r="D117" s="389"/>
      <c r="E117" s="389"/>
      <c r="F117" s="389"/>
      <c r="G117" s="390"/>
    </row>
    <row r="118" spans="3:7" ht="19.5" customHeight="1">
      <c r="C118" s="389"/>
      <c r="D118" s="389"/>
      <c r="E118" s="389"/>
      <c r="F118" s="389"/>
      <c r="G118" s="390"/>
    </row>
    <row r="119" spans="3:7" ht="19.5" customHeight="1">
      <c r="C119" s="389"/>
      <c r="D119" s="389"/>
      <c r="E119" s="389"/>
      <c r="F119" s="389"/>
      <c r="G119" s="390"/>
    </row>
    <row r="120" spans="3:7" ht="19.5" customHeight="1">
      <c r="C120" s="389"/>
      <c r="D120" s="389"/>
      <c r="E120" s="389"/>
      <c r="F120" s="389"/>
      <c r="G120" s="390"/>
    </row>
    <row r="121" spans="3:7" ht="19.5" customHeight="1">
      <c r="C121" s="389"/>
      <c r="D121" s="389"/>
      <c r="E121" s="389"/>
      <c r="F121" s="389"/>
      <c r="G121" s="390"/>
    </row>
    <row r="122" spans="3:7" ht="19.5" customHeight="1">
      <c r="C122" s="389"/>
      <c r="D122" s="389"/>
      <c r="E122" s="389"/>
      <c r="F122" s="389"/>
      <c r="G122" s="390"/>
    </row>
    <row r="123" spans="3:7" ht="19.5" customHeight="1">
      <c r="C123" s="389"/>
      <c r="D123" s="389"/>
      <c r="E123" s="389"/>
      <c r="F123" s="389"/>
      <c r="G123" s="390"/>
    </row>
    <row r="124" spans="3:7" ht="19.5" customHeight="1">
      <c r="C124" s="389"/>
      <c r="D124" s="389"/>
      <c r="E124" s="389"/>
      <c r="F124" s="389"/>
      <c r="G124" s="390"/>
    </row>
    <row r="125" spans="3:7" ht="19.5" customHeight="1">
      <c r="C125" s="389"/>
      <c r="D125" s="389"/>
      <c r="E125" s="389"/>
      <c r="F125" s="389"/>
      <c r="G125" s="390"/>
    </row>
    <row r="126" spans="3:7" ht="19.5" customHeight="1">
      <c r="C126" s="389"/>
      <c r="D126" s="389"/>
      <c r="E126" s="389"/>
      <c r="F126" s="389"/>
      <c r="G126" s="390"/>
    </row>
    <row r="127" spans="3:7" ht="19.5" customHeight="1">
      <c r="C127" s="389"/>
      <c r="D127" s="389"/>
      <c r="E127" s="389"/>
      <c r="F127" s="389"/>
      <c r="G127" s="390"/>
    </row>
    <row r="128" spans="3:7" ht="19.5" customHeight="1">
      <c r="C128" s="389"/>
      <c r="D128" s="389"/>
      <c r="E128" s="389"/>
      <c r="F128" s="389"/>
      <c r="G128" s="390"/>
    </row>
    <row r="129" spans="3:7" ht="19.5" customHeight="1">
      <c r="C129" s="389"/>
      <c r="D129" s="389"/>
      <c r="E129" s="389"/>
      <c r="F129" s="389"/>
      <c r="G129" s="390"/>
    </row>
    <row r="130" spans="3:7" ht="19.5" customHeight="1">
      <c r="C130" s="389"/>
      <c r="D130" s="389"/>
      <c r="E130" s="389"/>
      <c r="F130" s="389"/>
      <c r="G130" s="390"/>
    </row>
    <row r="131" spans="3:7" ht="19.5" customHeight="1">
      <c r="C131" s="389"/>
      <c r="D131" s="389"/>
      <c r="E131" s="389"/>
      <c r="F131" s="389"/>
      <c r="G131" s="390"/>
    </row>
    <row r="132" spans="3:7" ht="19.5" customHeight="1">
      <c r="C132" s="389"/>
      <c r="D132" s="389"/>
      <c r="E132" s="389"/>
      <c r="F132" s="389"/>
      <c r="G132" s="390"/>
    </row>
    <row r="133" spans="3:7" ht="19.5" customHeight="1">
      <c r="C133" s="389"/>
      <c r="D133" s="389"/>
      <c r="E133" s="389"/>
      <c r="F133" s="389"/>
      <c r="G133" s="390"/>
    </row>
    <row r="134" spans="3:7" ht="19.5" customHeight="1">
      <c r="C134" s="389"/>
      <c r="D134" s="389"/>
      <c r="E134" s="389"/>
      <c r="F134" s="389"/>
      <c r="G134" s="390"/>
    </row>
    <row r="135" spans="3:7" ht="19.5" customHeight="1">
      <c r="C135" s="389"/>
      <c r="D135" s="389"/>
      <c r="E135" s="389"/>
      <c r="F135" s="389"/>
      <c r="G135" s="390"/>
    </row>
    <row r="136" spans="3:7" ht="19.5" customHeight="1">
      <c r="C136" s="389"/>
      <c r="D136" s="389"/>
      <c r="E136" s="389"/>
      <c r="F136" s="389"/>
      <c r="G136" s="390"/>
    </row>
    <row r="137" spans="3:7" ht="19.5" customHeight="1">
      <c r="C137" s="389"/>
      <c r="D137" s="389"/>
      <c r="E137" s="389"/>
      <c r="F137" s="389"/>
      <c r="G137" s="390"/>
    </row>
    <row r="138" spans="3:7" ht="19.5" customHeight="1">
      <c r="C138" s="389"/>
      <c r="D138" s="389"/>
      <c r="E138" s="389"/>
      <c r="F138" s="389"/>
      <c r="G138" s="390"/>
    </row>
    <row r="139" spans="3:7" ht="19.5" customHeight="1">
      <c r="C139" s="389"/>
      <c r="D139" s="389"/>
      <c r="E139" s="389"/>
      <c r="F139" s="389"/>
      <c r="G139" s="390"/>
    </row>
    <row r="140" spans="3:7" ht="19.5" customHeight="1">
      <c r="C140" s="389"/>
      <c r="D140" s="389"/>
      <c r="E140" s="389"/>
      <c r="F140" s="389"/>
      <c r="G140" s="390"/>
    </row>
    <row r="141" spans="3:7" ht="19.5" customHeight="1">
      <c r="C141" s="389"/>
      <c r="D141" s="389"/>
      <c r="E141" s="389"/>
      <c r="F141" s="389"/>
      <c r="G141" s="390"/>
    </row>
    <row r="142" spans="3:7" ht="19.5" customHeight="1">
      <c r="C142" s="389"/>
      <c r="D142" s="389"/>
      <c r="E142" s="389"/>
      <c r="F142" s="389"/>
      <c r="G142" s="390"/>
    </row>
    <row r="143" spans="3:7" ht="19.5" customHeight="1">
      <c r="C143" s="389"/>
      <c r="D143" s="389"/>
      <c r="E143" s="389"/>
      <c r="F143" s="389"/>
      <c r="G143" s="390"/>
    </row>
    <row r="144" spans="3:7" ht="19.5" customHeight="1">
      <c r="C144" s="389"/>
      <c r="D144" s="389"/>
      <c r="E144" s="389"/>
      <c r="F144" s="389"/>
      <c r="G144" s="390"/>
    </row>
    <row r="145" spans="3:7" ht="19.5" customHeight="1">
      <c r="C145" s="389"/>
      <c r="D145" s="389"/>
      <c r="E145" s="389"/>
      <c r="F145" s="389"/>
      <c r="G145" s="390"/>
    </row>
    <row r="146" spans="3:7" ht="19.5" customHeight="1">
      <c r="C146" s="389"/>
      <c r="D146" s="389"/>
      <c r="E146" s="389"/>
      <c r="F146" s="389"/>
      <c r="G146" s="390"/>
    </row>
    <row r="147" spans="3:7" ht="19.5" customHeight="1">
      <c r="C147" s="389"/>
      <c r="D147" s="389"/>
      <c r="E147" s="389"/>
      <c r="F147" s="389"/>
      <c r="G147" s="390"/>
    </row>
    <row r="148" spans="3:7" ht="19.5" customHeight="1">
      <c r="C148" s="389"/>
      <c r="D148" s="389"/>
      <c r="E148" s="389"/>
      <c r="F148" s="389"/>
      <c r="G148" s="390"/>
    </row>
    <row r="149" spans="3:7" ht="19.5" customHeight="1">
      <c r="C149" s="389"/>
      <c r="D149" s="389"/>
      <c r="E149" s="389"/>
      <c r="F149" s="389"/>
      <c r="G149" s="390"/>
    </row>
    <row r="150" spans="3:7" ht="19.5" customHeight="1">
      <c r="C150" s="389"/>
      <c r="D150" s="389"/>
      <c r="E150" s="389"/>
      <c r="F150" s="389"/>
      <c r="G150" s="390"/>
    </row>
    <row r="151" spans="3:7" ht="19.5" customHeight="1">
      <c r="C151" s="389"/>
      <c r="D151" s="389"/>
      <c r="E151" s="389"/>
      <c r="F151" s="389"/>
      <c r="G151" s="390"/>
    </row>
    <row r="152" spans="3:7" ht="19.5" customHeight="1">
      <c r="C152" s="389"/>
      <c r="D152" s="389"/>
      <c r="E152" s="389"/>
      <c r="F152" s="389"/>
      <c r="G152" s="390"/>
    </row>
    <row r="153" spans="3:7" ht="19.5" customHeight="1">
      <c r="C153" s="389"/>
      <c r="D153" s="389"/>
      <c r="E153" s="389"/>
      <c r="F153" s="389"/>
      <c r="G153" s="390"/>
    </row>
    <row r="154" spans="3:7" ht="19.5" customHeight="1">
      <c r="C154" s="389"/>
      <c r="D154" s="389"/>
      <c r="E154" s="389"/>
      <c r="F154" s="389"/>
      <c r="G154" s="390"/>
    </row>
    <row r="155" spans="3:7" ht="19.5" customHeight="1">
      <c r="C155" s="389"/>
      <c r="D155" s="389"/>
      <c r="E155" s="389"/>
      <c r="F155" s="389"/>
      <c r="G155" s="390"/>
    </row>
    <row r="156" spans="3:7" ht="19.5" customHeight="1">
      <c r="C156" s="389"/>
      <c r="D156" s="389"/>
      <c r="E156" s="389"/>
      <c r="F156" s="389"/>
      <c r="G156" s="390"/>
    </row>
    <row r="157" spans="3:7" ht="19.5" customHeight="1">
      <c r="C157" s="389"/>
      <c r="D157" s="389"/>
      <c r="E157" s="389"/>
      <c r="F157" s="389"/>
      <c r="G157" s="390"/>
    </row>
    <row r="158" spans="3:7" ht="19.5" customHeight="1">
      <c r="C158" s="389"/>
      <c r="D158" s="389"/>
      <c r="E158" s="389"/>
      <c r="F158" s="389"/>
      <c r="G158" s="390"/>
    </row>
    <row r="159" spans="3:7" ht="19.5" customHeight="1">
      <c r="C159" s="389"/>
      <c r="D159" s="389"/>
      <c r="E159" s="389"/>
      <c r="F159" s="389"/>
      <c r="G159" s="390"/>
    </row>
    <row r="160" spans="3:7" ht="19.5" customHeight="1">
      <c r="C160" s="389"/>
      <c r="D160" s="389"/>
      <c r="E160" s="389"/>
      <c r="F160" s="389"/>
      <c r="G160" s="390"/>
    </row>
    <row r="161" spans="3:7" ht="19.5" customHeight="1">
      <c r="C161" s="389"/>
      <c r="D161" s="389"/>
      <c r="E161" s="389"/>
      <c r="F161" s="389"/>
      <c r="G161" s="390"/>
    </row>
    <row r="162" spans="3:7" ht="19.5" customHeight="1">
      <c r="C162" s="389"/>
      <c r="D162" s="389"/>
      <c r="E162" s="389"/>
      <c r="F162" s="389"/>
      <c r="G162" s="390"/>
    </row>
    <row r="163" spans="3:7" ht="19.5" customHeight="1">
      <c r="C163" s="389"/>
      <c r="D163" s="389"/>
      <c r="E163" s="389"/>
      <c r="F163" s="389"/>
      <c r="G163" s="390"/>
    </row>
    <row r="164" spans="3:7" ht="19.5" customHeight="1">
      <c r="C164" s="389"/>
      <c r="D164" s="389"/>
      <c r="E164" s="389"/>
      <c r="F164" s="389"/>
      <c r="G164" s="390"/>
    </row>
    <row r="165" spans="3:7" ht="19.5" customHeight="1">
      <c r="C165" s="389"/>
      <c r="D165" s="389"/>
      <c r="E165" s="389"/>
      <c r="F165" s="389"/>
      <c r="G165" s="390"/>
    </row>
    <row r="166" spans="3:7" ht="19.5" customHeight="1">
      <c r="C166" s="389"/>
      <c r="D166" s="389"/>
      <c r="E166" s="389"/>
      <c r="F166" s="389"/>
      <c r="G166" s="390"/>
    </row>
    <row r="167" spans="3:7" ht="19.5" customHeight="1">
      <c r="C167" s="389"/>
      <c r="D167" s="389"/>
      <c r="E167" s="389"/>
      <c r="F167" s="389"/>
      <c r="G167" s="390"/>
    </row>
    <row r="168" spans="3:7" ht="19.5" customHeight="1">
      <c r="C168" s="389"/>
      <c r="D168" s="389"/>
      <c r="E168" s="389"/>
      <c r="F168" s="389"/>
      <c r="G168" s="390"/>
    </row>
    <row r="169" spans="3:7" ht="19.5" customHeight="1">
      <c r="C169" s="389"/>
      <c r="D169" s="389"/>
      <c r="E169" s="389"/>
      <c r="F169" s="389"/>
      <c r="G169" s="390"/>
    </row>
    <row r="170" spans="3:7" ht="19.5" customHeight="1">
      <c r="C170" s="389"/>
      <c r="D170" s="389"/>
      <c r="E170" s="389"/>
      <c r="F170" s="389"/>
      <c r="G170" s="390"/>
    </row>
    <row r="171" spans="3:7" ht="19.5" customHeight="1">
      <c r="C171" s="389"/>
      <c r="D171" s="389"/>
      <c r="E171" s="389"/>
      <c r="F171" s="389"/>
      <c r="G171" s="390"/>
    </row>
    <row r="172" spans="3:7" ht="19.5" customHeight="1">
      <c r="C172" s="389"/>
      <c r="D172" s="389"/>
      <c r="E172" s="389"/>
      <c r="F172" s="389"/>
      <c r="G172" s="390"/>
    </row>
    <row r="173" spans="3:7" ht="19.5" customHeight="1">
      <c r="C173" s="389"/>
      <c r="D173" s="389"/>
      <c r="E173" s="389"/>
      <c r="F173" s="389"/>
      <c r="G173" s="390"/>
    </row>
    <row r="174" spans="3:7" ht="19.5" customHeight="1">
      <c r="C174" s="389"/>
      <c r="D174" s="389"/>
      <c r="E174" s="389"/>
      <c r="F174" s="389"/>
      <c r="G174" s="390"/>
    </row>
    <row r="175" spans="3:7" ht="19.5" customHeight="1">
      <c r="C175" s="389"/>
      <c r="D175" s="389"/>
      <c r="E175" s="389"/>
      <c r="F175" s="389"/>
      <c r="G175" s="390"/>
    </row>
    <row r="176" spans="3:7" ht="19.5" customHeight="1">
      <c r="C176" s="389"/>
      <c r="D176" s="389"/>
      <c r="E176" s="389"/>
      <c r="F176" s="389"/>
      <c r="G176" s="390"/>
    </row>
    <row r="177" spans="3:7" ht="19.5" customHeight="1">
      <c r="C177" s="389"/>
      <c r="D177" s="389"/>
      <c r="E177" s="389"/>
      <c r="F177" s="389"/>
      <c r="G177" s="390"/>
    </row>
    <row r="178" spans="3:7" ht="19.5" customHeight="1">
      <c r="C178" s="389"/>
      <c r="D178" s="389"/>
      <c r="E178" s="389"/>
      <c r="F178" s="389"/>
      <c r="G178" s="390"/>
    </row>
    <row r="179" spans="3:7" ht="19.5" customHeight="1">
      <c r="C179" s="389"/>
      <c r="D179" s="389"/>
      <c r="E179" s="389"/>
      <c r="F179" s="389"/>
      <c r="G179" s="390"/>
    </row>
    <row r="180" spans="3:7" ht="19.5" customHeight="1">
      <c r="C180" s="389"/>
      <c r="D180" s="389"/>
      <c r="E180" s="389"/>
      <c r="F180" s="389"/>
      <c r="G180" s="390"/>
    </row>
    <row r="181" spans="3:7" ht="19.5" customHeight="1">
      <c r="C181" s="389"/>
      <c r="D181" s="389"/>
      <c r="E181" s="389"/>
      <c r="F181" s="389"/>
      <c r="G181" s="390"/>
    </row>
    <row r="182" spans="3:7" ht="19.5" customHeight="1">
      <c r="C182" s="389"/>
      <c r="D182" s="389"/>
      <c r="E182" s="389"/>
      <c r="F182" s="389"/>
      <c r="G182" s="390"/>
    </row>
    <row r="183" spans="3:7" ht="19.5" customHeight="1">
      <c r="C183" s="389"/>
      <c r="D183" s="389"/>
      <c r="E183" s="389"/>
      <c r="F183" s="389"/>
      <c r="G183" s="390"/>
    </row>
    <row r="184" spans="3:7" ht="19.5" customHeight="1">
      <c r="C184" s="389"/>
      <c r="D184" s="389"/>
      <c r="E184" s="389"/>
      <c r="F184" s="389"/>
      <c r="G184" s="390"/>
    </row>
    <row r="185" spans="3:7" ht="19.5" customHeight="1">
      <c r="C185" s="389"/>
      <c r="D185" s="389"/>
      <c r="E185" s="389"/>
      <c r="F185" s="389"/>
      <c r="G185" s="390"/>
    </row>
    <row r="186" spans="3:7" ht="19.5" customHeight="1">
      <c r="C186" s="389"/>
      <c r="D186" s="389"/>
      <c r="E186" s="389"/>
      <c r="F186" s="389"/>
      <c r="G186" s="390"/>
    </row>
    <row r="187" spans="3:7" ht="19.5" customHeight="1">
      <c r="C187" s="389"/>
      <c r="D187" s="389"/>
      <c r="E187" s="389"/>
      <c r="F187" s="389"/>
      <c r="G187" s="390"/>
    </row>
    <row r="188" spans="3:7" ht="19.5" customHeight="1">
      <c r="C188" s="389"/>
      <c r="D188" s="389"/>
      <c r="E188" s="389"/>
      <c r="F188" s="389"/>
      <c r="G188" s="390"/>
    </row>
    <row r="189" spans="3:7" ht="19.5" customHeight="1">
      <c r="C189" s="389"/>
      <c r="D189" s="389"/>
      <c r="E189" s="389"/>
      <c r="F189" s="389"/>
      <c r="G189" s="390"/>
    </row>
    <row r="190" spans="3:7" ht="19.5" customHeight="1">
      <c r="C190" s="389"/>
      <c r="D190" s="389"/>
      <c r="E190" s="389"/>
      <c r="F190" s="389"/>
      <c r="G190" s="390"/>
    </row>
    <row r="191" spans="3:7" ht="19.5" customHeight="1">
      <c r="C191" s="389"/>
      <c r="D191" s="389"/>
      <c r="E191" s="389"/>
      <c r="F191" s="389"/>
      <c r="G191" s="390"/>
    </row>
    <row r="192" spans="3:7" ht="19.5" customHeight="1">
      <c r="C192" s="389"/>
      <c r="D192" s="389"/>
      <c r="E192" s="389"/>
      <c r="F192" s="389"/>
      <c r="G192" s="390"/>
    </row>
    <row r="193" spans="3:7" ht="19.5" customHeight="1">
      <c r="C193" s="389"/>
      <c r="D193" s="389"/>
      <c r="E193" s="389"/>
      <c r="F193" s="389"/>
      <c r="G193" s="390"/>
    </row>
    <row r="194" spans="3:7" ht="19.5" customHeight="1">
      <c r="C194" s="389"/>
      <c r="D194" s="389"/>
      <c r="E194" s="389"/>
      <c r="F194" s="389"/>
      <c r="G194" s="390"/>
    </row>
    <row r="195" spans="3:7" ht="19.5" customHeight="1">
      <c r="C195" s="389"/>
      <c r="D195" s="389"/>
      <c r="E195" s="389"/>
      <c r="F195" s="389"/>
      <c r="G195" s="390"/>
    </row>
    <row r="196" spans="3:7" ht="19.5" customHeight="1">
      <c r="C196" s="389"/>
      <c r="D196" s="389"/>
      <c r="E196" s="389"/>
      <c r="F196" s="389"/>
      <c r="G196" s="390"/>
    </row>
    <row r="197" spans="3:7" ht="19.5" customHeight="1">
      <c r="C197" s="389"/>
      <c r="D197" s="389"/>
      <c r="E197" s="389"/>
      <c r="F197" s="389"/>
      <c r="G197" s="390"/>
    </row>
    <row r="198" spans="3:7" ht="19.5" customHeight="1">
      <c r="C198" s="389"/>
      <c r="D198" s="389"/>
      <c r="E198" s="389"/>
      <c r="F198" s="389"/>
      <c r="G198" s="390"/>
    </row>
    <row r="199" spans="3:7" ht="19.5" customHeight="1">
      <c r="C199" s="389"/>
      <c r="D199" s="389"/>
      <c r="E199" s="389"/>
      <c r="F199" s="389"/>
      <c r="G199" s="390"/>
    </row>
    <row r="200" spans="3:7" ht="19.5" customHeight="1">
      <c r="C200" s="389"/>
      <c r="D200" s="389"/>
      <c r="E200" s="389"/>
      <c r="F200" s="389"/>
      <c r="G200" s="390"/>
    </row>
    <row r="201" spans="3:7" ht="19.5" customHeight="1">
      <c r="C201" s="389"/>
      <c r="D201" s="389"/>
      <c r="E201" s="389"/>
      <c r="F201" s="389"/>
      <c r="G201" s="390"/>
    </row>
    <row r="202" spans="3:7" ht="19.5" customHeight="1">
      <c r="C202" s="389"/>
      <c r="D202" s="389"/>
      <c r="E202" s="389"/>
      <c r="F202" s="389"/>
      <c r="G202" s="390"/>
    </row>
    <row r="203" spans="3:7" ht="19.5" customHeight="1">
      <c r="C203" s="389"/>
      <c r="D203" s="389"/>
      <c r="E203" s="389"/>
      <c r="F203" s="389"/>
      <c r="G203" s="390"/>
    </row>
    <row r="204" spans="3:7" ht="19.5" customHeight="1">
      <c r="C204" s="389"/>
      <c r="D204" s="389"/>
      <c r="E204" s="389"/>
      <c r="F204" s="389"/>
      <c r="G204" s="390"/>
    </row>
    <row r="205" spans="3:7" ht="19.5" customHeight="1">
      <c r="C205" s="389"/>
      <c r="D205" s="389"/>
      <c r="E205" s="389"/>
      <c r="F205" s="389"/>
      <c r="G205" s="390"/>
    </row>
    <row r="206" spans="3:7" ht="19.5" customHeight="1">
      <c r="C206" s="389"/>
      <c r="D206" s="389"/>
      <c r="E206" s="389"/>
      <c r="F206" s="389"/>
      <c r="G206" s="390"/>
    </row>
    <row r="207" spans="3:7" ht="19.5" customHeight="1">
      <c r="C207" s="389"/>
      <c r="D207" s="389"/>
      <c r="E207" s="389"/>
      <c r="F207" s="389"/>
      <c r="G207" s="390"/>
    </row>
    <row r="208" spans="3:7" ht="19.5" customHeight="1">
      <c r="C208" s="389"/>
      <c r="D208" s="389"/>
      <c r="E208" s="389"/>
      <c r="F208" s="389"/>
      <c r="G208" s="390"/>
    </row>
    <row r="209" spans="3:7" ht="19.5" customHeight="1">
      <c r="C209" s="389"/>
      <c r="D209" s="389"/>
      <c r="E209" s="389"/>
      <c r="F209" s="389"/>
      <c r="G209" s="390"/>
    </row>
    <row r="210" spans="3:7" ht="19.5" customHeight="1">
      <c r="C210" s="389"/>
      <c r="D210" s="389"/>
      <c r="E210" s="389"/>
      <c r="F210" s="389"/>
      <c r="G210" s="390"/>
    </row>
    <row r="211" spans="3:7" ht="19.5" customHeight="1">
      <c r="C211" s="389"/>
      <c r="D211" s="389"/>
      <c r="E211" s="389"/>
      <c r="F211" s="389"/>
      <c r="G211" s="390"/>
    </row>
    <row r="212" spans="3:7" ht="19.5" customHeight="1">
      <c r="C212" s="389"/>
      <c r="D212" s="389"/>
      <c r="E212" s="389"/>
      <c r="F212" s="389"/>
      <c r="G212" s="390"/>
    </row>
    <row r="213" spans="3:7" ht="19.5" customHeight="1">
      <c r="C213" s="389"/>
      <c r="D213" s="389"/>
      <c r="E213" s="389"/>
      <c r="F213" s="389"/>
      <c r="G213" s="390"/>
    </row>
    <row r="214" spans="3:7" ht="19.5" customHeight="1">
      <c r="C214" s="389"/>
      <c r="D214" s="389"/>
      <c r="E214" s="389"/>
      <c r="F214" s="389"/>
      <c r="G214" s="390"/>
    </row>
    <row r="215" spans="3:7" ht="19.5" customHeight="1">
      <c r="C215" s="389"/>
      <c r="D215" s="389"/>
      <c r="E215" s="389"/>
      <c r="F215" s="389"/>
      <c r="G215" s="390"/>
    </row>
    <row r="216" spans="3:7" ht="19.5" customHeight="1">
      <c r="C216" s="389"/>
      <c r="D216" s="389"/>
      <c r="E216" s="389"/>
      <c r="F216" s="389"/>
      <c r="G216" s="390"/>
    </row>
    <row r="217" spans="3:7" ht="19.5" customHeight="1">
      <c r="C217" s="389"/>
      <c r="D217" s="389"/>
      <c r="E217" s="389"/>
      <c r="F217" s="389"/>
      <c r="G217" s="390"/>
    </row>
    <row r="218" spans="3:7" ht="19.5" customHeight="1">
      <c r="C218" s="389"/>
      <c r="D218" s="389"/>
      <c r="E218" s="389"/>
      <c r="F218" s="389"/>
      <c r="G218" s="390"/>
    </row>
    <row r="219" spans="3:7" ht="19.5" customHeight="1">
      <c r="C219" s="389"/>
      <c r="D219" s="389"/>
      <c r="E219" s="389"/>
      <c r="F219" s="389"/>
      <c r="G219" s="390"/>
    </row>
    <row r="220" spans="3:7" ht="19.5" customHeight="1">
      <c r="C220" s="389"/>
      <c r="D220" s="389"/>
      <c r="E220" s="389"/>
      <c r="F220" s="389"/>
      <c r="G220" s="390"/>
    </row>
    <row r="221" spans="3:7" ht="19.5" customHeight="1">
      <c r="C221" s="389"/>
      <c r="D221" s="389"/>
      <c r="E221" s="389"/>
      <c r="F221" s="389"/>
      <c r="G221" s="390"/>
    </row>
    <row r="222" spans="3:7" ht="19.5" customHeight="1">
      <c r="C222" s="389"/>
      <c r="D222" s="389"/>
      <c r="E222" s="389"/>
      <c r="F222" s="389"/>
      <c r="G222" s="390"/>
    </row>
    <row r="223" spans="3:7" ht="19.5" customHeight="1">
      <c r="C223" s="389"/>
      <c r="D223" s="389"/>
      <c r="E223" s="389"/>
      <c r="F223" s="389"/>
      <c r="G223" s="390"/>
    </row>
    <row r="224" spans="3:7" ht="19.5" customHeight="1">
      <c r="C224" s="389"/>
      <c r="D224" s="389"/>
      <c r="E224" s="389"/>
      <c r="F224" s="389"/>
      <c r="G224" s="390"/>
    </row>
    <row r="225" spans="3:7" ht="19.5" customHeight="1">
      <c r="C225" s="389"/>
      <c r="D225" s="389"/>
      <c r="E225" s="389"/>
      <c r="F225" s="389"/>
      <c r="G225" s="390"/>
    </row>
    <row r="226" spans="3:7" ht="19.5" customHeight="1">
      <c r="C226" s="389"/>
      <c r="D226" s="389"/>
      <c r="E226" s="389"/>
      <c r="F226" s="389"/>
      <c r="G226" s="390"/>
    </row>
    <row r="227" spans="3:7" ht="19.5" customHeight="1">
      <c r="C227" s="389"/>
      <c r="D227" s="389"/>
      <c r="E227" s="389"/>
      <c r="F227" s="389"/>
      <c r="G227" s="390"/>
    </row>
    <row r="228" spans="3:7" ht="19.5" customHeight="1">
      <c r="C228" s="389"/>
      <c r="D228" s="389"/>
      <c r="E228" s="389"/>
      <c r="F228" s="389"/>
      <c r="G228" s="390"/>
    </row>
    <row r="229" spans="3:7" ht="19.5" customHeight="1">
      <c r="C229" s="389"/>
      <c r="D229" s="389"/>
      <c r="E229" s="389"/>
      <c r="F229" s="389"/>
      <c r="G229" s="390"/>
    </row>
    <row r="230" spans="3:7" ht="19.5" customHeight="1">
      <c r="C230" s="389"/>
      <c r="D230" s="389"/>
      <c r="E230" s="389"/>
      <c r="F230" s="389"/>
      <c r="G230" s="390"/>
    </row>
    <row r="231" spans="3:7" ht="19.5" customHeight="1">
      <c r="C231" s="389"/>
      <c r="D231" s="389"/>
      <c r="E231" s="389"/>
      <c r="F231" s="389"/>
      <c r="G231" s="390"/>
    </row>
    <row r="232" spans="3:7" ht="19.5" customHeight="1">
      <c r="C232" s="389"/>
      <c r="D232" s="389"/>
      <c r="E232" s="389"/>
      <c r="F232" s="389"/>
      <c r="G232" s="390"/>
    </row>
    <row r="233" spans="3:7" ht="19.5" customHeight="1">
      <c r="C233" s="389"/>
      <c r="D233" s="389"/>
      <c r="E233" s="389"/>
      <c r="F233" s="389"/>
      <c r="G233" s="390"/>
    </row>
    <row r="234" spans="3:7" ht="19.5" customHeight="1">
      <c r="C234" s="389"/>
      <c r="D234" s="389"/>
      <c r="E234" s="389"/>
      <c r="F234" s="389"/>
      <c r="G234" s="390"/>
    </row>
    <row r="235" spans="3:7" ht="19.5" customHeight="1">
      <c r="C235" s="389"/>
      <c r="D235" s="389"/>
      <c r="E235" s="389"/>
      <c r="F235" s="389"/>
      <c r="G235" s="390"/>
    </row>
    <row r="236" spans="3:7" ht="19.5" customHeight="1">
      <c r="C236" s="389"/>
      <c r="D236" s="389"/>
      <c r="E236" s="389"/>
      <c r="F236" s="389"/>
      <c r="G236" s="390"/>
    </row>
    <row r="237" spans="3:7" ht="19.5" customHeight="1">
      <c r="C237" s="389"/>
      <c r="D237" s="389"/>
      <c r="E237" s="389"/>
      <c r="F237" s="389"/>
      <c r="G237" s="390"/>
    </row>
    <row r="238" spans="3:7" ht="19.5" customHeight="1">
      <c r="C238" s="389"/>
      <c r="D238" s="389"/>
      <c r="E238" s="389"/>
      <c r="F238" s="389"/>
      <c r="G238" s="390"/>
    </row>
    <row r="239" spans="3:7" ht="19.5" customHeight="1">
      <c r="C239" s="389"/>
      <c r="D239" s="389"/>
      <c r="E239" s="389"/>
      <c r="F239" s="389"/>
      <c r="G239" s="390"/>
    </row>
    <row r="240" spans="3:7" ht="19.5" customHeight="1">
      <c r="C240" s="389"/>
      <c r="D240" s="389"/>
      <c r="E240" s="389"/>
      <c r="F240" s="389"/>
      <c r="G240" s="390"/>
    </row>
    <row r="241" spans="3:7" ht="19.5" customHeight="1">
      <c r="C241" s="389"/>
      <c r="D241" s="389"/>
      <c r="E241" s="389"/>
      <c r="F241" s="389"/>
      <c r="G241" s="390"/>
    </row>
    <row r="242" spans="3:7" ht="19.5" customHeight="1">
      <c r="C242" s="389"/>
      <c r="D242" s="389"/>
      <c r="E242" s="389"/>
      <c r="F242" s="389"/>
      <c r="G242" s="390"/>
    </row>
    <row r="243" spans="3:7" ht="19.5" customHeight="1">
      <c r="C243" s="389"/>
      <c r="D243" s="389"/>
      <c r="E243" s="389"/>
      <c r="F243" s="389"/>
      <c r="G243" s="390"/>
    </row>
    <row r="244" spans="3:7" ht="19.5" customHeight="1">
      <c r="C244" s="389"/>
      <c r="D244" s="389"/>
      <c r="E244" s="389"/>
      <c r="F244" s="389"/>
      <c r="G244" s="390"/>
    </row>
    <row r="245" spans="3:7" ht="19.5" customHeight="1">
      <c r="C245" s="389"/>
      <c r="D245" s="389"/>
      <c r="E245" s="389"/>
      <c r="F245" s="389"/>
      <c r="G245" s="390"/>
    </row>
    <row r="246" spans="3:7" ht="19.5" customHeight="1">
      <c r="C246" s="389"/>
      <c r="D246" s="389"/>
      <c r="E246" s="389"/>
      <c r="F246" s="389"/>
      <c r="G246" s="390"/>
    </row>
    <row r="247" spans="3:7" ht="19.5" customHeight="1">
      <c r="C247" s="389"/>
      <c r="D247" s="389"/>
      <c r="E247" s="389"/>
      <c r="F247" s="389"/>
      <c r="G247" s="390"/>
    </row>
    <row r="248" spans="3:7" ht="19.5" customHeight="1">
      <c r="C248" s="389"/>
      <c r="D248" s="389"/>
      <c r="E248" s="389"/>
      <c r="F248" s="389"/>
      <c r="G248" s="390"/>
    </row>
    <row r="249" spans="3:7" ht="19.5" customHeight="1">
      <c r="C249" s="389"/>
      <c r="D249" s="389"/>
      <c r="E249" s="389"/>
      <c r="F249" s="389"/>
      <c r="G249" s="390"/>
    </row>
    <row r="250" spans="3:7" ht="19.5" customHeight="1">
      <c r="C250" s="389"/>
      <c r="D250" s="389"/>
      <c r="E250" s="389"/>
      <c r="F250" s="389"/>
      <c r="G250" s="390"/>
    </row>
    <row r="251" spans="3:7" ht="19.5" customHeight="1">
      <c r="C251" s="389"/>
      <c r="D251" s="389"/>
      <c r="E251" s="389"/>
      <c r="F251" s="389"/>
      <c r="G251" s="390"/>
    </row>
    <row r="252" spans="3:7" ht="19.5" customHeight="1">
      <c r="C252" s="389"/>
      <c r="D252" s="389"/>
      <c r="E252" s="389"/>
      <c r="F252" s="389"/>
      <c r="G252" s="390"/>
    </row>
    <row r="253" spans="3:7" ht="19.5" customHeight="1">
      <c r="C253" s="389"/>
      <c r="D253" s="389"/>
      <c r="E253" s="389"/>
      <c r="F253" s="389"/>
      <c r="G253" s="390"/>
    </row>
    <row r="254" spans="3:7" ht="19.5" customHeight="1">
      <c r="C254" s="389"/>
      <c r="D254" s="389"/>
      <c r="E254" s="389"/>
      <c r="F254" s="389"/>
      <c r="G254" s="390"/>
    </row>
    <row r="255" spans="3:7" ht="19.5" customHeight="1">
      <c r="C255" s="389"/>
      <c r="D255" s="389"/>
      <c r="E255" s="389"/>
      <c r="F255" s="389"/>
      <c r="G255" s="390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P547"/>
  <sheetViews>
    <sheetView showGridLines="0" zoomScalePageLayoutView="0" workbookViewId="0" topLeftCell="A31">
      <selection activeCell="A46" sqref="A46:IV46"/>
    </sheetView>
  </sheetViews>
  <sheetFormatPr defaultColWidth="10.7109375" defaultRowHeight="12.75"/>
  <cols>
    <col min="1" max="1" width="6.421875" style="435" customWidth="1"/>
    <col min="2" max="2" width="53.140625" style="435" bestFit="1" customWidth="1"/>
    <col min="3" max="3" width="17.421875" style="435" customWidth="1"/>
    <col min="4" max="4" width="19.7109375" style="435" customWidth="1"/>
    <col min="5" max="5" width="17.7109375" style="436" customWidth="1"/>
    <col min="6" max="6" width="1.7109375" style="437" customWidth="1"/>
    <col min="7" max="13" width="0" style="435" hidden="1" customWidth="1"/>
    <col min="14" max="14" width="0" style="871" hidden="1" customWidth="1"/>
    <col min="15" max="15" width="10.7109375" style="435" customWidth="1"/>
    <col min="16" max="16" width="0" style="435" hidden="1" customWidth="1"/>
    <col min="17" max="16384" width="10.7109375" style="435" customWidth="1"/>
  </cols>
  <sheetData>
    <row r="2" spans="2:14" s="407" customFormat="1" ht="49.5" customHeight="1">
      <c r="B2" s="1006" t="s">
        <v>264</v>
      </c>
      <c r="C2" s="1006"/>
      <c r="D2" s="1006"/>
      <c r="E2" s="343">
        <f>CPYG!E2</f>
        <v>2017</v>
      </c>
      <c r="F2" s="344"/>
      <c r="N2" s="870"/>
    </row>
    <row r="3" spans="2:14" s="407" customFormat="1" ht="37.5" customHeight="1">
      <c r="B3" s="1007" t="str">
        <f>CPYG!B3</f>
        <v>ENTIDAD: E.I. DESARROLLO, GANADERO Y PESQUERO DE TENERIFE (AGROTEIDE) </v>
      </c>
      <c r="C3" s="1008"/>
      <c r="D3" s="1009"/>
      <c r="E3" s="348" t="s">
        <v>265</v>
      </c>
      <c r="F3" s="349"/>
      <c r="N3" s="870"/>
    </row>
    <row r="4" spans="2:14" s="407" customFormat="1" ht="24.75" customHeight="1">
      <c r="B4" s="1010" t="s">
        <v>349</v>
      </c>
      <c r="C4" s="1010"/>
      <c r="D4" s="1010"/>
      <c r="E4" s="1010"/>
      <c r="F4" s="408"/>
      <c r="N4" s="870"/>
    </row>
    <row r="5" spans="2:14" s="407" customFormat="1" ht="40.5" customHeight="1">
      <c r="B5" s="409" t="s">
        <v>265</v>
      </c>
      <c r="C5" s="410" t="s">
        <v>559</v>
      </c>
      <c r="D5" s="411" t="s">
        <v>563</v>
      </c>
      <c r="E5" s="411" t="s">
        <v>564</v>
      </c>
      <c r="F5" s="412"/>
      <c r="N5" s="872" t="s">
        <v>121</v>
      </c>
    </row>
    <row r="6" spans="2:14" s="407" customFormat="1" ht="19.5" customHeight="1">
      <c r="B6" s="413" t="s">
        <v>378</v>
      </c>
      <c r="C6" s="486">
        <f>C7+C12+C16+C19+C20+C21+C22</f>
        <v>10953327.13</v>
      </c>
      <c r="D6" s="486">
        <f>D7+D12+D16+D19+D20+D21+D22</f>
        <v>10833217.13</v>
      </c>
      <c r="E6" s="486">
        <f>E7+E12+E16+E19+E20+E21+E22</f>
        <v>11343107.13</v>
      </c>
      <c r="F6" s="414"/>
      <c r="N6" s="874">
        <f>+E6-D6</f>
        <v>509890</v>
      </c>
    </row>
    <row r="7" spans="2:14" s="407" customFormat="1" ht="19.5" customHeight="1">
      <c r="B7" s="413" t="s">
        <v>295</v>
      </c>
      <c r="C7" s="486">
        <f>SUM(C8:C11)</f>
        <v>1431.36</v>
      </c>
      <c r="D7" s="486">
        <f>SUM(D8:D11)</f>
        <v>1321.36</v>
      </c>
      <c r="E7" s="486">
        <f>SUM(E8:E11)</f>
        <v>1211.36</v>
      </c>
      <c r="F7" s="415"/>
      <c r="N7" s="873">
        <f>+E7-D7</f>
        <v>-110</v>
      </c>
    </row>
    <row r="8" spans="2:14" s="407" customFormat="1" ht="19.5" customHeight="1">
      <c r="B8" s="416" t="s">
        <v>381</v>
      </c>
      <c r="C8" s="529"/>
      <c r="D8" s="529"/>
      <c r="E8" s="529"/>
      <c r="F8" s="415"/>
      <c r="N8" s="870"/>
    </row>
    <row r="9" spans="2:14" s="407" customFormat="1" ht="19.5" customHeight="1">
      <c r="B9" s="416" t="s">
        <v>380</v>
      </c>
      <c r="C9" s="529"/>
      <c r="D9" s="529"/>
      <c r="E9" s="529"/>
      <c r="F9" s="415"/>
      <c r="N9" s="870"/>
    </row>
    <row r="10" spans="2:14" s="407" customFormat="1" ht="19.5" customHeight="1">
      <c r="B10" s="416" t="s">
        <v>379</v>
      </c>
      <c r="C10" s="529"/>
      <c r="D10" s="529"/>
      <c r="E10" s="529"/>
      <c r="F10" s="415"/>
      <c r="N10" s="870"/>
    </row>
    <row r="11" spans="2:14" s="407" customFormat="1" ht="19.5" customHeight="1">
      <c r="B11" s="416" t="s">
        <v>640</v>
      </c>
      <c r="C11" s="529">
        <v>1431.36</v>
      </c>
      <c r="D11" s="529">
        <v>1321.36</v>
      </c>
      <c r="E11" s="529">
        <v>1211.36</v>
      </c>
      <c r="F11" s="415"/>
      <c r="N11" s="870"/>
    </row>
    <row r="12" spans="2:14" s="407" customFormat="1" ht="19.5" customHeight="1">
      <c r="B12" s="413" t="s">
        <v>296</v>
      </c>
      <c r="C12" s="486">
        <f>SUM(C13:C15)</f>
        <v>1330700.22</v>
      </c>
      <c r="D12" s="486">
        <f>SUM(D13:D15)</f>
        <v>1255700.22</v>
      </c>
      <c r="E12" s="486">
        <f>SUM(E13:E15)</f>
        <v>1210700.22</v>
      </c>
      <c r="F12" s="415"/>
      <c r="N12" s="873">
        <f>+E12-D12</f>
        <v>-45000</v>
      </c>
    </row>
    <row r="13" spans="2:14" s="407" customFormat="1" ht="19.5" customHeight="1">
      <c r="B13" s="416" t="s">
        <v>441</v>
      </c>
      <c r="C13" s="529"/>
      <c r="D13" s="529"/>
      <c r="E13" s="529"/>
      <c r="F13" s="415"/>
      <c r="N13" s="870"/>
    </row>
    <row r="14" spans="2:14" s="407" customFormat="1" ht="19.5" customHeight="1">
      <c r="B14" s="416" t="s">
        <v>440</v>
      </c>
      <c r="C14" s="529"/>
      <c r="D14" s="529"/>
      <c r="E14" s="529"/>
      <c r="F14" s="415"/>
      <c r="N14" s="870"/>
    </row>
    <row r="15" spans="2:14" s="407" customFormat="1" ht="19.5" customHeight="1">
      <c r="B15" s="416" t="s">
        <v>439</v>
      </c>
      <c r="C15" s="529">
        <v>1330700.22</v>
      </c>
      <c r="D15" s="529">
        <f>1266435.26-10735.04</f>
        <v>1255700.22</v>
      </c>
      <c r="E15" s="529">
        <f>1191435.26-10735.04+30000</f>
        <v>1210700.22</v>
      </c>
      <c r="F15" s="415"/>
      <c r="N15" s="870"/>
    </row>
    <row r="16" spans="2:14" s="407" customFormat="1" ht="19.5" customHeight="1">
      <c r="B16" s="413" t="s">
        <v>297</v>
      </c>
      <c r="C16" s="486">
        <f>SUM(C17:C18)</f>
        <v>2942394.12</v>
      </c>
      <c r="D16" s="486">
        <f>SUM(D17:D18)</f>
        <v>2897394.12</v>
      </c>
      <c r="E16" s="486">
        <f>SUM(E17:E18)</f>
        <v>2852394.12</v>
      </c>
      <c r="F16" s="415"/>
      <c r="N16" s="873">
        <f>+E16-D16</f>
        <v>-45000</v>
      </c>
    </row>
    <row r="17" spans="2:14" s="407" customFormat="1" ht="19.5" customHeight="1">
      <c r="B17" s="416" t="s">
        <v>298</v>
      </c>
      <c r="C17" s="529">
        <v>1025062.35</v>
      </c>
      <c r="D17" s="529">
        <v>1025062.35</v>
      </c>
      <c r="E17" s="529">
        <f>+D17</f>
        <v>1025062.35</v>
      </c>
      <c r="F17" s="415"/>
      <c r="N17" s="870"/>
    </row>
    <row r="18" spans="2:14" s="407" customFormat="1" ht="19.5" customHeight="1">
      <c r="B18" s="416" t="s">
        <v>205</v>
      </c>
      <c r="C18" s="529">
        <v>1917331.77</v>
      </c>
      <c r="D18" s="529">
        <v>1872331.77</v>
      </c>
      <c r="E18" s="529">
        <v>1827331.77</v>
      </c>
      <c r="F18" s="415"/>
      <c r="N18" s="870"/>
    </row>
    <row r="19" spans="2:14" s="407" customFormat="1" ht="19.5" customHeight="1">
      <c r="B19" s="413" t="s">
        <v>299</v>
      </c>
      <c r="C19" s="528">
        <v>6672552.85</v>
      </c>
      <c r="D19" s="528">
        <v>6672552.85</v>
      </c>
      <c r="E19" s="528">
        <f>6672552.85+600000</f>
        <v>7272552.85</v>
      </c>
      <c r="F19" s="415"/>
      <c r="N19" s="875">
        <f aca="true" t="shared" si="0" ref="N19:N24">+E19-D19</f>
        <v>600000</v>
      </c>
    </row>
    <row r="20" spans="1:14" s="407" customFormat="1" ht="19.5" customHeight="1">
      <c r="A20" s="418"/>
      <c r="B20" s="413" t="s">
        <v>300</v>
      </c>
      <c r="C20" s="528">
        <v>6248.58</v>
      </c>
      <c r="D20" s="528">
        <f>+C20</f>
        <v>6248.58</v>
      </c>
      <c r="E20" s="528">
        <f>+D20</f>
        <v>6248.58</v>
      </c>
      <c r="F20" s="415"/>
      <c r="N20" s="875">
        <f t="shared" si="0"/>
        <v>0</v>
      </c>
    </row>
    <row r="21" spans="2:14" s="407" customFormat="1" ht="19.5" customHeight="1">
      <c r="B21" s="413" t="s">
        <v>206</v>
      </c>
      <c r="C21" s="528"/>
      <c r="D21" s="528"/>
      <c r="E21" s="528"/>
      <c r="G21" s="670" t="s">
        <v>376</v>
      </c>
      <c r="H21" s="671"/>
      <c r="I21" s="671"/>
      <c r="J21" s="671"/>
      <c r="K21" s="671"/>
      <c r="L21" s="671"/>
      <c r="M21" s="671"/>
      <c r="N21" s="873">
        <f t="shared" si="0"/>
        <v>0</v>
      </c>
    </row>
    <row r="22" spans="2:14" s="407" customFormat="1" ht="19.5" customHeight="1">
      <c r="B22" s="413" t="s">
        <v>442</v>
      </c>
      <c r="C22" s="528"/>
      <c r="D22" s="528"/>
      <c r="E22" s="528"/>
      <c r="G22" s="670" t="s">
        <v>377</v>
      </c>
      <c r="H22" s="671"/>
      <c r="I22" s="671"/>
      <c r="J22" s="671"/>
      <c r="K22" s="671"/>
      <c r="L22" s="671"/>
      <c r="M22" s="671"/>
      <c r="N22" s="873">
        <f t="shared" si="0"/>
        <v>0</v>
      </c>
    </row>
    <row r="23" spans="2:14" s="407" customFormat="1" ht="19.5" customHeight="1">
      <c r="B23" s="413" t="s">
        <v>382</v>
      </c>
      <c r="C23" s="486">
        <f>C24+C30+C33+C37+C38+C39+C40</f>
        <v>224170.76</v>
      </c>
      <c r="D23" s="486">
        <f>D24+D30+D33+D37+D38+D39+D40</f>
        <v>184506.00999999998</v>
      </c>
      <c r="E23" s="486">
        <f>E24+E30+E33+E37+E38+E39+E40</f>
        <v>144301.42</v>
      </c>
      <c r="F23" s="414"/>
      <c r="N23" s="874">
        <f t="shared" si="0"/>
        <v>-40204.58999999997</v>
      </c>
    </row>
    <row r="24" spans="2:14" s="407" customFormat="1" ht="23.25" customHeight="1">
      <c r="B24" s="413" t="s">
        <v>301</v>
      </c>
      <c r="C24" s="486">
        <f>C25+C28+C29</f>
        <v>0</v>
      </c>
      <c r="D24" s="486">
        <f>D25+D28+D29</f>
        <v>0</v>
      </c>
      <c r="E24" s="486">
        <f>E25+E28+E29</f>
        <v>0</v>
      </c>
      <c r="F24" s="415"/>
      <c r="N24" s="873">
        <f t="shared" si="0"/>
        <v>0</v>
      </c>
    </row>
    <row r="25" spans="2:14" s="407" customFormat="1" ht="23.25" customHeight="1">
      <c r="B25" s="416" t="s">
        <v>445</v>
      </c>
      <c r="C25" s="530">
        <f>SUM(C26:C27)</f>
        <v>0</v>
      </c>
      <c r="D25" s="530">
        <f>SUM(D26:D27)</f>
        <v>0</v>
      </c>
      <c r="E25" s="530">
        <f>SUM(E26:E27)</f>
        <v>0</v>
      </c>
      <c r="F25" s="415"/>
      <c r="N25" s="870"/>
    </row>
    <row r="26" spans="2:14" s="407" customFormat="1" ht="23.25" customHeight="1">
      <c r="B26" s="416" t="s">
        <v>446</v>
      </c>
      <c r="C26" s="529"/>
      <c r="D26" s="529"/>
      <c r="E26" s="529"/>
      <c r="F26" s="415"/>
      <c r="N26" s="870"/>
    </row>
    <row r="27" spans="2:14" s="407" customFormat="1" ht="23.25" customHeight="1">
      <c r="B27" s="416" t="s">
        <v>447</v>
      </c>
      <c r="C27" s="529"/>
      <c r="D27" s="529"/>
      <c r="E27" s="529"/>
      <c r="F27" s="415"/>
      <c r="N27" s="870"/>
    </row>
    <row r="28" spans="2:14" s="407" customFormat="1" ht="23.25" customHeight="1">
      <c r="B28" s="416" t="s">
        <v>449</v>
      </c>
      <c r="C28" s="529"/>
      <c r="D28" s="529"/>
      <c r="E28" s="529"/>
      <c r="F28" s="415"/>
      <c r="N28" s="870"/>
    </row>
    <row r="29" spans="2:14" s="407" customFormat="1" ht="23.25" customHeight="1">
      <c r="B29" s="416" t="s">
        <v>448</v>
      </c>
      <c r="C29" s="529"/>
      <c r="D29" s="529"/>
      <c r="E29" s="529"/>
      <c r="F29" s="415"/>
      <c r="N29" s="870"/>
    </row>
    <row r="30" spans="2:14" s="407" customFormat="1" ht="19.5" customHeight="1">
      <c r="B30" s="413" t="s">
        <v>269</v>
      </c>
      <c r="C30" s="486">
        <f>SUM(C31:C32)</f>
        <v>0</v>
      </c>
      <c r="D30" s="486">
        <f>SUM(D31:D32)</f>
        <v>0</v>
      </c>
      <c r="E30" s="486">
        <f>SUM(E31:E32)</f>
        <v>0</v>
      </c>
      <c r="F30" s="415"/>
      <c r="N30" s="873">
        <f>+E30-D30</f>
        <v>0</v>
      </c>
    </row>
    <row r="31" spans="2:14" s="407" customFormat="1" ht="19.5" customHeight="1">
      <c r="B31" s="416" t="s">
        <v>443</v>
      </c>
      <c r="C31" s="529"/>
      <c r="D31" s="529"/>
      <c r="E31" s="529"/>
      <c r="F31" s="415"/>
      <c r="N31" s="870"/>
    </row>
    <row r="32" spans="2:14" s="407" customFormat="1" ht="19.5" customHeight="1">
      <c r="B32" s="416" t="s">
        <v>444</v>
      </c>
      <c r="C32" s="529"/>
      <c r="D32" s="529"/>
      <c r="E32" s="529"/>
      <c r="F32" s="415"/>
      <c r="N32" s="870"/>
    </row>
    <row r="33" spans="2:14" s="407" customFormat="1" ht="19.5" customHeight="1">
      <c r="B33" s="413" t="s">
        <v>302</v>
      </c>
      <c r="C33" s="486">
        <f>SUM(C34:C36)</f>
        <v>175015.99</v>
      </c>
      <c r="D33" s="486">
        <f>SUM(D34:D36)</f>
        <v>173391.36</v>
      </c>
      <c r="E33" s="486">
        <f>SUM(E34:E36)</f>
        <v>113685.39</v>
      </c>
      <c r="F33" s="415"/>
      <c r="N33" s="873">
        <f>+E33-D33</f>
        <v>-59705.96999999999</v>
      </c>
    </row>
    <row r="34" spans="2:14" s="407" customFormat="1" ht="19.5" customHeight="1">
      <c r="B34" s="416" t="s">
        <v>207</v>
      </c>
      <c r="C34" s="529"/>
      <c r="D34" s="529"/>
      <c r="E34" s="529"/>
      <c r="F34" s="415"/>
      <c r="N34" s="870"/>
    </row>
    <row r="35" spans="2:14" s="407" customFormat="1" ht="19.5" customHeight="1">
      <c r="B35" s="416" t="s">
        <v>383</v>
      </c>
      <c r="C35" s="529"/>
      <c r="D35" s="529"/>
      <c r="E35" s="529"/>
      <c r="F35" s="415"/>
      <c r="N35" s="870"/>
    </row>
    <row r="36" spans="2:14" s="407" customFormat="1" ht="19.5" customHeight="1">
      <c r="B36" s="416" t="s">
        <v>384</v>
      </c>
      <c r="C36" s="529">
        <v>175015.99</v>
      </c>
      <c r="D36" s="529">
        <v>173391.36</v>
      </c>
      <c r="E36" s="529">
        <v>113685.39</v>
      </c>
      <c r="F36" s="415"/>
      <c r="N36" s="870"/>
    </row>
    <row r="37" spans="2:14" s="407" customFormat="1" ht="19.5" customHeight="1">
      <c r="B37" s="413" t="s">
        <v>303</v>
      </c>
      <c r="C37" s="528"/>
      <c r="D37" s="528"/>
      <c r="E37" s="528"/>
      <c r="F37" s="415"/>
      <c r="N37" s="875">
        <f>+E37-D37</f>
        <v>0</v>
      </c>
    </row>
    <row r="38" spans="2:14" s="407" customFormat="1" ht="19.5" customHeight="1">
      <c r="B38" s="413" t="s">
        <v>304</v>
      </c>
      <c r="C38" s="528">
        <v>2000</v>
      </c>
      <c r="D38" s="528">
        <v>2000</v>
      </c>
      <c r="E38" s="528">
        <v>2000</v>
      </c>
      <c r="F38" s="415"/>
      <c r="N38" s="875">
        <f>+E38-D38</f>
        <v>0</v>
      </c>
    </row>
    <row r="39" spans="2:14" s="407" customFormat="1" ht="19.5" customHeight="1">
      <c r="B39" s="413" t="s">
        <v>208</v>
      </c>
      <c r="C39" s="528">
        <v>4306.32</v>
      </c>
      <c r="D39" s="528">
        <v>4210.83</v>
      </c>
      <c r="E39" s="528">
        <v>4210.83</v>
      </c>
      <c r="F39" s="415"/>
      <c r="N39" s="873">
        <f>+E39-D39</f>
        <v>0</v>
      </c>
    </row>
    <row r="40" spans="2:14" s="407" customFormat="1" ht="19.5" customHeight="1">
      <c r="B40" s="413" t="s">
        <v>209</v>
      </c>
      <c r="C40" s="486">
        <f>SUM(C41:C42)</f>
        <v>42848.45</v>
      </c>
      <c r="D40" s="486">
        <f>SUM(D41:D42)</f>
        <v>4903.82</v>
      </c>
      <c r="E40" s="486">
        <f>SUM(E41:E42)</f>
        <v>24405.2</v>
      </c>
      <c r="F40" s="415"/>
      <c r="N40" s="873">
        <f>+E40-D40</f>
        <v>19501.38</v>
      </c>
    </row>
    <row r="41" spans="2:14" s="407" customFormat="1" ht="19.5" customHeight="1">
      <c r="B41" s="416" t="s">
        <v>210</v>
      </c>
      <c r="C41" s="529">
        <v>42848.45</v>
      </c>
      <c r="D41" s="529">
        <v>4903.82</v>
      </c>
      <c r="E41" s="529">
        <v>24405.2</v>
      </c>
      <c r="F41" s="415"/>
      <c r="N41" s="870"/>
    </row>
    <row r="42" spans="2:14" s="407" customFormat="1" ht="19.5" customHeight="1">
      <c r="B42" s="416" t="s">
        <v>228</v>
      </c>
      <c r="C42" s="529"/>
      <c r="D42" s="529"/>
      <c r="E42" s="529"/>
      <c r="F42" s="415"/>
      <c r="N42" s="870"/>
    </row>
    <row r="43" spans="2:14" s="407" customFormat="1" ht="21.75" customHeight="1">
      <c r="B43" s="419" t="s">
        <v>261</v>
      </c>
      <c r="C43" s="486">
        <f>C23+C6</f>
        <v>11177497.89</v>
      </c>
      <c r="D43" s="486">
        <f>D23+D6</f>
        <v>11017723.14</v>
      </c>
      <c r="E43" s="486">
        <f>E23+E6</f>
        <v>11487408.55</v>
      </c>
      <c r="F43" s="414"/>
      <c r="N43" s="874">
        <f>+E43-D43</f>
        <v>469685.41000000015</v>
      </c>
    </row>
    <row r="44" spans="2:14" s="407" customFormat="1" ht="9.75" customHeight="1">
      <c r="B44" s="420"/>
      <c r="C44" s="421"/>
      <c r="D44" s="421"/>
      <c r="E44" s="421"/>
      <c r="F44" s="414"/>
      <c r="N44" s="870"/>
    </row>
    <row r="45" spans="2:14" s="407" customFormat="1" ht="13.5" hidden="1">
      <c r="B45" s="422" t="s">
        <v>229</v>
      </c>
      <c r="D45" s="417"/>
      <c r="E45" s="423"/>
      <c r="F45" s="424"/>
      <c r="N45" s="870"/>
    </row>
    <row r="46" spans="2:14" s="407" customFormat="1" ht="13.5" hidden="1">
      <c r="B46" s="416" t="s">
        <v>802</v>
      </c>
      <c r="C46" s="425">
        <f>C43-PASIVO!C60</f>
        <v>0</v>
      </c>
      <c r="D46" s="425">
        <f>D43-PASIVO!D60</f>
        <v>0</v>
      </c>
      <c r="E46" s="425">
        <f>E43-PASIVO!E60</f>
        <v>0</v>
      </c>
      <c r="F46" s="426"/>
      <c r="N46" s="870"/>
    </row>
    <row r="47" spans="2:14" s="407" customFormat="1" ht="13.5" hidden="1">
      <c r="B47" s="418"/>
      <c r="C47" s="426"/>
      <c r="D47" s="426"/>
      <c r="E47" s="426"/>
      <c r="F47" s="426"/>
      <c r="N47" s="870"/>
    </row>
    <row r="48" spans="2:14" s="407" customFormat="1" ht="13.5" hidden="1">
      <c r="B48" s="418"/>
      <c r="C48" s="427"/>
      <c r="D48" s="427"/>
      <c r="E48" s="426"/>
      <c r="F48" s="426"/>
      <c r="N48" s="870"/>
    </row>
    <row r="49" spans="2:14" s="407" customFormat="1" ht="13.5" hidden="1">
      <c r="B49" s="418" t="s">
        <v>223</v>
      </c>
      <c r="C49" s="428">
        <f>+C43-PASIVO!C60</f>
        <v>0</v>
      </c>
      <c r="D49" s="428">
        <f>+D43-PASIVO!D60</f>
        <v>0</v>
      </c>
      <c r="E49" s="428">
        <f>+E43-PASIVO!E60</f>
        <v>0</v>
      </c>
      <c r="F49" s="426"/>
      <c r="N49" s="870"/>
    </row>
    <row r="50" spans="2:14" s="407" customFormat="1" ht="13.5" hidden="1">
      <c r="B50" s="418"/>
      <c r="C50" s="427"/>
      <c r="D50" s="427"/>
      <c r="E50" s="426"/>
      <c r="F50" s="426"/>
      <c r="N50" s="870"/>
    </row>
    <row r="51" spans="2:14" s="407" customFormat="1" ht="13.5" hidden="1">
      <c r="B51" s="429" t="s">
        <v>222</v>
      </c>
      <c r="C51" s="425">
        <f>+C23-PASIVO!C43</f>
        <v>-260407.52000000002</v>
      </c>
      <c r="D51" s="425">
        <f>+D23-PASIVO!D43</f>
        <v>-279562.02</v>
      </c>
      <c r="E51" s="425">
        <f>+E23-PASIVO!E43</f>
        <v>-330503.37</v>
      </c>
      <c r="F51" s="426"/>
      <c r="N51" s="870"/>
    </row>
    <row r="52" spans="2:14" s="407" customFormat="1" ht="13.5" hidden="1">
      <c r="B52" s="430" t="s">
        <v>688</v>
      </c>
      <c r="C52" s="416"/>
      <c r="D52" s="425">
        <f>+D51-C51</f>
        <v>-19154.5</v>
      </c>
      <c r="E52" s="431">
        <f>+E51-D51</f>
        <v>-50941.34999999998</v>
      </c>
      <c r="F52" s="426"/>
      <c r="N52" s="870"/>
    </row>
    <row r="53" spans="3:14" s="407" customFormat="1" ht="13.5" hidden="1">
      <c r="C53" s="432"/>
      <c r="D53" s="432"/>
      <c r="E53" s="433"/>
      <c r="F53" s="433"/>
      <c r="N53" s="870"/>
    </row>
    <row r="54" spans="3:14" s="407" customFormat="1" ht="13.5" hidden="1">
      <c r="C54" s="427"/>
      <c r="D54" s="427"/>
      <c r="E54" s="434"/>
      <c r="F54" s="434"/>
      <c r="N54" s="870"/>
    </row>
    <row r="55" spans="3:14" s="407" customFormat="1" ht="13.5" hidden="1">
      <c r="C55" s="427"/>
      <c r="D55" s="427"/>
      <c r="E55" s="426"/>
      <c r="F55" s="426"/>
      <c r="N55" s="870"/>
    </row>
    <row r="56" spans="3:16" s="407" customFormat="1" ht="13.5">
      <c r="C56" s="426"/>
      <c r="D56" s="426"/>
      <c r="E56" s="426"/>
      <c r="F56" s="426"/>
      <c r="N56" s="870"/>
      <c r="P56" s="417">
        <f>+E41+11594.8</f>
        <v>36000</v>
      </c>
    </row>
    <row r="57" spans="3:14" s="407" customFormat="1" ht="13.5">
      <c r="C57" s="426"/>
      <c r="D57" s="426"/>
      <c r="E57" s="426"/>
      <c r="F57" s="426">
        <f>+F43-F56</f>
        <v>0</v>
      </c>
      <c r="N57" s="870"/>
    </row>
    <row r="58" spans="3:14" s="407" customFormat="1" ht="13.5">
      <c r="C58" s="427"/>
      <c r="D58" s="427"/>
      <c r="E58" s="426"/>
      <c r="F58" s="426"/>
      <c r="N58" s="870"/>
    </row>
    <row r="59" spans="3:14" s="407" customFormat="1" ht="13.5">
      <c r="C59" s="427"/>
      <c r="D59" s="427"/>
      <c r="E59" s="426"/>
      <c r="F59" s="426"/>
      <c r="N59" s="870"/>
    </row>
    <row r="60" spans="3:14" s="407" customFormat="1" ht="13.5">
      <c r="C60" s="427"/>
      <c r="D60" s="427"/>
      <c r="E60" s="426"/>
      <c r="F60" s="426"/>
      <c r="N60" s="870"/>
    </row>
    <row r="61" spans="3:14" s="407" customFormat="1" ht="13.5">
      <c r="C61" s="432"/>
      <c r="D61" s="432"/>
      <c r="E61" s="433"/>
      <c r="F61" s="433"/>
      <c r="N61" s="870"/>
    </row>
    <row r="62" spans="3:14" s="407" customFormat="1" ht="13.5">
      <c r="C62" s="427"/>
      <c r="D62" s="427"/>
      <c r="E62" s="434"/>
      <c r="F62" s="434"/>
      <c r="N62" s="870"/>
    </row>
    <row r="63" spans="3:14" s="407" customFormat="1" ht="13.5">
      <c r="C63" s="427"/>
      <c r="D63" s="427"/>
      <c r="E63" s="434"/>
      <c r="F63" s="434"/>
      <c r="N63" s="870"/>
    </row>
    <row r="64" spans="3:14" s="407" customFormat="1" ht="13.5">
      <c r="C64" s="427"/>
      <c r="D64" s="427"/>
      <c r="E64" s="434"/>
      <c r="F64" s="434"/>
      <c r="N64" s="870"/>
    </row>
    <row r="65" spans="5:14" s="407" customFormat="1" ht="13.5">
      <c r="E65" s="423"/>
      <c r="F65" s="424"/>
      <c r="N65" s="870"/>
    </row>
    <row r="66" spans="5:14" s="407" customFormat="1" ht="13.5">
      <c r="E66" s="423"/>
      <c r="F66" s="424"/>
      <c r="N66" s="870"/>
    </row>
    <row r="67" spans="5:14" s="407" customFormat="1" ht="13.5">
      <c r="E67" s="423"/>
      <c r="F67" s="424"/>
      <c r="N67" s="870"/>
    </row>
    <row r="68" spans="5:14" s="407" customFormat="1" ht="13.5">
      <c r="E68" s="423"/>
      <c r="F68" s="424"/>
      <c r="N68" s="870"/>
    </row>
    <row r="69" spans="5:14" s="407" customFormat="1" ht="13.5">
      <c r="E69" s="423"/>
      <c r="F69" s="424"/>
      <c r="N69" s="870"/>
    </row>
    <row r="70" spans="5:14" s="407" customFormat="1" ht="13.5">
      <c r="E70" s="423"/>
      <c r="F70" s="424"/>
      <c r="N70" s="870"/>
    </row>
    <row r="71" spans="5:14" s="407" customFormat="1" ht="13.5">
      <c r="E71" s="423"/>
      <c r="F71" s="424"/>
      <c r="N71" s="870"/>
    </row>
    <row r="72" spans="5:14" s="407" customFormat="1" ht="13.5">
      <c r="E72" s="423"/>
      <c r="F72" s="424"/>
      <c r="N72" s="870"/>
    </row>
    <row r="73" spans="5:14" s="407" customFormat="1" ht="13.5">
      <c r="E73" s="423"/>
      <c r="F73" s="424"/>
      <c r="N73" s="870"/>
    </row>
    <row r="74" spans="5:14" s="407" customFormat="1" ht="13.5">
      <c r="E74" s="423"/>
      <c r="F74" s="424"/>
      <c r="N74" s="870"/>
    </row>
    <row r="75" spans="5:14" s="407" customFormat="1" ht="13.5">
      <c r="E75" s="423"/>
      <c r="F75" s="424"/>
      <c r="N75" s="870"/>
    </row>
    <row r="76" spans="5:14" s="407" customFormat="1" ht="13.5">
      <c r="E76" s="423"/>
      <c r="F76" s="424"/>
      <c r="N76" s="870"/>
    </row>
    <row r="77" spans="5:14" s="407" customFormat="1" ht="13.5">
      <c r="E77" s="423"/>
      <c r="F77" s="424"/>
      <c r="N77" s="870"/>
    </row>
    <row r="78" spans="5:14" s="407" customFormat="1" ht="13.5">
      <c r="E78" s="423"/>
      <c r="F78" s="424"/>
      <c r="N78" s="870"/>
    </row>
    <row r="79" spans="5:14" s="407" customFormat="1" ht="13.5">
      <c r="E79" s="423"/>
      <c r="F79" s="424"/>
      <c r="N79" s="870"/>
    </row>
    <row r="80" spans="5:14" s="407" customFormat="1" ht="13.5">
      <c r="E80" s="423"/>
      <c r="F80" s="424"/>
      <c r="N80" s="870"/>
    </row>
    <row r="81" spans="5:14" s="407" customFormat="1" ht="13.5">
      <c r="E81" s="423"/>
      <c r="F81" s="424"/>
      <c r="N81" s="870"/>
    </row>
    <row r="82" spans="5:14" s="407" customFormat="1" ht="13.5">
      <c r="E82" s="423"/>
      <c r="F82" s="424"/>
      <c r="N82" s="870"/>
    </row>
    <row r="83" spans="5:14" s="407" customFormat="1" ht="13.5">
      <c r="E83" s="423"/>
      <c r="F83" s="424"/>
      <c r="N83" s="870"/>
    </row>
    <row r="84" spans="5:14" s="407" customFormat="1" ht="13.5">
      <c r="E84" s="423"/>
      <c r="F84" s="424"/>
      <c r="N84" s="870"/>
    </row>
    <row r="85" spans="5:14" s="407" customFormat="1" ht="13.5">
      <c r="E85" s="423"/>
      <c r="F85" s="424"/>
      <c r="N85" s="870"/>
    </row>
    <row r="86" spans="5:14" s="407" customFormat="1" ht="13.5">
      <c r="E86" s="423"/>
      <c r="F86" s="424"/>
      <c r="N86" s="870"/>
    </row>
    <row r="87" spans="5:14" s="407" customFormat="1" ht="13.5">
      <c r="E87" s="423"/>
      <c r="F87" s="424"/>
      <c r="N87" s="870"/>
    </row>
    <row r="88" spans="5:14" s="407" customFormat="1" ht="13.5">
      <c r="E88" s="423"/>
      <c r="F88" s="424"/>
      <c r="N88" s="870"/>
    </row>
    <row r="89" spans="5:14" s="407" customFormat="1" ht="13.5">
      <c r="E89" s="423"/>
      <c r="F89" s="424"/>
      <c r="N89" s="870"/>
    </row>
    <row r="90" spans="5:14" s="407" customFormat="1" ht="13.5">
      <c r="E90" s="423"/>
      <c r="F90" s="424"/>
      <c r="N90" s="870"/>
    </row>
    <row r="91" spans="5:14" s="407" customFormat="1" ht="13.5">
      <c r="E91" s="423"/>
      <c r="F91" s="424"/>
      <c r="N91" s="870"/>
    </row>
    <row r="92" spans="5:14" s="407" customFormat="1" ht="13.5">
      <c r="E92" s="423"/>
      <c r="F92" s="424"/>
      <c r="N92" s="870"/>
    </row>
    <row r="93" spans="5:14" s="407" customFormat="1" ht="13.5">
      <c r="E93" s="423"/>
      <c r="F93" s="424"/>
      <c r="N93" s="870"/>
    </row>
    <row r="94" spans="5:14" s="407" customFormat="1" ht="13.5">
      <c r="E94" s="423"/>
      <c r="F94" s="424"/>
      <c r="N94" s="870"/>
    </row>
    <row r="95" spans="5:14" s="407" customFormat="1" ht="13.5">
      <c r="E95" s="423"/>
      <c r="F95" s="424"/>
      <c r="N95" s="870"/>
    </row>
    <row r="96" spans="5:14" s="407" customFormat="1" ht="13.5">
      <c r="E96" s="423"/>
      <c r="F96" s="424"/>
      <c r="N96" s="870"/>
    </row>
    <row r="97" spans="5:14" s="407" customFormat="1" ht="13.5">
      <c r="E97" s="423"/>
      <c r="F97" s="424"/>
      <c r="N97" s="870"/>
    </row>
    <row r="98" spans="5:14" s="407" customFormat="1" ht="13.5">
      <c r="E98" s="423"/>
      <c r="F98" s="424"/>
      <c r="N98" s="870"/>
    </row>
    <row r="99" spans="5:14" s="407" customFormat="1" ht="13.5">
      <c r="E99" s="423"/>
      <c r="F99" s="424"/>
      <c r="N99" s="870"/>
    </row>
    <row r="100" spans="5:14" s="407" customFormat="1" ht="13.5">
      <c r="E100" s="423"/>
      <c r="F100" s="424"/>
      <c r="N100" s="870"/>
    </row>
    <row r="101" spans="5:14" s="407" customFormat="1" ht="13.5">
      <c r="E101" s="423"/>
      <c r="F101" s="424"/>
      <c r="N101" s="870"/>
    </row>
    <row r="102" spans="5:14" s="407" customFormat="1" ht="13.5">
      <c r="E102" s="423"/>
      <c r="F102" s="424"/>
      <c r="N102" s="870"/>
    </row>
    <row r="103" spans="5:14" s="407" customFormat="1" ht="13.5">
      <c r="E103" s="423"/>
      <c r="F103" s="424"/>
      <c r="N103" s="870"/>
    </row>
    <row r="104" spans="5:14" s="407" customFormat="1" ht="13.5">
      <c r="E104" s="423"/>
      <c r="F104" s="424"/>
      <c r="N104" s="870"/>
    </row>
    <row r="105" spans="5:14" s="407" customFormat="1" ht="13.5">
      <c r="E105" s="423"/>
      <c r="F105" s="424"/>
      <c r="N105" s="870"/>
    </row>
    <row r="106" spans="5:14" s="407" customFormat="1" ht="13.5">
      <c r="E106" s="423"/>
      <c r="F106" s="424"/>
      <c r="N106" s="870"/>
    </row>
    <row r="107" spans="5:14" s="407" customFormat="1" ht="13.5">
      <c r="E107" s="423"/>
      <c r="F107" s="424"/>
      <c r="N107" s="870"/>
    </row>
    <row r="108" spans="5:14" s="407" customFormat="1" ht="13.5">
      <c r="E108" s="423"/>
      <c r="F108" s="424"/>
      <c r="N108" s="870"/>
    </row>
    <row r="109" spans="5:14" s="407" customFormat="1" ht="13.5">
      <c r="E109" s="423"/>
      <c r="F109" s="424"/>
      <c r="N109" s="870"/>
    </row>
    <row r="110" spans="5:14" s="407" customFormat="1" ht="13.5">
      <c r="E110" s="423"/>
      <c r="F110" s="424"/>
      <c r="N110" s="870"/>
    </row>
    <row r="111" spans="5:14" s="407" customFormat="1" ht="13.5">
      <c r="E111" s="423"/>
      <c r="F111" s="424"/>
      <c r="N111" s="870"/>
    </row>
    <row r="112" spans="5:14" s="407" customFormat="1" ht="13.5">
      <c r="E112" s="423"/>
      <c r="F112" s="424"/>
      <c r="N112" s="870"/>
    </row>
    <row r="113" spans="5:14" s="407" customFormat="1" ht="13.5">
      <c r="E113" s="423"/>
      <c r="F113" s="424"/>
      <c r="N113" s="870"/>
    </row>
    <row r="114" spans="5:14" s="407" customFormat="1" ht="13.5">
      <c r="E114" s="423"/>
      <c r="F114" s="424"/>
      <c r="N114" s="870"/>
    </row>
    <row r="115" spans="5:14" s="407" customFormat="1" ht="13.5">
      <c r="E115" s="423"/>
      <c r="F115" s="424"/>
      <c r="N115" s="870"/>
    </row>
    <row r="116" spans="5:14" s="407" customFormat="1" ht="13.5">
      <c r="E116" s="423"/>
      <c r="F116" s="424"/>
      <c r="N116" s="870"/>
    </row>
    <row r="117" spans="5:14" s="407" customFormat="1" ht="13.5">
      <c r="E117" s="423"/>
      <c r="F117" s="424"/>
      <c r="N117" s="870"/>
    </row>
    <row r="118" spans="5:14" s="407" customFormat="1" ht="13.5">
      <c r="E118" s="423"/>
      <c r="F118" s="424"/>
      <c r="N118" s="870"/>
    </row>
    <row r="119" spans="5:14" s="407" customFormat="1" ht="13.5">
      <c r="E119" s="423"/>
      <c r="F119" s="424"/>
      <c r="N119" s="870"/>
    </row>
    <row r="120" spans="5:14" s="407" customFormat="1" ht="13.5">
      <c r="E120" s="423"/>
      <c r="F120" s="424"/>
      <c r="N120" s="870"/>
    </row>
    <row r="121" spans="5:14" s="407" customFormat="1" ht="13.5">
      <c r="E121" s="423"/>
      <c r="F121" s="424"/>
      <c r="N121" s="870"/>
    </row>
    <row r="122" spans="5:14" s="407" customFormat="1" ht="13.5">
      <c r="E122" s="423"/>
      <c r="F122" s="424"/>
      <c r="N122" s="870"/>
    </row>
    <row r="123" spans="5:14" s="407" customFormat="1" ht="13.5">
      <c r="E123" s="423"/>
      <c r="F123" s="424"/>
      <c r="N123" s="870"/>
    </row>
    <row r="124" spans="5:14" s="407" customFormat="1" ht="13.5">
      <c r="E124" s="423"/>
      <c r="F124" s="424"/>
      <c r="N124" s="870"/>
    </row>
    <row r="125" spans="5:14" s="407" customFormat="1" ht="13.5">
      <c r="E125" s="423"/>
      <c r="F125" s="424"/>
      <c r="N125" s="870"/>
    </row>
    <row r="126" spans="5:14" s="407" customFormat="1" ht="13.5">
      <c r="E126" s="423"/>
      <c r="F126" s="424"/>
      <c r="N126" s="870"/>
    </row>
    <row r="127" spans="5:14" s="407" customFormat="1" ht="13.5">
      <c r="E127" s="423"/>
      <c r="F127" s="424"/>
      <c r="N127" s="870"/>
    </row>
    <row r="128" spans="5:14" s="407" customFormat="1" ht="13.5">
      <c r="E128" s="423"/>
      <c r="F128" s="424"/>
      <c r="N128" s="870"/>
    </row>
    <row r="129" spans="5:14" s="407" customFormat="1" ht="13.5">
      <c r="E129" s="423"/>
      <c r="F129" s="424"/>
      <c r="N129" s="870"/>
    </row>
    <row r="130" spans="5:14" s="407" customFormat="1" ht="13.5">
      <c r="E130" s="423"/>
      <c r="F130" s="424"/>
      <c r="N130" s="870"/>
    </row>
    <row r="131" spans="5:14" s="407" customFormat="1" ht="13.5">
      <c r="E131" s="423"/>
      <c r="F131" s="424"/>
      <c r="N131" s="870"/>
    </row>
    <row r="132" spans="5:14" s="407" customFormat="1" ht="13.5">
      <c r="E132" s="423"/>
      <c r="F132" s="424"/>
      <c r="N132" s="870"/>
    </row>
    <row r="133" spans="5:14" s="407" customFormat="1" ht="13.5">
      <c r="E133" s="423"/>
      <c r="F133" s="424"/>
      <c r="N133" s="870"/>
    </row>
    <row r="134" spans="5:14" s="407" customFormat="1" ht="13.5">
      <c r="E134" s="423"/>
      <c r="F134" s="424"/>
      <c r="N134" s="870"/>
    </row>
    <row r="135" spans="5:14" s="407" customFormat="1" ht="13.5">
      <c r="E135" s="423"/>
      <c r="F135" s="424"/>
      <c r="N135" s="870"/>
    </row>
    <row r="136" spans="5:14" s="407" customFormat="1" ht="13.5">
      <c r="E136" s="423"/>
      <c r="F136" s="424"/>
      <c r="N136" s="870"/>
    </row>
    <row r="137" spans="5:14" s="407" customFormat="1" ht="13.5">
      <c r="E137" s="423"/>
      <c r="F137" s="424"/>
      <c r="N137" s="870"/>
    </row>
    <row r="138" spans="5:14" s="407" customFormat="1" ht="13.5">
      <c r="E138" s="423"/>
      <c r="F138" s="424"/>
      <c r="N138" s="870"/>
    </row>
    <row r="139" spans="5:14" s="407" customFormat="1" ht="13.5">
      <c r="E139" s="423"/>
      <c r="F139" s="424"/>
      <c r="N139" s="870"/>
    </row>
    <row r="140" spans="5:14" s="407" customFormat="1" ht="13.5">
      <c r="E140" s="423"/>
      <c r="F140" s="424"/>
      <c r="N140" s="870"/>
    </row>
    <row r="141" spans="5:14" s="407" customFormat="1" ht="13.5">
      <c r="E141" s="423"/>
      <c r="F141" s="424"/>
      <c r="N141" s="870"/>
    </row>
    <row r="142" spans="5:14" s="407" customFormat="1" ht="13.5">
      <c r="E142" s="423"/>
      <c r="F142" s="424"/>
      <c r="N142" s="870"/>
    </row>
    <row r="143" spans="5:14" s="407" customFormat="1" ht="13.5">
      <c r="E143" s="423"/>
      <c r="F143" s="424"/>
      <c r="N143" s="870"/>
    </row>
    <row r="144" spans="5:14" s="407" customFormat="1" ht="13.5">
      <c r="E144" s="423"/>
      <c r="F144" s="424"/>
      <c r="N144" s="870"/>
    </row>
    <row r="145" spans="5:14" s="407" customFormat="1" ht="13.5">
      <c r="E145" s="423"/>
      <c r="F145" s="424"/>
      <c r="N145" s="870"/>
    </row>
    <row r="146" spans="5:14" s="407" customFormat="1" ht="13.5">
      <c r="E146" s="423"/>
      <c r="F146" s="424"/>
      <c r="N146" s="870"/>
    </row>
    <row r="147" spans="5:14" s="407" customFormat="1" ht="13.5">
      <c r="E147" s="423"/>
      <c r="F147" s="424"/>
      <c r="N147" s="870"/>
    </row>
    <row r="148" spans="5:14" s="407" customFormat="1" ht="13.5">
      <c r="E148" s="423"/>
      <c r="F148" s="424"/>
      <c r="N148" s="870"/>
    </row>
    <row r="149" spans="5:14" s="407" customFormat="1" ht="13.5">
      <c r="E149" s="423"/>
      <c r="F149" s="424"/>
      <c r="N149" s="870"/>
    </row>
    <row r="150" spans="5:14" s="407" customFormat="1" ht="13.5">
      <c r="E150" s="423"/>
      <c r="F150" s="424"/>
      <c r="N150" s="870"/>
    </row>
    <row r="151" spans="5:14" s="407" customFormat="1" ht="13.5">
      <c r="E151" s="423"/>
      <c r="F151" s="424"/>
      <c r="N151" s="870"/>
    </row>
    <row r="152" spans="5:14" s="407" customFormat="1" ht="13.5">
      <c r="E152" s="423"/>
      <c r="F152" s="424"/>
      <c r="N152" s="870"/>
    </row>
    <row r="153" spans="5:14" s="407" customFormat="1" ht="13.5">
      <c r="E153" s="423"/>
      <c r="F153" s="424"/>
      <c r="N153" s="870"/>
    </row>
    <row r="154" spans="5:14" s="407" customFormat="1" ht="13.5">
      <c r="E154" s="423"/>
      <c r="F154" s="424"/>
      <c r="N154" s="870"/>
    </row>
    <row r="155" spans="5:14" s="407" customFormat="1" ht="13.5">
      <c r="E155" s="423"/>
      <c r="F155" s="424"/>
      <c r="N155" s="870"/>
    </row>
    <row r="156" spans="5:14" s="407" customFormat="1" ht="13.5">
      <c r="E156" s="423"/>
      <c r="F156" s="424"/>
      <c r="N156" s="870"/>
    </row>
    <row r="157" spans="5:14" s="407" customFormat="1" ht="13.5">
      <c r="E157" s="423"/>
      <c r="F157" s="424"/>
      <c r="N157" s="870"/>
    </row>
    <row r="158" spans="5:14" s="407" customFormat="1" ht="13.5">
      <c r="E158" s="423"/>
      <c r="F158" s="424"/>
      <c r="N158" s="870"/>
    </row>
    <row r="159" spans="5:14" s="407" customFormat="1" ht="13.5">
      <c r="E159" s="423"/>
      <c r="F159" s="424"/>
      <c r="N159" s="870"/>
    </row>
    <row r="160" spans="5:14" s="407" customFormat="1" ht="13.5">
      <c r="E160" s="423"/>
      <c r="F160" s="424"/>
      <c r="N160" s="870"/>
    </row>
    <row r="161" spans="5:14" s="407" customFormat="1" ht="13.5">
      <c r="E161" s="423"/>
      <c r="F161" s="424"/>
      <c r="N161" s="870"/>
    </row>
    <row r="162" spans="5:14" s="407" customFormat="1" ht="13.5">
      <c r="E162" s="423"/>
      <c r="F162" s="424"/>
      <c r="N162" s="870"/>
    </row>
    <row r="163" spans="5:14" s="407" customFormat="1" ht="13.5">
      <c r="E163" s="423"/>
      <c r="F163" s="424"/>
      <c r="N163" s="870"/>
    </row>
    <row r="164" spans="5:14" s="407" customFormat="1" ht="13.5">
      <c r="E164" s="423"/>
      <c r="F164" s="424"/>
      <c r="N164" s="870"/>
    </row>
    <row r="165" spans="5:14" s="407" customFormat="1" ht="13.5">
      <c r="E165" s="423"/>
      <c r="F165" s="424"/>
      <c r="N165" s="870"/>
    </row>
    <row r="166" spans="5:14" s="407" customFormat="1" ht="13.5">
      <c r="E166" s="423"/>
      <c r="F166" s="424"/>
      <c r="N166" s="870"/>
    </row>
    <row r="167" spans="5:14" s="407" customFormat="1" ht="13.5">
      <c r="E167" s="423"/>
      <c r="F167" s="424"/>
      <c r="N167" s="870"/>
    </row>
    <row r="168" spans="5:14" s="407" customFormat="1" ht="13.5">
      <c r="E168" s="423"/>
      <c r="F168" s="424"/>
      <c r="N168" s="870"/>
    </row>
    <row r="169" spans="5:14" s="407" customFormat="1" ht="13.5">
      <c r="E169" s="423"/>
      <c r="F169" s="424"/>
      <c r="N169" s="870"/>
    </row>
    <row r="170" spans="5:14" s="407" customFormat="1" ht="13.5">
      <c r="E170" s="423"/>
      <c r="F170" s="424"/>
      <c r="N170" s="870"/>
    </row>
    <row r="171" spans="5:14" s="407" customFormat="1" ht="13.5">
      <c r="E171" s="423"/>
      <c r="F171" s="424"/>
      <c r="N171" s="870"/>
    </row>
    <row r="172" spans="5:14" s="407" customFormat="1" ht="13.5">
      <c r="E172" s="423"/>
      <c r="F172" s="424"/>
      <c r="N172" s="870"/>
    </row>
    <row r="173" spans="5:14" s="407" customFormat="1" ht="13.5">
      <c r="E173" s="423"/>
      <c r="F173" s="424"/>
      <c r="N173" s="870"/>
    </row>
    <row r="174" spans="5:14" s="407" customFormat="1" ht="13.5">
      <c r="E174" s="423"/>
      <c r="F174" s="424"/>
      <c r="N174" s="870"/>
    </row>
    <row r="175" spans="5:14" s="407" customFormat="1" ht="13.5">
      <c r="E175" s="423"/>
      <c r="F175" s="424"/>
      <c r="N175" s="870"/>
    </row>
    <row r="176" spans="5:14" s="407" customFormat="1" ht="13.5">
      <c r="E176" s="423"/>
      <c r="F176" s="424"/>
      <c r="N176" s="870"/>
    </row>
    <row r="177" spans="5:14" s="407" customFormat="1" ht="13.5">
      <c r="E177" s="423"/>
      <c r="F177" s="424"/>
      <c r="N177" s="870"/>
    </row>
    <row r="178" spans="5:14" s="407" customFormat="1" ht="13.5">
      <c r="E178" s="423"/>
      <c r="F178" s="424"/>
      <c r="N178" s="870"/>
    </row>
    <row r="179" spans="5:14" s="407" customFormat="1" ht="13.5">
      <c r="E179" s="423"/>
      <c r="F179" s="424"/>
      <c r="N179" s="870"/>
    </row>
    <row r="180" spans="5:14" s="407" customFormat="1" ht="13.5">
      <c r="E180" s="423"/>
      <c r="F180" s="424"/>
      <c r="N180" s="870"/>
    </row>
    <row r="181" spans="5:14" s="407" customFormat="1" ht="13.5">
      <c r="E181" s="423"/>
      <c r="F181" s="424"/>
      <c r="N181" s="870"/>
    </row>
    <row r="182" spans="5:14" s="407" customFormat="1" ht="13.5">
      <c r="E182" s="423"/>
      <c r="F182" s="424"/>
      <c r="N182" s="870"/>
    </row>
    <row r="183" spans="5:14" s="407" customFormat="1" ht="13.5">
      <c r="E183" s="423"/>
      <c r="F183" s="424"/>
      <c r="N183" s="870"/>
    </row>
    <row r="184" spans="5:14" s="407" customFormat="1" ht="13.5">
      <c r="E184" s="423"/>
      <c r="F184" s="424"/>
      <c r="N184" s="870"/>
    </row>
    <row r="185" spans="5:14" s="407" customFormat="1" ht="13.5">
      <c r="E185" s="423"/>
      <c r="F185" s="424"/>
      <c r="N185" s="870"/>
    </row>
    <row r="186" spans="5:14" s="407" customFormat="1" ht="13.5">
      <c r="E186" s="423"/>
      <c r="F186" s="424"/>
      <c r="N186" s="870"/>
    </row>
    <row r="187" spans="5:14" s="407" customFormat="1" ht="13.5">
      <c r="E187" s="423"/>
      <c r="F187" s="424"/>
      <c r="N187" s="870"/>
    </row>
    <row r="188" spans="5:14" s="407" customFormat="1" ht="13.5">
      <c r="E188" s="423"/>
      <c r="F188" s="424"/>
      <c r="N188" s="870"/>
    </row>
    <row r="189" spans="5:14" s="407" customFormat="1" ht="13.5">
      <c r="E189" s="423"/>
      <c r="F189" s="424"/>
      <c r="N189" s="870"/>
    </row>
    <row r="190" spans="5:14" s="407" customFormat="1" ht="13.5">
      <c r="E190" s="423"/>
      <c r="F190" s="424"/>
      <c r="N190" s="870"/>
    </row>
    <row r="191" spans="5:14" s="407" customFormat="1" ht="13.5">
      <c r="E191" s="423"/>
      <c r="F191" s="424"/>
      <c r="N191" s="870"/>
    </row>
    <row r="192" spans="5:14" s="407" customFormat="1" ht="13.5">
      <c r="E192" s="423"/>
      <c r="F192" s="424"/>
      <c r="N192" s="870"/>
    </row>
    <row r="193" spans="5:14" s="407" customFormat="1" ht="13.5">
      <c r="E193" s="423"/>
      <c r="F193" s="424"/>
      <c r="N193" s="870"/>
    </row>
    <row r="194" spans="5:14" s="407" customFormat="1" ht="13.5">
      <c r="E194" s="423"/>
      <c r="F194" s="424"/>
      <c r="N194" s="870"/>
    </row>
    <row r="195" spans="5:14" s="407" customFormat="1" ht="13.5">
      <c r="E195" s="423"/>
      <c r="F195" s="424"/>
      <c r="N195" s="870"/>
    </row>
    <row r="196" spans="5:14" s="407" customFormat="1" ht="13.5">
      <c r="E196" s="423"/>
      <c r="F196" s="424"/>
      <c r="N196" s="870"/>
    </row>
    <row r="197" spans="5:14" s="407" customFormat="1" ht="13.5">
      <c r="E197" s="423"/>
      <c r="F197" s="424"/>
      <c r="N197" s="870"/>
    </row>
    <row r="198" spans="5:14" s="407" customFormat="1" ht="13.5">
      <c r="E198" s="423"/>
      <c r="F198" s="424"/>
      <c r="N198" s="870"/>
    </row>
    <row r="199" spans="5:14" s="407" customFormat="1" ht="13.5">
      <c r="E199" s="423"/>
      <c r="F199" s="424"/>
      <c r="N199" s="870"/>
    </row>
    <row r="200" spans="5:14" s="407" customFormat="1" ht="13.5">
      <c r="E200" s="423"/>
      <c r="F200" s="424"/>
      <c r="N200" s="870"/>
    </row>
    <row r="201" spans="5:14" s="407" customFormat="1" ht="13.5">
      <c r="E201" s="423"/>
      <c r="F201" s="424"/>
      <c r="N201" s="870"/>
    </row>
    <row r="202" spans="5:14" s="407" customFormat="1" ht="13.5">
      <c r="E202" s="423"/>
      <c r="F202" s="424"/>
      <c r="N202" s="870"/>
    </row>
    <row r="203" spans="5:14" s="407" customFormat="1" ht="13.5">
      <c r="E203" s="423"/>
      <c r="F203" s="424"/>
      <c r="N203" s="870"/>
    </row>
    <row r="204" spans="5:14" s="407" customFormat="1" ht="13.5">
      <c r="E204" s="423"/>
      <c r="F204" s="424"/>
      <c r="N204" s="870"/>
    </row>
    <row r="205" spans="5:14" s="407" customFormat="1" ht="13.5">
      <c r="E205" s="423"/>
      <c r="F205" s="424"/>
      <c r="N205" s="870"/>
    </row>
    <row r="206" spans="5:14" s="407" customFormat="1" ht="13.5">
      <c r="E206" s="423"/>
      <c r="F206" s="424"/>
      <c r="N206" s="870"/>
    </row>
    <row r="207" spans="5:14" s="407" customFormat="1" ht="13.5">
      <c r="E207" s="423"/>
      <c r="F207" s="424"/>
      <c r="N207" s="870"/>
    </row>
    <row r="208" spans="5:14" s="407" customFormat="1" ht="13.5">
      <c r="E208" s="423"/>
      <c r="F208" s="424"/>
      <c r="N208" s="870"/>
    </row>
    <row r="209" spans="5:14" s="407" customFormat="1" ht="13.5">
      <c r="E209" s="423"/>
      <c r="F209" s="424"/>
      <c r="N209" s="870"/>
    </row>
    <row r="210" spans="5:14" s="407" customFormat="1" ht="13.5">
      <c r="E210" s="423"/>
      <c r="F210" s="424"/>
      <c r="N210" s="870"/>
    </row>
    <row r="211" spans="5:14" s="407" customFormat="1" ht="13.5">
      <c r="E211" s="423"/>
      <c r="F211" s="424"/>
      <c r="N211" s="870"/>
    </row>
    <row r="212" spans="5:14" s="407" customFormat="1" ht="13.5">
      <c r="E212" s="423"/>
      <c r="F212" s="424"/>
      <c r="N212" s="870"/>
    </row>
    <row r="213" spans="5:14" s="407" customFormat="1" ht="13.5">
      <c r="E213" s="423"/>
      <c r="F213" s="424"/>
      <c r="N213" s="870"/>
    </row>
    <row r="214" spans="5:14" s="407" customFormat="1" ht="13.5">
      <c r="E214" s="423"/>
      <c r="F214" s="424"/>
      <c r="N214" s="870"/>
    </row>
    <row r="215" spans="5:14" s="407" customFormat="1" ht="13.5">
      <c r="E215" s="423"/>
      <c r="F215" s="424"/>
      <c r="N215" s="870"/>
    </row>
    <row r="216" spans="5:14" s="407" customFormat="1" ht="13.5">
      <c r="E216" s="423"/>
      <c r="F216" s="424"/>
      <c r="N216" s="870"/>
    </row>
    <row r="217" spans="5:14" s="407" customFormat="1" ht="13.5">
      <c r="E217" s="423"/>
      <c r="F217" s="424"/>
      <c r="N217" s="870"/>
    </row>
    <row r="218" spans="5:14" s="407" customFormat="1" ht="13.5">
      <c r="E218" s="423"/>
      <c r="F218" s="424"/>
      <c r="N218" s="870"/>
    </row>
    <row r="219" spans="5:14" s="407" customFormat="1" ht="13.5">
      <c r="E219" s="423"/>
      <c r="F219" s="424"/>
      <c r="N219" s="870"/>
    </row>
    <row r="220" spans="5:14" s="407" customFormat="1" ht="13.5">
      <c r="E220" s="423"/>
      <c r="F220" s="424"/>
      <c r="N220" s="870"/>
    </row>
    <row r="221" spans="5:14" s="407" customFormat="1" ht="13.5">
      <c r="E221" s="423"/>
      <c r="F221" s="424"/>
      <c r="N221" s="870"/>
    </row>
    <row r="222" spans="5:14" s="407" customFormat="1" ht="13.5">
      <c r="E222" s="423"/>
      <c r="F222" s="424"/>
      <c r="N222" s="870"/>
    </row>
    <row r="223" spans="5:14" s="407" customFormat="1" ht="13.5">
      <c r="E223" s="423"/>
      <c r="F223" s="424"/>
      <c r="N223" s="870"/>
    </row>
    <row r="224" spans="5:14" s="407" customFormat="1" ht="13.5">
      <c r="E224" s="423"/>
      <c r="F224" s="424"/>
      <c r="N224" s="870"/>
    </row>
    <row r="225" spans="5:14" s="407" customFormat="1" ht="13.5">
      <c r="E225" s="423"/>
      <c r="F225" s="424"/>
      <c r="N225" s="870"/>
    </row>
    <row r="226" spans="5:14" s="407" customFormat="1" ht="13.5">
      <c r="E226" s="423"/>
      <c r="F226" s="424"/>
      <c r="N226" s="870"/>
    </row>
    <row r="227" spans="5:14" s="407" customFormat="1" ht="13.5">
      <c r="E227" s="423"/>
      <c r="F227" s="424"/>
      <c r="N227" s="870"/>
    </row>
    <row r="228" spans="5:14" s="407" customFormat="1" ht="13.5">
      <c r="E228" s="423"/>
      <c r="F228" s="424"/>
      <c r="N228" s="870"/>
    </row>
    <row r="229" spans="5:14" s="407" customFormat="1" ht="13.5">
      <c r="E229" s="423"/>
      <c r="F229" s="424"/>
      <c r="N229" s="870"/>
    </row>
    <row r="230" spans="5:14" s="407" customFormat="1" ht="13.5">
      <c r="E230" s="423"/>
      <c r="F230" s="424"/>
      <c r="N230" s="870"/>
    </row>
    <row r="231" spans="5:14" s="407" customFormat="1" ht="13.5">
      <c r="E231" s="423"/>
      <c r="F231" s="424"/>
      <c r="N231" s="870"/>
    </row>
    <row r="232" spans="5:14" s="407" customFormat="1" ht="13.5">
      <c r="E232" s="423"/>
      <c r="F232" s="424"/>
      <c r="N232" s="870"/>
    </row>
    <row r="233" spans="5:14" s="407" customFormat="1" ht="13.5">
      <c r="E233" s="423"/>
      <c r="F233" s="424"/>
      <c r="N233" s="870"/>
    </row>
    <row r="234" spans="5:14" s="407" customFormat="1" ht="13.5">
      <c r="E234" s="423"/>
      <c r="F234" s="424"/>
      <c r="N234" s="870"/>
    </row>
    <row r="235" spans="5:14" s="407" customFormat="1" ht="13.5">
      <c r="E235" s="423"/>
      <c r="F235" s="424"/>
      <c r="N235" s="870"/>
    </row>
    <row r="236" spans="5:14" s="407" customFormat="1" ht="13.5">
      <c r="E236" s="423"/>
      <c r="F236" s="424"/>
      <c r="N236" s="870"/>
    </row>
    <row r="237" spans="5:14" s="407" customFormat="1" ht="13.5">
      <c r="E237" s="423"/>
      <c r="F237" s="424"/>
      <c r="N237" s="870"/>
    </row>
    <row r="238" spans="5:14" s="407" customFormat="1" ht="13.5">
      <c r="E238" s="423"/>
      <c r="F238" s="424"/>
      <c r="N238" s="870"/>
    </row>
    <row r="239" spans="5:14" s="407" customFormat="1" ht="13.5">
      <c r="E239" s="423"/>
      <c r="F239" s="424"/>
      <c r="N239" s="870"/>
    </row>
    <row r="240" spans="5:14" s="407" customFormat="1" ht="13.5">
      <c r="E240" s="423"/>
      <c r="F240" s="424"/>
      <c r="N240" s="870"/>
    </row>
    <row r="241" spans="5:14" s="407" customFormat="1" ht="13.5">
      <c r="E241" s="423"/>
      <c r="F241" s="424"/>
      <c r="N241" s="870"/>
    </row>
    <row r="242" spans="5:14" s="407" customFormat="1" ht="13.5">
      <c r="E242" s="423"/>
      <c r="F242" s="424"/>
      <c r="N242" s="870"/>
    </row>
    <row r="243" spans="5:14" s="407" customFormat="1" ht="13.5">
      <c r="E243" s="423"/>
      <c r="F243" s="424"/>
      <c r="N243" s="870"/>
    </row>
    <row r="244" spans="5:14" s="407" customFormat="1" ht="13.5">
      <c r="E244" s="423"/>
      <c r="F244" s="424"/>
      <c r="N244" s="870"/>
    </row>
    <row r="245" spans="5:14" s="407" customFormat="1" ht="13.5">
      <c r="E245" s="423"/>
      <c r="F245" s="424"/>
      <c r="N245" s="870"/>
    </row>
    <row r="246" spans="5:14" s="407" customFormat="1" ht="13.5">
      <c r="E246" s="423"/>
      <c r="F246" s="424"/>
      <c r="N246" s="870"/>
    </row>
    <row r="247" spans="5:14" s="407" customFormat="1" ht="13.5">
      <c r="E247" s="423"/>
      <c r="F247" s="424"/>
      <c r="N247" s="870"/>
    </row>
    <row r="248" spans="5:14" s="407" customFormat="1" ht="13.5">
      <c r="E248" s="423"/>
      <c r="F248" s="424"/>
      <c r="N248" s="870"/>
    </row>
    <row r="249" spans="5:14" s="407" customFormat="1" ht="13.5">
      <c r="E249" s="423"/>
      <c r="F249" s="424"/>
      <c r="N249" s="870"/>
    </row>
    <row r="250" spans="5:14" s="407" customFormat="1" ht="13.5">
      <c r="E250" s="423"/>
      <c r="F250" s="424"/>
      <c r="N250" s="870"/>
    </row>
    <row r="251" spans="5:14" s="407" customFormat="1" ht="13.5">
      <c r="E251" s="423"/>
      <c r="F251" s="424"/>
      <c r="N251" s="870"/>
    </row>
    <row r="252" spans="5:14" s="407" customFormat="1" ht="13.5">
      <c r="E252" s="423"/>
      <c r="F252" s="424"/>
      <c r="N252" s="870"/>
    </row>
    <row r="253" spans="5:14" s="407" customFormat="1" ht="13.5">
      <c r="E253" s="423"/>
      <c r="F253" s="424"/>
      <c r="N253" s="870"/>
    </row>
    <row r="254" spans="5:14" s="407" customFormat="1" ht="13.5">
      <c r="E254" s="423"/>
      <c r="F254" s="424"/>
      <c r="N254" s="870"/>
    </row>
    <row r="255" spans="5:14" s="407" customFormat="1" ht="13.5">
      <c r="E255" s="423"/>
      <c r="F255" s="424"/>
      <c r="N255" s="870"/>
    </row>
    <row r="256" spans="5:14" s="407" customFormat="1" ht="13.5">
      <c r="E256" s="423"/>
      <c r="F256" s="424"/>
      <c r="N256" s="870"/>
    </row>
    <row r="257" spans="5:14" s="407" customFormat="1" ht="13.5">
      <c r="E257" s="423"/>
      <c r="F257" s="424"/>
      <c r="N257" s="870"/>
    </row>
    <row r="258" spans="5:14" s="407" customFormat="1" ht="13.5">
      <c r="E258" s="423"/>
      <c r="F258" s="424"/>
      <c r="N258" s="870"/>
    </row>
    <row r="259" spans="5:14" s="407" customFormat="1" ht="13.5">
      <c r="E259" s="423"/>
      <c r="F259" s="424"/>
      <c r="N259" s="870"/>
    </row>
    <row r="260" spans="5:14" s="407" customFormat="1" ht="13.5">
      <c r="E260" s="423"/>
      <c r="F260" s="424"/>
      <c r="N260" s="870"/>
    </row>
    <row r="261" spans="5:14" s="407" customFormat="1" ht="13.5">
      <c r="E261" s="423"/>
      <c r="F261" s="424"/>
      <c r="N261" s="870"/>
    </row>
    <row r="262" spans="5:14" s="407" customFormat="1" ht="13.5">
      <c r="E262" s="423"/>
      <c r="F262" s="424"/>
      <c r="N262" s="870"/>
    </row>
    <row r="263" spans="5:14" s="407" customFormat="1" ht="13.5">
      <c r="E263" s="423"/>
      <c r="F263" s="424"/>
      <c r="N263" s="870"/>
    </row>
    <row r="264" spans="5:14" s="407" customFormat="1" ht="13.5">
      <c r="E264" s="423"/>
      <c r="F264" s="424"/>
      <c r="N264" s="870"/>
    </row>
    <row r="265" spans="5:14" s="407" customFormat="1" ht="13.5">
      <c r="E265" s="423"/>
      <c r="F265" s="424"/>
      <c r="N265" s="870"/>
    </row>
    <row r="266" spans="5:14" s="407" customFormat="1" ht="13.5">
      <c r="E266" s="423"/>
      <c r="F266" s="424"/>
      <c r="N266" s="870"/>
    </row>
    <row r="267" spans="5:14" s="407" customFormat="1" ht="13.5">
      <c r="E267" s="423"/>
      <c r="F267" s="424"/>
      <c r="N267" s="870"/>
    </row>
    <row r="268" spans="5:14" s="407" customFormat="1" ht="13.5">
      <c r="E268" s="423"/>
      <c r="F268" s="424"/>
      <c r="N268" s="870"/>
    </row>
    <row r="269" spans="5:14" s="407" customFormat="1" ht="13.5">
      <c r="E269" s="423"/>
      <c r="F269" s="424"/>
      <c r="N269" s="870"/>
    </row>
    <row r="270" spans="5:14" s="407" customFormat="1" ht="13.5">
      <c r="E270" s="423"/>
      <c r="F270" s="424"/>
      <c r="N270" s="870"/>
    </row>
    <row r="271" spans="5:14" s="407" customFormat="1" ht="13.5">
      <c r="E271" s="423"/>
      <c r="F271" s="424"/>
      <c r="N271" s="870"/>
    </row>
    <row r="272" spans="5:14" s="407" customFormat="1" ht="13.5">
      <c r="E272" s="423"/>
      <c r="F272" s="424"/>
      <c r="N272" s="870"/>
    </row>
    <row r="273" spans="5:14" s="407" customFormat="1" ht="13.5">
      <c r="E273" s="423"/>
      <c r="F273" s="424"/>
      <c r="N273" s="870"/>
    </row>
    <row r="274" spans="5:14" s="407" customFormat="1" ht="13.5">
      <c r="E274" s="423"/>
      <c r="F274" s="424"/>
      <c r="N274" s="870"/>
    </row>
    <row r="275" spans="5:14" s="407" customFormat="1" ht="13.5">
      <c r="E275" s="423"/>
      <c r="F275" s="424"/>
      <c r="N275" s="870"/>
    </row>
    <row r="276" spans="5:14" s="407" customFormat="1" ht="13.5">
      <c r="E276" s="423"/>
      <c r="F276" s="424"/>
      <c r="N276" s="870"/>
    </row>
    <row r="277" spans="5:14" s="407" customFormat="1" ht="13.5">
      <c r="E277" s="423"/>
      <c r="F277" s="424"/>
      <c r="N277" s="870"/>
    </row>
    <row r="278" spans="5:14" s="407" customFormat="1" ht="13.5">
      <c r="E278" s="423"/>
      <c r="F278" s="424"/>
      <c r="N278" s="870"/>
    </row>
    <row r="279" spans="5:14" s="407" customFormat="1" ht="13.5">
      <c r="E279" s="423"/>
      <c r="F279" s="424"/>
      <c r="N279" s="870"/>
    </row>
    <row r="280" spans="5:14" s="407" customFormat="1" ht="13.5">
      <c r="E280" s="423"/>
      <c r="F280" s="424"/>
      <c r="N280" s="870"/>
    </row>
    <row r="281" spans="5:14" s="407" customFormat="1" ht="13.5">
      <c r="E281" s="423"/>
      <c r="F281" s="424"/>
      <c r="N281" s="870"/>
    </row>
    <row r="282" spans="5:14" s="407" customFormat="1" ht="13.5">
      <c r="E282" s="423"/>
      <c r="F282" s="424"/>
      <c r="N282" s="870"/>
    </row>
    <row r="283" spans="5:14" s="407" customFormat="1" ht="13.5">
      <c r="E283" s="423"/>
      <c r="F283" s="424"/>
      <c r="N283" s="870"/>
    </row>
    <row r="284" spans="5:14" s="407" customFormat="1" ht="13.5">
      <c r="E284" s="423"/>
      <c r="F284" s="424"/>
      <c r="N284" s="870"/>
    </row>
    <row r="285" spans="5:14" s="407" customFormat="1" ht="13.5">
      <c r="E285" s="423"/>
      <c r="F285" s="424"/>
      <c r="N285" s="870"/>
    </row>
    <row r="286" spans="5:14" s="407" customFormat="1" ht="13.5">
      <c r="E286" s="423"/>
      <c r="F286" s="424"/>
      <c r="N286" s="870"/>
    </row>
    <row r="287" spans="5:14" s="407" customFormat="1" ht="13.5">
      <c r="E287" s="423"/>
      <c r="F287" s="424"/>
      <c r="N287" s="870"/>
    </row>
    <row r="288" spans="5:14" s="407" customFormat="1" ht="13.5">
      <c r="E288" s="423"/>
      <c r="F288" s="424"/>
      <c r="N288" s="870"/>
    </row>
    <row r="289" spans="5:14" s="407" customFormat="1" ht="13.5">
      <c r="E289" s="423"/>
      <c r="F289" s="424"/>
      <c r="N289" s="870"/>
    </row>
    <row r="290" spans="5:14" s="407" customFormat="1" ht="13.5">
      <c r="E290" s="423"/>
      <c r="F290" s="424"/>
      <c r="N290" s="870"/>
    </row>
    <row r="291" spans="5:14" s="407" customFormat="1" ht="13.5">
      <c r="E291" s="423"/>
      <c r="F291" s="424"/>
      <c r="N291" s="870"/>
    </row>
    <row r="292" spans="5:14" s="407" customFormat="1" ht="13.5">
      <c r="E292" s="423"/>
      <c r="F292" s="424"/>
      <c r="N292" s="870"/>
    </row>
    <row r="293" spans="5:14" s="407" customFormat="1" ht="13.5">
      <c r="E293" s="423"/>
      <c r="F293" s="424"/>
      <c r="N293" s="870"/>
    </row>
    <row r="294" spans="5:14" s="407" customFormat="1" ht="13.5">
      <c r="E294" s="423"/>
      <c r="F294" s="424"/>
      <c r="N294" s="870"/>
    </row>
    <row r="295" spans="5:14" s="407" customFormat="1" ht="13.5">
      <c r="E295" s="423"/>
      <c r="F295" s="424"/>
      <c r="N295" s="870"/>
    </row>
    <row r="296" spans="5:14" s="407" customFormat="1" ht="13.5">
      <c r="E296" s="423"/>
      <c r="F296" s="424"/>
      <c r="N296" s="870"/>
    </row>
    <row r="297" spans="5:14" s="407" customFormat="1" ht="13.5">
      <c r="E297" s="423"/>
      <c r="F297" s="424"/>
      <c r="N297" s="870"/>
    </row>
    <row r="298" spans="5:14" s="407" customFormat="1" ht="13.5">
      <c r="E298" s="423"/>
      <c r="F298" s="424"/>
      <c r="N298" s="870"/>
    </row>
    <row r="299" spans="5:14" s="407" customFormat="1" ht="13.5">
      <c r="E299" s="423"/>
      <c r="F299" s="424"/>
      <c r="N299" s="870"/>
    </row>
    <row r="300" spans="5:14" s="407" customFormat="1" ht="13.5">
      <c r="E300" s="423"/>
      <c r="F300" s="424"/>
      <c r="N300" s="870"/>
    </row>
    <row r="301" spans="5:14" s="407" customFormat="1" ht="13.5">
      <c r="E301" s="423"/>
      <c r="F301" s="424"/>
      <c r="N301" s="870"/>
    </row>
    <row r="302" spans="5:14" s="407" customFormat="1" ht="13.5">
      <c r="E302" s="423"/>
      <c r="F302" s="424"/>
      <c r="N302" s="870"/>
    </row>
    <row r="303" spans="5:14" s="407" customFormat="1" ht="13.5">
      <c r="E303" s="423"/>
      <c r="F303" s="424"/>
      <c r="N303" s="870"/>
    </row>
    <row r="304" spans="5:14" s="407" customFormat="1" ht="13.5">
      <c r="E304" s="423"/>
      <c r="F304" s="424"/>
      <c r="N304" s="870"/>
    </row>
    <row r="305" spans="5:14" s="407" customFormat="1" ht="13.5">
      <c r="E305" s="423"/>
      <c r="F305" s="424"/>
      <c r="N305" s="870"/>
    </row>
    <row r="306" spans="5:14" s="407" customFormat="1" ht="13.5">
      <c r="E306" s="423"/>
      <c r="F306" s="424"/>
      <c r="N306" s="870"/>
    </row>
    <row r="307" spans="5:14" s="407" customFormat="1" ht="13.5">
      <c r="E307" s="423"/>
      <c r="F307" s="424"/>
      <c r="N307" s="870"/>
    </row>
    <row r="308" spans="5:14" s="407" customFormat="1" ht="13.5">
      <c r="E308" s="423"/>
      <c r="F308" s="424"/>
      <c r="N308" s="870"/>
    </row>
    <row r="309" spans="5:14" s="407" customFormat="1" ht="13.5">
      <c r="E309" s="423"/>
      <c r="F309" s="424"/>
      <c r="N309" s="870"/>
    </row>
    <row r="310" spans="5:14" s="407" customFormat="1" ht="13.5">
      <c r="E310" s="423"/>
      <c r="F310" s="424"/>
      <c r="N310" s="870"/>
    </row>
    <row r="311" spans="5:14" s="407" customFormat="1" ht="13.5">
      <c r="E311" s="423"/>
      <c r="F311" s="424"/>
      <c r="N311" s="870"/>
    </row>
    <row r="312" spans="5:14" s="407" customFormat="1" ht="13.5">
      <c r="E312" s="423"/>
      <c r="F312" s="424"/>
      <c r="N312" s="870"/>
    </row>
    <row r="313" spans="5:14" s="407" customFormat="1" ht="13.5">
      <c r="E313" s="423"/>
      <c r="F313" s="424"/>
      <c r="N313" s="870"/>
    </row>
    <row r="314" spans="5:14" s="407" customFormat="1" ht="13.5">
      <c r="E314" s="423"/>
      <c r="F314" s="424"/>
      <c r="N314" s="870"/>
    </row>
    <row r="315" spans="5:14" s="407" customFormat="1" ht="13.5">
      <c r="E315" s="423"/>
      <c r="F315" s="424"/>
      <c r="N315" s="870"/>
    </row>
    <row r="316" spans="5:14" s="407" customFormat="1" ht="13.5">
      <c r="E316" s="423"/>
      <c r="F316" s="424"/>
      <c r="N316" s="870"/>
    </row>
    <row r="317" spans="5:14" s="407" customFormat="1" ht="13.5">
      <c r="E317" s="423"/>
      <c r="F317" s="424"/>
      <c r="N317" s="870"/>
    </row>
    <row r="318" spans="5:14" s="407" customFormat="1" ht="13.5">
      <c r="E318" s="423"/>
      <c r="F318" s="424"/>
      <c r="N318" s="870"/>
    </row>
    <row r="319" spans="5:14" s="407" customFormat="1" ht="13.5">
      <c r="E319" s="423"/>
      <c r="F319" s="424"/>
      <c r="N319" s="870"/>
    </row>
    <row r="320" spans="5:14" s="407" customFormat="1" ht="13.5">
      <c r="E320" s="423"/>
      <c r="F320" s="424"/>
      <c r="N320" s="870"/>
    </row>
    <row r="321" spans="5:14" s="407" customFormat="1" ht="13.5">
      <c r="E321" s="423"/>
      <c r="F321" s="424"/>
      <c r="N321" s="870"/>
    </row>
    <row r="322" spans="5:14" s="407" customFormat="1" ht="13.5">
      <c r="E322" s="423"/>
      <c r="F322" s="424"/>
      <c r="N322" s="870"/>
    </row>
    <row r="323" spans="5:14" s="407" customFormat="1" ht="13.5">
      <c r="E323" s="423"/>
      <c r="F323" s="424"/>
      <c r="N323" s="870"/>
    </row>
    <row r="324" spans="5:14" s="407" customFormat="1" ht="13.5">
      <c r="E324" s="423"/>
      <c r="F324" s="424"/>
      <c r="N324" s="870"/>
    </row>
    <row r="325" spans="5:14" s="407" customFormat="1" ht="13.5">
      <c r="E325" s="423"/>
      <c r="F325" s="424"/>
      <c r="N325" s="870"/>
    </row>
    <row r="326" spans="5:14" s="407" customFormat="1" ht="13.5">
      <c r="E326" s="423"/>
      <c r="F326" s="424"/>
      <c r="N326" s="870"/>
    </row>
    <row r="327" spans="5:14" s="407" customFormat="1" ht="13.5">
      <c r="E327" s="423"/>
      <c r="F327" s="424"/>
      <c r="N327" s="870"/>
    </row>
    <row r="328" spans="5:14" s="407" customFormat="1" ht="13.5">
      <c r="E328" s="423"/>
      <c r="F328" s="424"/>
      <c r="N328" s="870"/>
    </row>
    <row r="329" spans="5:14" s="407" customFormat="1" ht="13.5">
      <c r="E329" s="423"/>
      <c r="F329" s="424"/>
      <c r="N329" s="870"/>
    </row>
    <row r="330" spans="5:14" s="407" customFormat="1" ht="13.5">
      <c r="E330" s="423"/>
      <c r="F330" s="424"/>
      <c r="N330" s="870"/>
    </row>
    <row r="331" spans="5:14" s="407" customFormat="1" ht="13.5">
      <c r="E331" s="423"/>
      <c r="F331" s="424"/>
      <c r="N331" s="870"/>
    </row>
    <row r="332" spans="5:14" s="407" customFormat="1" ht="13.5">
      <c r="E332" s="423"/>
      <c r="F332" s="424"/>
      <c r="N332" s="870"/>
    </row>
    <row r="333" spans="5:14" s="407" customFormat="1" ht="13.5">
      <c r="E333" s="423"/>
      <c r="F333" s="424"/>
      <c r="N333" s="870"/>
    </row>
    <row r="334" spans="5:14" s="407" customFormat="1" ht="13.5">
      <c r="E334" s="423"/>
      <c r="F334" s="424"/>
      <c r="N334" s="870"/>
    </row>
    <row r="335" spans="5:14" s="407" customFormat="1" ht="13.5">
      <c r="E335" s="423"/>
      <c r="F335" s="424"/>
      <c r="N335" s="870"/>
    </row>
    <row r="336" spans="5:14" s="407" customFormat="1" ht="13.5">
      <c r="E336" s="423"/>
      <c r="F336" s="424"/>
      <c r="N336" s="870"/>
    </row>
    <row r="337" spans="5:14" s="407" customFormat="1" ht="13.5">
      <c r="E337" s="423"/>
      <c r="F337" s="424"/>
      <c r="N337" s="870"/>
    </row>
    <row r="338" spans="5:14" s="407" customFormat="1" ht="13.5">
      <c r="E338" s="423"/>
      <c r="F338" s="424"/>
      <c r="N338" s="870"/>
    </row>
    <row r="339" spans="5:14" s="407" customFormat="1" ht="13.5">
      <c r="E339" s="423"/>
      <c r="F339" s="424"/>
      <c r="N339" s="870"/>
    </row>
    <row r="340" spans="5:14" s="407" customFormat="1" ht="13.5">
      <c r="E340" s="423"/>
      <c r="F340" s="424"/>
      <c r="N340" s="870"/>
    </row>
    <row r="341" spans="5:14" s="407" customFormat="1" ht="13.5">
      <c r="E341" s="423"/>
      <c r="F341" s="424"/>
      <c r="N341" s="870"/>
    </row>
    <row r="342" spans="5:14" s="407" customFormat="1" ht="13.5">
      <c r="E342" s="423"/>
      <c r="F342" s="424"/>
      <c r="N342" s="870"/>
    </row>
    <row r="343" spans="5:14" s="407" customFormat="1" ht="13.5">
      <c r="E343" s="423"/>
      <c r="F343" s="424"/>
      <c r="N343" s="870"/>
    </row>
    <row r="344" spans="5:14" s="407" customFormat="1" ht="13.5">
      <c r="E344" s="423"/>
      <c r="F344" s="424"/>
      <c r="N344" s="870"/>
    </row>
    <row r="345" spans="5:14" s="407" customFormat="1" ht="13.5">
      <c r="E345" s="423"/>
      <c r="F345" s="424"/>
      <c r="N345" s="870"/>
    </row>
    <row r="346" spans="5:14" s="407" customFormat="1" ht="13.5">
      <c r="E346" s="423"/>
      <c r="F346" s="424"/>
      <c r="N346" s="870"/>
    </row>
    <row r="347" spans="5:14" s="407" customFormat="1" ht="13.5">
      <c r="E347" s="423"/>
      <c r="F347" s="424"/>
      <c r="N347" s="870"/>
    </row>
    <row r="348" spans="5:14" s="407" customFormat="1" ht="13.5">
      <c r="E348" s="423"/>
      <c r="F348" s="424"/>
      <c r="N348" s="870"/>
    </row>
    <row r="349" spans="5:14" s="407" customFormat="1" ht="13.5">
      <c r="E349" s="423"/>
      <c r="F349" s="424"/>
      <c r="N349" s="870"/>
    </row>
    <row r="350" spans="5:14" s="407" customFormat="1" ht="13.5">
      <c r="E350" s="423"/>
      <c r="F350" s="424"/>
      <c r="N350" s="870"/>
    </row>
    <row r="351" spans="5:14" s="407" customFormat="1" ht="13.5">
      <c r="E351" s="423"/>
      <c r="F351" s="424"/>
      <c r="N351" s="870"/>
    </row>
    <row r="352" spans="5:14" s="407" customFormat="1" ht="13.5">
      <c r="E352" s="423"/>
      <c r="F352" s="424"/>
      <c r="N352" s="870"/>
    </row>
    <row r="353" spans="5:14" s="407" customFormat="1" ht="13.5">
      <c r="E353" s="423"/>
      <c r="F353" s="424"/>
      <c r="N353" s="870"/>
    </row>
    <row r="354" spans="5:14" s="407" customFormat="1" ht="13.5">
      <c r="E354" s="423"/>
      <c r="F354" s="424"/>
      <c r="N354" s="870"/>
    </row>
    <row r="355" spans="5:14" s="407" customFormat="1" ht="13.5">
      <c r="E355" s="423"/>
      <c r="F355" s="424"/>
      <c r="N355" s="870"/>
    </row>
    <row r="356" spans="5:14" s="407" customFormat="1" ht="13.5">
      <c r="E356" s="423"/>
      <c r="F356" s="424"/>
      <c r="N356" s="870"/>
    </row>
    <row r="357" spans="5:14" s="407" customFormat="1" ht="13.5">
      <c r="E357" s="423"/>
      <c r="F357" s="424"/>
      <c r="N357" s="870"/>
    </row>
    <row r="358" spans="5:14" s="407" customFormat="1" ht="13.5">
      <c r="E358" s="423"/>
      <c r="F358" s="424"/>
      <c r="N358" s="870"/>
    </row>
    <row r="359" spans="5:14" s="407" customFormat="1" ht="13.5">
      <c r="E359" s="423"/>
      <c r="F359" s="424"/>
      <c r="N359" s="870"/>
    </row>
    <row r="360" spans="5:14" s="407" customFormat="1" ht="13.5">
      <c r="E360" s="423"/>
      <c r="F360" s="424"/>
      <c r="N360" s="870"/>
    </row>
    <row r="361" spans="5:14" s="407" customFormat="1" ht="13.5">
      <c r="E361" s="423"/>
      <c r="F361" s="424"/>
      <c r="N361" s="870"/>
    </row>
    <row r="362" spans="5:14" s="407" customFormat="1" ht="13.5">
      <c r="E362" s="423"/>
      <c r="F362" s="424"/>
      <c r="N362" s="870"/>
    </row>
    <row r="363" spans="5:14" s="407" customFormat="1" ht="13.5">
      <c r="E363" s="423"/>
      <c r="F363" s="424"/>
      <c r="N363" s="870"/>
    </row>
    <row r="364" spans="5:14" s="407" customFormat="1" ht="13.5">
      <c r="E364" s="423"/>
      <c r="F364" s="424"/>
      <c r="N364" s="870"/>
    </row>
    <row r="365" spans="5:14" s="407" customFormat="1" ht="13.5">
      <c r="E365" s="423"/>
      <c r="F365" s="424"/>
      <c r="N365" s="870"/>
    </row>
    <row r="366" spans="5:14" s="407" customFormat="1" ht="13.5">
      <c r="E366" s="423"/>
      <c r="F366" s="424"/>
      <c r="N366" s="870"/>
    </row>
    <row r="367" spans="5:14" s="407" customFormat="1" ht="13.5">
      <c r="E367" s="423"/>
      <c r="F367" s="424"/>
      <c r="N367" s="870"/>
    </row>
    <row r="368" spans="5:14" s="407" customFormat="1" ht="13.5">
      <c r="E368" s="423"/>
      <c r="F368" s="424"/>
      <c r="N368" s="870"/>
    </row>
    <row r="369" spans="5:14" s="407" customFormat="1" ht="13.5">
      <c r="E369" s="423"/>
      <c r="F369" s="424"/>
      <c r="N369" s="870"/>
    </row>
    <row r="370" spans="5:14" s="407" customFormat="1" ht="13.5">
      <c r="E370" s="423"/>
      <c r="F370" s="424"/>
      <c r="N370" s="870"/>
    </row>
    <row r="371" spans="5:14" s="407" customFormat="1" ht="13.5">
      <c r="E371" s="423"/>
      <c r="F371" s="424"/>
      <c r="N371" s="870"/>
    </row>
    <row r="372" spans="5:14" s="407" customFormat="1" ht="13.5">
      <c r="E372" s="423"/>
      <c r="F372" s="424"/>
      <c r="N372" s="870"/>
    </row>
    <row r="373" spans="5:14" s="407" customFormat="1" ht="13.5">
      <c r="E373" s="423"/>
      <c r="F373" s="424"/>
      <c r="N373" s="870"/>
    </row>
    <row r="374" spans="5:14" s="407" customFormat="1" ht="13.5">
      <c r="E374" s="423"/>
      <c r="F374" s="424"/>
      <c r="N374" s="870"/>
    </row>
    <row r="375" spans="5:14" s="407" customFormat="1" ht="13.5">
      <c r="E375" s="423"/>
      <c r="F375" s="424"/>
      <c r="N375" s="870"/>
    </row>
    <row r="376" spans="5:14" s="407" customFormat="1" ht="13.5">
      <c r="E376" s="423"/>
      <c r="F376" s="424"/>
      <c r="N376" s="870"/>
    </row>
    <row r="377" spans="5:14" s="407" customFormat="1" ht="13.5">
      <c r="E377" s="423"/>
      <c r="F377" s="424"/>
      <c r="N377" s="870"/>
    </row>
    <row r="378" spans="5:14" s="407" customFormat="1" ht="13.5">
      <c r="E378" s="423"/>
      <c r="F378" s="424"/>
      <c r="N378" s="870"/>
    </row>
    <row r="379" spans="5:14" s="407" customFormat="1" ht="13.5">
      <c r="E379" s="423"/>
      <c r="F379" s="424"/>
      <c r="N379" s="870"/>
    </row>
    <row r="380" spans="5:14" s="407" customFormat="1" ht="13.5">
      <c r="E380" s="423"/>
      <c r="F380" s="424"/>
      <c r="N380" s="870"/>
    </row>
    <row r="381" spans="5:14" s="407" customFormat="1" ht="13.5">
      <c r="E381" s="423"/>
      <c r="F381" s="424"/>
      <c r="N381" s="870"/>
    </row>
    <row r="382" spans="5:14" s="407" customFormat="1" ht="13.5">
      <c r="E382" s="423"/>
      <c r="F382" s="424"/>
      <c r="N382" s="870"/>
    </row>
    <row r="383" spans="5:14" s="407" customFormat="1" ht="13.5">
      <c r="E383" s="423"/>
      <c r="F383" s="424"/>
      <c r="N383" s="870"/>
    </row>
    <row r="384" spans="5:14" s="407" customFormat="1" ht="13.5">
      <c r="E384" s="423"/>
      <c r="F384" s="424"/>
      <c r="N384" s="870"/>
    </row>
    <row r="385" spans="5:14" s="407" customFormat="1" ht="13.5">
      <c r="E385" s="423"/>
      <c r="F385" s="424"/>
      <c r="N385" s="870"/>
    </row>
    <row r="386" spans="5:14" s="407" customFormat="1" ht="13.5">
      <c r="E386" s="423"/>
      <c r="F386" s="424"/>
      <c r="N386" s="870"/>
    </row>
    <row r="387" spans="5:14" s="407" customFormat="1" ht="13.5">
      <c r="E387" s="423"/>
      <c r="F387" s="424"/>
      <c r="N387" s="870"/>
    </row>
    <row r="388" spans="5:14" s="407" customFormat="1" ht="13.5">
      <c r="E388" s="423"/>
      <c r="F388" s="424"/>
      <c r="N388" s="870"/>
    </row>
    <row r="389" spans="5:14" s="407" customFormat="1" ht="13.5">
      <c r="E389" s="423"/>
      <c r="F389" s="424"/>
      <c r="N389" s="870"/>
    </row>
    <row r="390" spans="5:14" s="407" customFormat="1" ht="13.5">
      <c r="E390" s="423"/>
      <c r="F390" s="424"/>
      <c r="N390" s="870"/>
    </row>
    <row r="391" spans="5:14" s="407" customFormat="1" ht="13.5">
      <c r="E391" s="423"/>
      <c r="F391" s="424"/>
      <c r="N391" s="870"/>
    </row>
    <row r="392" spans="5:14" s="407" customFormat="1" ht="13.5">
      <c r="E392" s="423"/>
      <c r="F392" s="424"/>
      <c r="N392" s="870"/>
    </row>
    <row r="393" spans="5:14" s="407" customFormat="1" ht="13.5">
      <c r="E393" s="423"/>
      <c r="F393" s="424"/>
      <c r="N393" s="870"/>
    </row>
    <row r="394" spans="5:14" s="407" customFormat="1" ht="13.5">
      <c r="E394" s="423"/>
      <c r="F394" s="424"/>
      <c r="N394" s="870"/>
    </row>
    <row r="395" spans="5:14" s="407" customFormat="1" ht="13.5">
      <c r="E395" s="423"/>
      <c r="F395" s="424"/>
      <c r="N395" s="870"/>
    </row>
    <row r="396" spans="5:14" s="407" customFormat="1" ht="13.5">
      <c r="E396" s="423"/>
      <c r="F396" s="424"/>
      <c r="N396" s="870"/>
    </row>
    <row r="397" spans="5:14" s="407" customFormat="1" ht="13.5">
      <c r="E397" s="423"/>
      <c r="F397" s="424"/>
      <c r="N397" s="870"/>
    </row>
    <row r="398" spans="5:14" s="407" customFormat="1" ht="13.5">
      <c r="E398" s="423"/>
      <c r="F398" s="424"/>
      <c r="N398" s="870"/>
    </row>
    <row r="399" spans="5:14" s="407" customFormat="1" ht="13.5">
      <c r="E399" s="423"/>
      <c r="F399" s="424"/>
      <c r="N399" s="870"/>
    </row>
    <row r="400" spans="5:14" s="407" customFormat="1" ht="13.5">
      <c r="E400" s="423"/>
      <c r="F400" s="424"/>
      <c r="N400" s="870"/>
    </row>
    <row r="401" spans="5:14" s="407" customFormat="1" ht="13.5">
      <c r="E401" s="423"/>
      <c r="F401" s="424"/>
      <c r="N401" s="870"/>
    </row>
    <row r="402" spans="5:14" s="407" customFormat="1" ht="13.5">
      <c r="E402" s="423"/>
      <c r="F402" s="424"/>
      <c r="N402" s="870"/>
    </row>
    <row r="403" spans="5:14" s="407" customFormat="1" ht="13.5">
      <c r="E403" s="423"/>
      <c r="F403" s="424"/>
      <c r="N403" s="870"/>
    </row>
    <row r="404" spans="5:14" s="407" customFormat="1" ht="13.5">
      <c r="E404" s="423"/>
      <c r="F404" s="424"/>
      <c r="N404" s="870"/>
    </row>
    <row r="405" spans="5:14" s="407" customFormat="1" ht="13.5">
      <c r="E405" s="423"/>
      <c r="F405" s="424"/>
      <c r="N405" s="870"/>
    </row>
    <row r="406" spans="5:14" s="407" customFormat="1" ht="13.5">
      <c r="E406" s="423"/>
      <c r="F406" s="424"/>
      <c r="N406" s="870"/>
    </row>
    <row r="407" spans="5:14" s="407" customFormat="1" ht="13.5">
      <c r="E407" s="423"/>
      <c r="F407" s="424"/>
      <c r="N407" s="870"/>
    </row>
    <row r="408" spans="5:14" s="407" customFormat="1" ht="13.5">
      <c r="E408" s="423"/>
      <c r="F408" s="424"/>
      <c r="N408" s="870"/>
    </row>
    <row r="409" spans="5:14" s="407" customFormat="1" ht="13.5">
      <c r="E409" s="423"/>
      <c r="F409" s="424"/>
      <c r="N409" s="870"/>
    </row>
    <row r="410" spans="5:14" s="407" customFormat="1" ht="13.5">
      <c r="E410" s="423"/>
      <c r="F410" s="424"/>
      <c r="N410" s="870"/>
    </row>
    <row r="411" spans="5:14" s="407" customFormat="1" ht="13.5">
      <c r="E411" s="423"/>
      <c r="F411" s="424"/>
      <c r="N411" s="870"/>
    </row>
    <row r="412" spans="5:14" s="407" customFormat="1" ht="13.5">
      <c r="E412" s="423"/>
      <c r="F412" s="424"/>
      <c r="N412" s="870"/>
    </row>
    <row r="413" spans="5:14" s="407" customFormat="1" ht="13.5">
      <c r="E413" s="423"/>
      <c r="F413" s="424"/>
      <c r="N413" s="870"/>
    </row>
    <row r="414" spans="5:14" s="407" customFormat="1" ht="13.5">
      <c r="E414" s="423"/>
      <c r="F414" s="424"/>
      <c r="N414" s="870"/>
    </row>
    <row r="415" spans="5:14" s="407" customFormat="1" ht="13.5">
      <c r="E415" s="423"/>
      <c r="F415" s="424"/>
      <c r="N415" s="870"/>
    </row>
    <row r="416" spans="5:14" s="407" customFormat="1" ht="13.5">
      <c r="E416" s="423"/>
      <c r="F416" s="424"/>
      <c r="N416" s="870"/>
    </row>
    <row r="417" spans="5:14" s="407" customFormat="1" ht="13.5">
      <c r="E417" s="423"/>
      <c r="F417" s="424"/>
      <c r="N417" s="870"/>
    </row>
    <row r="418" spans="5:14" s="407" customFormat="1" ht="13.5">
      <c r="E418" s="423"/>
      <c r="F418" s="424"/>
      <c r="N418" s="870"/>
    </row>
    <row r="419" spans="5:14" s="407" customFormat="1" ht="13.5">
      <c r="E419" s="423"/>
      <c r="F419" s="424"/>
      <c r="N419" s="870"/>
    </row>
    <row r="420" spans="5:14" s="407" customFormat="1" ht="13.5">
      <c r="E420" s="423"/>
      <c r="F420" s="424"/>
      <c r="N420" s="870"/>
    </row>
    <row r="421" spans="5:14" s="407" customFormat="1" ht="13.5">
      <c r="E421" s="423"/>
      <c r="F421" s="424"/>
      <c r="N421" s="870"/>
    </row>
    <row r="422" spans="5:14" s="407" customFormat="1" ht="13.5">
      <c r="E422" s="423"/>
      <c r="F422" s="424"/>
      <c r="N422" s="870"/>
    </row>
    <row r="423" spans="5:14" s="407" customFormat="1" ht="13.5">
      <c r="E423" s="423"/>
      <c r="F423" s="424"/>
      <c r="N423" s="870"/>
    </row>
    <row r="424" spans="5:14" s="407" customFormat="1" ht="13.5">
      <c r="E424" s="423"/>
      <c r="F424" s="424"/>
      <c r="N424" s="870"/>
    </row>
    <row r="425" spans="5:14" s="407" customFormat="1" ht="13.5">
      <c r="E425" s="423"/>
      <c r="F425" s="424"/>
      <c r="N425" s="870"/>
    </row>
    <row r="426" spans="5:14" s="407" customFormat="1" ht="13.5">
      <c r="E426" s="423"/>
      <c r="F426" s="424"/>
      <c r="N426" s="870"/>
    </row>
    <row r="427" spans="5:14" s="407" customFormat="1" ht="13.5">
      <c r="E427" s="423"/>
      <c r="F427" s="424"/>
      <c r="N427" s="870"/>
    </row>
    <row r="428" spans="5:14" s="407" customFormat="1" ht="13.5">
      <c r="E428" s="423"/>
      <c r="F428" s="424"/>
      <c r="N428" s="870"/>
    </row>
    <row r="429" spans="5:14" s="407" customFormat="1" ht="13.5">
      <c r="E429" s="423"/>
      <c r="F429" s="424"/>
      <c r="N429" s="870"/>
    </row>
    <row r="430" spans="5:14" s="407" customFormat="1" ht="13.5">
      <c r="E430" s="423"/>
      <c r="F430" s="424"/>
      <c r="N430" s="870"/>
    </row>
    <row r="431" spans="5:14" s="407" customFormat="1" ht="13.5">
      <c r="E431" s="423"/>
      <c r="F431" s="424"/>
      <c r="N431" s="870"/>
    </row>
    <row r="432" spans="5:14" s="407" customFormat="1" ht="13.5">
      <c r="E432" s="423"/>
      <c r="F432" s="424"/>
      <c r="N432" s="870"/>
    </row>
    <row r="433" spans="5:14" s="407" customFormat="1" ht="13.5">
      <c r="E433" s="423"/>
      <c r="F433" s="424"/>
      <c r="N433" s="870"/>
    </row>
    <row r="434" spans="5:14" s="407" customFormat="1" ht="13.5">
      <c r="E434" s="423"/>
      <c r="F434" s="424"/>
      <c r="N434" s="870"/>
    </row>
    <row r="435" spans="5:14" s="407" customFormat="1" ht="13.5">
      <c r="E435" s="423"/>
      <c r="F435" s="424"/>
      <c r="N435" s="870"/>
    </row>
    <row r="436" spans="5:14" s="407" customFormat="1" ht="13.5">
      <c r="E436" s="423"/>
      <c r="F436" s="424"/>
      <c r="N436" s="870"/>
    </row>
    <row r="437" spans="5:14" s="407" customFormat="1" ht="13.5">
      <c r="E437" s="423"/>
      <c r="F437" s="424"/>
      <c r="N437" s="870"/>
    </row>
    <row r="438" spans="5:14" s="407" customFormat="1" ht="13.5">
      <c r="E438" s="423"/>
      <c r="F438" s="424"/>
      <c r="N438" s="870"/>
    </row>
    <row r="439" spans="5:14" s="407" customFormat="1" ht="13.5">
      <c r="E439" s="423"/>
      <c r="F439" s="424"/>
      <c r="N439" s="870"/>
    </row>
    <row r="440" spans="5:14" s="407" customFormat="1" ht="13.5">
      <c r="E440" s="423"/>
      <c r="F440" s="424"/>
      <c r="N440" s="870"/>
    </row>
    <row r="441" spans="5:14" s="407" customFormat="1" ht="13.5">
      <c r="E441" s="423"/>
      <c r="F441" s="424"/>
      <c r="N441" s="870"/>
    </row>
    <row r="442" spans="5:14" s="407" customFormat="1" ht="13.5">
      <c r="E442" s="423"/>
      <c r="F442" s="424"/>
      <c r="N442" s="870"/>
    </row>
    <row r="443" spans="5:14" s="407" customFormat="1" ht="13.5">
      <c r="E443" s="423"/>
      <c r="F443" s="424"/>
      <c r="N443" s="870"/>
    </row>
    <row r="444" spans="5:14" s="407" customFormat="1" ht="13.5">
      <c r="E444" s="423"/>
      <c r="F444" s="424"/>
      <c r="N444" s="870"/>
    </row>
    <row r="445" spans="5:14" s="407" customFormat="1" ht="13.5">
      <c r="E445" s="423"/>
      <c r="F445" s="424"/>
      <c r="N445" s="870"/>
    </row>
    <row r="446" spans="5:14" s="407" customFormat="1" ht="13.5">
      <c r="E446" s="423"/>
      <c r="F446" s="424"/>
      <c r="N446" s="870"/>
    </row>
    <row r="447" spans="5:14" s="407" customFormat="1" ht="13.5">
      <c r="E447" s="423"/>
      <c r="F447" s="424"/>
      <c r="N447" s="870"/>
    </row>
    <row r="448" spans="5:14" s="407" customFormat="1" ht="13.5">
      <c r="E448" s="423"/>
      <c r="F448" s="424"/>
      <c r="N448" s="870"/>
    </row>
    <row r="449" spans="5:14" s="407" customFormat="1" ht="13.5">
      <c r="E449" s="423"/>
      <c r="F449" s="424"/>
      <c r="N449" s="870"/>
    </row>
    <row r="450" spans="5:14" s="407" customFormat="1" ht="13.5">
      <c r="E450" s="423"/>
      <c r="F450" s="424"/>
      <c r="N450" s="870"/>
    </row>
    <row r="451" spans="5:14" s="407" customFormat="1" ht="13.5">
      <c r="E451" s="423"/>
      <c r="F451" s="424"/>
      <c r="N451" s="870"/>
    </row>
    <row r="452" spans="5:14" s="407" customFormat="1" ht="13.5">
      <c r="E452" s="423"/>
      <c r="F452" s="424"/>
      <c r="N452" s="870"/>
    </row>
    <row r="453" spans="5:14" s="407" customFormat="1" ht="13.5">
      <c r="E453" s="423"/>
      <c r="F453" s="424"/>
      <c r="N453" s="870"/>
    </row>
    <row r="454" spans="5:14" s="407" customFormat="1" ht="13.5">
      <c r="E454" s="423"/>
      <c r="F454" s="424"/>
      <c r="N454" s="870"/>
    </row>
    <row r="455" spans="5:14" s="407" customFormat="1" ht="13.5">
      <c r="E455" s="423"/>
      <c r="F455" s="424"/>
      <c r="N455" s="870"/>
    </row>
    <row r="456" spans="5:14" s="407" customFormat="1" ht="13.5">
      <c r="E456" s="423"/>
      <c r="F456" s="424"/>
      <c r="N456" s="870"/>
    </row>
    <row r="457" spans="5:14" s="407" customFormat="1" ht="13.5">
      <c r="E457" s="423"/>
      <c r="F457" s="424"/>
      <c r="N457" s="870"/>
    </row>
    <row r="458" spans="5:14" s="407" customFormat="1" ht="13.5">
      <c r="E458" s="423"/>
      <c r="F458" s="424"/>
      <c r="N458" s="870"/>
    </row>
    <row r="459" spans="5:14" s="407" customFormat="1" ht="13.5">
      <c r="E459" s="423"/>
      <c r="F459" s="424"/>
      <c r="N459" s="870"/>
    </row>
    <row r="460" spans="5:14" s="407" customFormat="1" ht="13.5">
      <c r="E460" s="423"/>
      <c r="F460" s="424"/>
      <c r="N460" s="870"/>
    </row>
    <row r="461" spans="5:14" s="407" customFormat="1" ht="13.5">
      <c r="E461" s="423"/>
      <c r="F461" s="424"/>
      <c r="N461" s="870"/>
    </row>
    <row r="462" spans="5:14" s="407" customFormat="1" ht="13.5">
      <c r="E462" s="423"/>
      <c r="F462" s="424"/>
      <c r="N462" s="870"/>
    </row>
    <row r="463" spans="5:14" s="407" customFormat="1" ht="13.5">
      <c r="E463" s="423"/>
      <c r="F463" s="424"/>
      <c r="N463" s="870"/>
    </row>
    <row r="464" spans="5:14" s="407" customFormat="1" ht="13.5">
      <c r="E464" s="423"/>
      <c r="F464" s="424"/>
      <c r="N464" s="870"/>
    </row>
    <row r="465" spans="5:14" s="407" customFormat="1" ht="13.5">
      <c r="E465" s="423"/>
      <c r="F465" s="424"/>
      <c r="N465" s="870"/>
    </row>
    <row r="466" spans="5:14" s="407" customFormat="1" ht="13.5">
      <c r="E466" s="423"/>
      <c r="F466" s="424"/>
      <c r="N466" s="870"/>
    </row>
    <row r="467" spans="5:14" s="407" customFormat="1" ht="13.5">
      <c r="E467" s="423"/>
      <c r="F467" s="424"/>
      <c r="N467" s="870"/>
    </row>
    <row r="468" spans="5:14" s="407" customFormat="1" ht="13.5">
      <c r="E468" s="423"/>
      <c r="F468" s="424"/>
      <c r="N468" s="870"/>
    </row>
    <row r="469" spans="5:14" s="407" customFormat="1" ht="13.5">
      <c r="E469" s="423"/>
      <c r="F469" s="424"/>
      <c r="N469" s="870"/>
    </row>
    <row r="470" spans="5:14" s="407" customFormat="1" ht="13.5">
      <c r="E470" s="423"/>
      <c r="F470" s="424"/>
      <c r="N470" s="870"/>
    </row>
    <row r="471" spans="5:14" s="407" customFormat="1" ht="13.5">
      <c r="E471" s="423"/>
      <c r="F471" s="424"/>
      <c r="N471" s="870"/>
    </row>
    <row r="472" spans="5:14" s="407" customFormat="1" ht="13.5">
      <c r="E472" s="423"/>
      <c r="F472" s="424"/>
      <c r="N472" s="870"/>
    </row>
    <row r="473" spans="5:14" s="407" customFormat="1" ht="13.5">
      <c r="E473" s="423"/>
      <c r="F473" s="424"/>
      <c r="N473" s="870"/>
    </row>
    <row r="474" spans="5:14" s="407" customFormat="1" ht="13.5">
      <c r="E474" s="423"/>
      <c r="F474" s="424"/>
      <c r="N474" s="870"/>
    </row>
    <row r="475" spans="5:14" s="407" customFormat="1" ht="13.5">
      <c r="E475" s="423"/>
      <c r="F475" s="424"/>
      <c r="N475" s="870"/>
    </row>
    <row r="476" spans="5:14" s="407" customFormat="1" ht="13.5">
      <c r="E476" s="423"/>
      <c r="F476" s="424"/>
      <c r="N476" s="870"/>
    </row>
    <row r="477" spans="5:14" s="407" customFormat="1" ht="13.5">
      <c r="E477" s="423"/>
      <c r="F477" s="424"/>
      <c r="N477" s="870"/>
    </row>
    <row r="478" spans="5:14" s="407" customFormat="1" ht="13.5">
      <c r="E478" s="423"/>
      <c r="F478" s="424"/>
      <c r="N478" s="870"/>
    </row>
    <row r="479" spans="5:14" s="407" customFormat="1" ht="13.5">
      <c r="E479" s="423"/>
      <c r="F479" s="424"/>
      <c r="N479" s="870"/>
    </row>
    <row r="480" spans="5:14" s="407" customFormat="1" ht="13.5">
      <c r="E480" s="423"/>
      <c r="F480" s="424"/>
      <c r="N480" s="870"/>
    </row>
    <row r="481" spans="5:14" s="407" customFormat="1" ht="13.5">
      <c r="E481" s="423"/>
      <c r="F481" s="424"/>
      <c r="N481" s="870"/>
    </row>
    <row r="482" spans="5:14" s="407" customFormat="1" ht="13.5">
      <c r="E482" s="423"/>
      <c r="F482" s="424"/>
      <c r="N482" s="870"/>
    </row>
    <row r="483" spans="5:14" s="407" customFormat="1" ht="13.5">
      <c r="E483" s="423"/>
      <c r="F483" s="424"/>
      <c r="N483" s="870"/>
    </row>
    <row r="484" spans="5:14" s="407" customFormat="1" ht="13.5">
      <c r="E484" s="423"/>
      <c r="F484" s="424"/>
      <c r="N484" s="870"/>
    </row>
    <row r="485" spans="5:14" s="407" customFormat="1" ht="13.5">
      <c r="E485" s="423"/>
      <c r="F485" s="424"/>
      <c r="N485" s="870"/>
    </row>
    <row r="486" spans="5:14" s="407" customFormat="1" ht="13.5">
      <c r="E486" s="423"/>
      <c r="F486" s="424"/>
      <c r="N486" s="870"/>
    </row>
    <row r="487" spans="5:14" s="407" customFormat="1" ht="13.5">
      <c r="E487" s="423"/>
      <c r="F487" s="424"/>
      <c r="N487" s="870"/>
    </row>
    <row r="488" spans="5:14" s="407" customFormat="1" ht="13.5">
      <c r="E488" s="423"/>
      <c r="F488" s="424"/>
      <c r="N488" s="870"/>
    </row>
    <row r="489" spans="5:14" s="407" customFormat="1" ht="13.5">
      <c r="E489" s="423"/>
      <c r="F489" s="424"/>
      <c r="N489" s="870"/>
    </row>
    <row r="490" spans="5:14" s="407" customFormat="1" ht="13.5">
      <c r="E490" s="423"/>
      <c r="F490" s="424"/>
      <c r="N490" s="870"/>
    </row>
    <row r="491" spans="5:14" s="407" customFormat="1" ht="13.5">
      <c r="E491" s="423"/>
      <c r="F491" s="424"/>
      <c r="N491" s="870"/>
    </row>
    <row r="492" spans="5:14" s="407" customFormat="1" ht="13.5">
      <c r="E492" s="423"/>
      <c r="F492" s="424"/>
      <c r="N492" s="870"/>
    </row>
    <row r="493" spans="5:14" s="407" customFormat="1" ht="13.5">
      <c r="E493" s="423"/>
      <c r="F493" s="424"/>
      <c r="N493" s="870"/>
    </row>
    <row r="494" spans="5:14" s="407" customFormat="1" ht="13.5">
      <c r="E494" s="423"/>
      <c r="F494" s="424"/>
      <c r="N494" s="870"/>
    </row>
    <row r="495" spans="5:14" s="407" customFormat="1" ht="13.5">
      <c r="E495" s="423"/>
      <c r="F495" s="424"/>
      <c r="N495" s="870"/>
    </row>
    <row r="496" spans="5:14" s="407" customFormat="1" ht="13.5">
      <c r="E496" s="423"/>
      <c r="F496" s="424"/>
      <c r="N496" s="870"/>
    </row>
    <row r="497" spans="5:14" s="407" customFormat="1" ht="13.5">
      <c r="E497" s="423"/>
      <c r="F497" s="424"/>
      <c r="N497" s="870"/>
    </row>
    <row r="498" spans="5:14" s="407" customFormat="1" ht="13.5">
      <c r="E498" s="423"/>
      <c r="F498" s="424"/>
      <c r="N498" s="870"/>
    </row>
    <row r="499" spans="5:14" s="407" customFormat="1" ht="13.5">
      <c r="E499" s="423"/>
      <c r="F499" s="424"/>
      <c r="N499" s="870"/>
    </row>
    <row r="500" spans="5:14" s="407" customFormat="1" ht="13.5">
      <c r="E500" s="423"/>
      <c r="F500" s="424"/>
      <c r="N500" s="870"/>
    </row>
    <row r="501" spans="5:14" s="407" customFormat="1" ht="13.5">
      <c r="E501" s="423"/>
      <c r="F501" s="424"/>
      <c r="N501" s="870"/>
    </row>
    <row r="502" spans="5:14" s="407" customFormat="1" ht="13.5">
      <c r="E502" s="423"/>
      <c r="F502" s="424"/>
      <c r="N502" s="870"/>
    </row>
    <row r="503" spans="5:14" s="407" customFormat="1" ht="13.5">
      <c r="E503" s="423"/>
      <c r="F503" s="424"/>
      <c r="N503" s="870"/>
    </row>
    <row r="504" spans="5:14" s="407" customFormat="1" ht="13.5">
      <c r="E504" s="423"/>
      <c r="F504" s="424"/>
      <c r="N504" s="870"/>
    </row>
    <row r="505" spans="5:14" s="407" customFormat="1" ht="13.5">
      <c r="E505" s="423"/>
      <c r="F505" s="424"/>
      <c r="N505" s="870"/>
    </row>
    <row r="506" spans="5:14" s="407" customFormat="1" ht="13.5">
      <c r="E506" s="423"/>
      <c r="F506" s="424"/>
      <c r="N506" s="870"/>
    </row>
    <row r="507" spans="5:14" s="407" customFormat="1" ht="13.5">
      <c r="E507" s="423"/>
      <c r="F507" s="424"/>
      <c r="N507" s="870"/>
    </row>
    <row r="508" spans="5:14" s="407" customFormat="1" ht="13.5">
      <c r="E508" s="423"/>
      <c r="F508" s="424"/>
      <c r="N508" s="870"/>
    </row>
    <row r="509" spans="5:14" s="407" customFormat="1" ht="13.5">
      <c r="E509" s="423"/>
      <c r="F509" s="424"/>
      <c r="N509" s="870"/>
    </row>
    <row r="510" spans="5:14" s="407" customFormat="1" ht="13.5">
      <c r="E510" s="423"/>
      <c r="F510" s="424"/>
      <c r="N510" s="870"/>
    </row>
    <row r="511" spans="5:14" s="407" customFormat="1" ht="13.5">
      <c r="E511" s="423"/>
      <c r="F511" s="424"/>
      <c r="N511" s="870"/>
    </row>
    <row r="512" spans="5:14" s="407" customFormat="1" ht="13.5">
      <c r="E512" s="423"/>
      <c r="F512" s="424"/>
      <c r="N512" s="870"/>
    </row>
    <row r="513" spans="5:14" s="407" customFormat="1" ht="13.5">
      <c r="E513" s="423"/>
      <c r="F513" s="424"/>
      <c r="N513" s="870"/>
    </row>
    <row r="514" spans="5:14" s="407" customFormat="1" ht="13.5">
      <c r="E514" s="423"/>
      <c r="F514" s="424"/>
      <c r="N514" s="870"/>
    </row>
    <row r="515" spans="5:14" s="407" customFormat="1" ht="13.5">
      <c r="E515" s="423"/>
      <c r="F515" s="424"/>
      <c r="N515" s="870"/>
    </row>
    <row r="516" spans="5:14" s="407" customFormat="1" ht="13.5">
      <c r="E516" s="423"/>
      <c r="F516" s="424"/>
      <c r="N516" s="870"/>
    </row>
    <row r="517" spans="5:14" s="407" customFormat="1" ht="13.5">
      <c r="E517" s="423"/>
      <c r="F517" s="424"/>
      <c r="N517" s="870"/>
    </row>
    <row r="518" spans="5:14" s="407" customFormat="1" ht="13.5">
      <c r="E518" s="423"/>
      <c r="F518" s="424"/>
      <c r="N518" s="870"/>
    </row>
    <row r="519" spans="5:14" s="407" customFormat="1" ht="13.5">
      <c r="E519" s="423"/>
      <c r="F519" s="424"/>
      <c r="N519" s="870"/>
    </row>
    <row r="520" spans="5:14" s="407" customFormat="1" ht="13.5">
      <c r="E520" s="423"/>
      <c r="F520" s="424"/>
      <c r="N520" s="870"/>
    </row>
    <row r="521" spans="5:14" s="407" customFormat="1" ht="13.5">
      <c r="E521" s="423"/>
      <c r="F521" s="424"/>
      <c r="N521" s="870"/>
    </row>
    <row r="522" spans="5:14" s="407" customFormat="1" ht="13.5">
      <c r="E522" s="423"/>
      <c r="F522" s="424"/>
      <c r="N522" s="870"/>
    </row>
    <row r="523" spans="5:14" s="407" customFormat="1" ht="13.5">
      <c r="E523" s="423"/>
      <c r="F523" s="424"/>
      <c r="N523" s="870"/>
    </row>
    <row r="524" spans="5:14" s="407" customFormat="1" ht="13.5">
      <c r="E524" s="423"/>
      <c r="F524" s="424"/>
      <c r="N524" s="870"/>
    </row>
    <row r="525" spans="5:14" s="407" customFormat="1" ht="13.5">
      <c r="E525" s="423"/>
      <c r="F525" s="424"/>
      <c r="N525" s="870"/>
    </row>
    <row r="526" spans="5:14" s="407" customFormat="1" ht="13.5">
      <c r="E526" s="423"/>
      <c r="F526" s="424"/>
      <c r="N526" s="870"/>
    </row>
    <row r="527" spans="5:14" s="407" customFormat="1" ht="13.5">
      <c r="E527" s="423"/>
      <c r="F527" s="424"/>
      <c r="N527" s="870"/>
    </row>
    <row r="528" spans="5:14" s="407" customFormat="1" ht="13.5">
      <c r="E528" s="423"/>
      <c r="F528" s="424"/>
      <c r="N528" s="870"/>
    </row>
    <row r="529" spans="5:14" s="407" customFormat="1" ht="13.5">
      <c r="E529" s="423"/>
      <c r="F529" s="424"/>
      <c r="N529" s="870"/>
    </row>
    <row r="530" spans="5:14" s="407" customFormat="1" ht="13.5">
      <c r="E530" s="423"/>
      <c r="F530" s="424"/>
      <c r="N530" s="870"/>
    </row>
    <row r="531" spans="5:14" s="407" customFormat="1" ht="13.5">
      <c r="E531" s="423"/>
      <c r="F531" s="424"/>
      <c r="N531" s="870"/>
    </row>
    <row r="532" spans="5:14" s="407" customFormat="1" ht="13.5">
      <c r="E532" s="423"/>
      <c r="F532" s="424"/>
      <c r="N532" s="870"/>
    </row>
    <row r="533" spans="5:14" s="407" customFormat="1" ht="13.5">
      <c r="E533" s="423"/>
      <c r="F533" s="424"/>
      <c r="N533" s="870"/>
    </row>
    <row r="534" spans="5:14" s="407" customFormat="1" ht="13.5">
      <c r="E534" s="423"/>
      <c r="F534" s="424"/>
      <c r="N534" s="870"/>
    </row>
    <row r="535" spans="5:14" s="407" customFormat="1" ht="13.5">
      <c r="E535" s="423"/>
      <c r="F535" s="424"/>
      <c r="N535" s="870"/>
    </row>
    <row r="536" spans="5:14" s="407" customFormat="1" ht="13.5">
      <c r="E536" s="423"/>
      <c r="F536" s="424"/>
      <c r="N536" s="870"/>
    </row>
    <row r="537" spans="5:14" s="407" customFormat="1" ht="13.5">
      <c r="E537" s="423"/>
      <c r="F537" s="424"/>
      <c r="N537" s="870"/>
    </row>
    <row r="538" spans="5:14" s="407" customFormat="1" ht="13.5">
      <c r="E538" s="423"/>
      <c r="F538" s="424"/>
      <c r="N538" s="870"/>
    </row>
    <row r="539" spans="5:14" s="407" customFormat="1" ht="13.5">
      <c r="E539" s="423"/>
      <c r="F539" s="424"/>
      <c r="N539" s="870"/>
    </row>
    <row r="540" spans="5:14" s="407" customFormat="1" ht="13.5">
      <c r="E540" s="423"/>
      <c r="F540" s="424"/>
      <c r="N540" s="870"/>
    </row>
    <row r="541" spans="5:14" s="407" customFormat="1" ht="13.5">
      <c r="E541" s="423"/>
      <c r="F541" s="424"/>
      <c r="N541" s="870"/>
    </row>
    <row r="542" spans="5:14" s="407" customFormat="1" ht="13.5">
      <c r="E542" s="423"/>
      <c r="F542" s="424"/>
      <c r="N542" s="870"/>
    </row>
    <row r="543" spans="5:14" s="407" customFormat="1" ht="13.5">
      <c r="E543" s="423"/>
      <c r="F543" s="424"/>
      <c r="N543" s="870"/>
    </row>
    <row r="544" spans="5:14" s="407" customFormat="1" ht="13.5">
      <c r="E544" s="423"/>
      <c r="F544" s="424"/>
      <c r="N544" s="870"/>
    </row>
    <row r="545" spans="5:14" s="407" customFormat="1" ht="13.5">
      <c r="E545" s="423"/>
      <c r="F545" s="424"/>
      <c r="N545" s="870"/>
    </row>
    <row r="546" spans="2:14" s="407" customFormat="1" ht="13.5">
      <c r="B546" s="435"/>
      <c r="C546" s="435"/>
      <c r="D546" s="435"/>
      <c r="E546" s="436"/>
      <c r="F546" s="437"/>
      <c r="N546" s="870"/>
    </row>
    <row r="547" spans="2:14" s="407" customFormat="1" ht="13.5">
      <c r="B547" s="435"/>
      <c r="C547" s="435"/>
      <c r="D547" s="435"/>
      <c r="E547" s="436"/>
      <c r="F547" s="437"/>
      <c r="N547" s="87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.8661417322834646" footer="0.35433070866141736"/>
  <pageSetup fitToHeight="1" fitToWidth="1" orientation="portrait" paperSize="9" scale="82" r:id="rId1"/>
  <headerFooter alignWithMargins="0"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564"/>
  <sheetViews>
    <sheetView showGridLines="0" zoomScalePageLayoutView="0" workbookViewId="0" topLeftCell="A1">
      <selection activeCell="I28" sqref="I1:K16384"/>
    </sheetView>
  </sheetViews>
  <sheetFormatPr defaultColWidth="10.7109375" defaultRowHeight="12.75"/>
  <cols>
    <col min="1" max="1" width="6.140625" style="435" customWidth="1"/>
    <col min="2" max="2" width="57.421875" style="435" customWidth="1"/>
    <col min="3" max="3" width="18.140625" style="435" customWidth="1"/>
    <col min="4" max="4" width="17.421875" style="435" customWidth="1"/>
    <col min="5" max="5" width="18.140625" style="435" customWidth="1"/>
    <col min="6" max="6" width="2.421875" style="438" customWidth="1"/>
    <col min="7" max="7" width="0" style="871" hidden="1" customWidth="1"/>
    <col min="8" max="8" width="0.71875" style="435" customWidth="1"/>
    <col min="9" max="10" width="10.7109375" style="435" hidden="1" customWidth="1"/>
    <col min="11" max="11" width="11.7109375" style="435" hidden="1" customWidth="1"/>
    <col min="12" max="16384" width="10.7109375" style="435" customWidth="1"/>
  </cols>
  <sheetData>
    <row r="1" ht="27" customHeight="1"/>
    <row r="2" spans="2:7" s="407" customFormat="1" ht="49.5" customHeight="1">
      <c r="B2" s="1003" t="s">
        <v>264</v>
      </c>
      <c r="C2" s="1004"/>
      <c r="D2" s="1005"/>
      <c r="E2" s="406">
        <f>CPYG!E2</f>
        <v>2017</v>
      </c>
      <c r="F2" s="439"/>
      <c r="G2" s="870"/>
    </row>
    <row r="3" spans="2:7" s="407" customFormat="1" ht="25.5" customHeight="1">
      <c r="B3" s="1011" t="str">
        <f>CPYG!B3</f>
        <v>ENTIDAD: E.I. DESARROLLO, GANADERO Y PESQUERO DE TENERIFE (AGROTEIDE) </v>
      </c>
      <c r="C3" s="1012"/>
      <c r="D3" s="1012"/>
      <c r="E3" s="406" t="s">
        <v>266</v>
      </c>
      <c r="F3" s="349"/>
      <c r="G3" s="870"/>
    </row>
    <row r="4" spans="2:7" s="407" customFormat="1" ht="24.75" customHeight="1">
      <c r="B4" s="1010" t="s">
        <v>349</v>
      </c>
      <c r="C4" s="1010"/>
      <c r="D4" s="1010"/>
      <c r="E4" s="1010"/>
      <c r="F4" s="408"/>
      <c r="G4" s="870"/>
    </row>
    <row r="5" spans="2:7" s="407" customFormat="1" ht="40.5" customHeight="1">
      <c r="B5" s="409" t="s">
        <v>494</v>
      </c>
      <c r="C5" s="229" t="s">
        <v>559</v>
      </c>
      <c r="D5" s="440" t="s">
        <v>565</v>
      </c>
      <c r="E5" s="440" t="s">
        <v>557</v>
      </c>
      <c r="F5" s="441"/>
      <c r="G5" s="872" t="s">
        <v>121</v>
      </c>
    </row>
    <row r="6" spans="2:7" s="407" customFormat="1" ht="22.5" customHeight="1">
      <c r="B6" s="442" t="s">
        <v>305</v>
      </c>
      <c r="C6" s="486">
        <f>C7+C23+C27</f>
        <v>6294323.24</v>
      </c>
      <c r="D6" s="486">
        <f>D7+D23+D27</f>
        <v>6627428.5600000005</v>
      </c>
      <c r="E6" s="486">
        <f>E7+E23+E27</f>
        <v>7608239.670000001</v>
      </c>
      <c r="F6" s="414"/>
      <c r="G6" s="874">
        <f>+E6-D6</f>
        <v>980811.1100000003</v>
      </c>
    </row>
    <row r="7" spans="2:7" s="407" customFormat="1" ht="19.5" customHeight="1">
      <c r="B7" s="443" t="s">
        <v>306</v>
      </c>
      <c r="C7" s="523">
        <f>+C8+C11+C12+C15+C16+C19+C20+C21+C22</f>
        <v>6294323.24</v>
      </c>
      <c r="D7" s="523">
        <f>+D8+D11+D12+D15+D16+D19+D20+D21+D22</f>
        <v>6627428.5600000005</v>
      </c>
      <c r="E7" s="523">
        <f>+E8+E11+E12+E15+E16+E19+E20+E21+E22</f>
        <v>6978239.670000001</v>
      </c>
      <c r="F7" s="433"/>
      <c r="G7" s="873">
        <f>+E7-D7</f>
        <v>350811.11000000034</v>
      </c>
    </row>
    <row r="8" spans="2:7" s="407" customFormat="1" ht="19.5" customHeight="1">
      <c r="B8" s="443" t="s">
        <v>307</v>
      </c>
      <c r="C8" s="524">
        <f>SUM(C9:C10)</f>
        <v>6956442.82</v>
      </c>
      <c r="D8" s="524">
        <f>SUM(D9:D10)</f>
        <v>6956442.82</v>
      </c>
      <c r="E8" s="524">
        <f>SUM(E9:E10)</f>
        <v>6956442.82</v>
      </c>
      <c r="F8" s="426"/>
      <c r="G8" s="873">
        <f>+E8-D8</f>
        <v>0</v>
      </c>
    </row>
    <row r="9" spans="2:7" s="407" customFormat="1" ht="19.5" customHeight="1">
      <c r="B9" s="444" t="s">
        <v>169</v>
      </c>
      <c r="C9" s="518">
        <v>6956442.82</v>
      </c>
      <c r="D9" s="518">
        <v>6956442.82</v>
      </c>
      <c r="E9" s="518">
        <v>6956442.82</v>
      </c>
      <c r="F9" s="426"/>
      <c r="G9" s="870"/>
    </row>
    <row r="10" spans="2:7" s="407" customFormat="1" ht="19.5" customHeight="1">
      <c r="B10" s="444" t="s">
        <v>170</v>
      </c>
      <c r="C10" s="518"/>
      <c r="D10" s="518"/>
      <c r="E10" s="518"/>
      <c r="F10" s="426"/>
      <c r="G10" s="870"/>
    </row>
    <row r="11" spans="2:7" s="407" customFormat="1" ht="19.5" customHeight="1">
      <c r="B11" s="443" t="s">
        <v>267</v>
      </c>
      <c r="C11" s="518"/>
      <c r="D11" s="518"/>
      <c r="E11" s="518"/>
      <c r="F11" s="426"/>
      <c r="G11" s="873">
        <f>+E11-D11</f>
        <v>0</v>
      </c>
    </row>
    <row r="12" spans="2:7" s="407" customFormat="1" ht="19.5" customHeight="1">
      <c r="B12" s="443" t="s">
        <v>308</v>
      </c>
      <c r="C12" s="524">
        <f>SUM(C13:C14)</f>
        <v>0</v>
      </c>
      <c r="D12" s="524">
        <f>SUM(D13:D14)</f>
        <v>0</v>
      </c>
      <c r="E12" s="524">
        <f>SUM(E13:E14)</f>
        <v>0</v>
      </c>
      <c r="F12" s="426"/>
      <c r="G12" s="873">
        <f>+E12-D12</f>
        <v>0</v>
      </c>
    </row>
    <row r="13" spans="2:7" s="407" customFormat="1" ht="19.5" customHeight="1">
      <c r="B13" s="444" t="s">
        <v>171</v>
      </c>
      <c r="C13" s="518"/>
      <c r="D13" s="518"/>
      <c r="E13" s="518"/>
      <c r="F13" s="426"/>
      <c r="G13" s="870"/>
    </row>
    <row r="14" spans="2:7" s="407" customFormat="1" ht="19.5" customHeight="1">
      <c r="B14" s="444" t="s">
        <v>172</v>
      </c>
      <c r="C14" s="518"/>
      <c r="D14" s="518"/>
      <c r="E14" s="518"/>
      <c r="F14" s="426"/>
      <c r="G14" s="870"/>
    </row>
    <row r="15" spans="2:7" s="407" customFormat="1" ht="19.5" customHeight="1">
      <c r="B15" s="443" t="s">
        <v>173</v>
      </c>
      <c r="C15" s="518"/>
      <c r="D15" s="518"/>
      <c r="E15" s="518"/>
      <c r="F15" s="426"/>
      <c r="G15" s="873">
        <f>+E15-D15</f>
        <v>0</v>
      </c>
    </row>
    <row r="16" spans="2:7" s="407" customFormat="1" ht="19.5" customHeight="1">
      <c r="B16" s="443" t="s">
        <v>268</v>
      </c>
      <c r="C16" s="524">
        <f>SUM(C17:C18)</f>
        <v>-4421780.68</v>
      </c>
      <c r="D16" s="524">
        <f>SUM(D17:D18)</f>
        <v>-4776409.08</v>
      </c>
      <c r="E16" s="524">
        <f>SUM(E17:E18)</f>
        <v>-4850603.76</v>
      </c>
      <c r="F16" s="426"/>
      <c r="G16" s="873">
        <f>+E16-D16</f>
        <v>-74194.6799999997</v>
      </c>
    </row>
    <row r="17" spans="2:7" s="407" customFormat="1" ht="19.5" customHeight="1">
      <c r="B17" s="444" t="s">
        <v>174</v>
      </c>
      <c r="C17" s="518"/>
      <c r="D17" s="518"/>
      <c r="E17" s="518"/>
      <c r="F17" s="426"/>
      <c r="G17" s="870"/>
    </row>
    <row r="18" spans="2:7" s="407" customFormat="1" ht="19.5" customHeight="1">
      <c r="B18" s="444" t="s">
        <v>309</v>
      </c>
      <c r="C18" s="518">
        <v>-4421780.68</v>
      </c>
      <c r="D18" s="519">
        <v>-4776409.08</v>
      </c>
      <c r="E18" s="519">
        <v>-4850603.76</v>
      </c>
      <c r="F18" s="426"/>
      <c r="G18" s="870"/>
    </row>
    <row r="19" spans="2:7" s="407" customFormat="1" ht="19.5" customHeight="1">
      <c r="B19" s="443" t="s">
        <v>177</v>
      </c>
      <c r="C19" s="519">
        <v>4114289.5</v>
      </c>
      <c r="D19" s="519">
        <v>4521589.5</v>
      </c>
      <c r="E19" s="519">
        <f>4890889.5+36000+70000</f>
        <v>4996889.5</v>
      </c>
      <c r="F19" s="426"/>
      <c r="G19" s="873">
        <f>+E19-D19</f>
        <v>475300</v>
      </c>
    </row>
    <row r="20" spans="2:7" s="407" customFormat="1" ht="19.5" customHeight="1">
      <c r="B20" s="443" t="s">
        <v>178</v>
      </c>
      <c r="C20" s="520">
        <f>CPYG!C94</f>
        <v>-354628.39999999997</v>
      </c>
      <c r="D20" s="521">
        <f>CPYG!D94</f>
        <v>-74194.67999999998</v>
      </c>
      <c r="E20" s="521">
        <f>CPYG!E94</f>
        <v>-124488.89000000001</v>
      </c>
      <c r="F20" s="445"/>
      <c r="G20" s="873">
        <f>+E20-D20</f>
        <v>-50294.210000000036</v>
      </c>
    </row>
    <row r="21" spans="2:7" s="407" customFormat="1" ht="19.5" customHeight="1">
      <c r="B21" s="443" t="s">
        <v>179</v>
      </c>
      <c r="C21" s="518"/>
      <c r="D21" s="518"/>
      <c r="E21" s="518"/>
      <c r="F21" s="426"/>
      <c r="G21" s="870"/>
    </row>
    <row r="22" spans="2:7" s="407" customFormat="1" ht="19.5" customHeight="1">
      <c r="B22" s="443" t="s">
        <v>180</v>
      </c>
      <c r="C22" s="518"/>
      <c r="D22" s="518"/>
      <c r="E22" s="518"/>
      <c r="F22" s="426"/>
      <c r="G22" s="870"/>
    </row>
    <row r="23" spans="2:7" s="407" customFormat="1" ht="19.5" customHeight="1">
      <c r="B23" s="443" t="s">
        <v>181</v>
      </c>
      <c r="C23" s="523">
        <f>SUM(C24:C26)</f>
        <v>0</v>
      </c>
      <c r="D23" s="523">
        <f>SUM(D24:D26)</f>
        <v>0</v>
      </c>
      <c r="E23" s="523">
        <f>SUM(E24:E26)</f>
        <v>0</v>
      </c>
      <c r="F23" s="433"/>
      <c r="G23" s="873">
        <f>+E23-D23</f>
        <v>0</v>
      </c>
    </row>
    <row r="24" spans="2:7" s="407" customFormat="1" ht="19.5" customHeight="1">
      <c r="B24" s="443" t="s">
        <v>182</v>
      </c>
      <c r="C24" s="518"/>
      <c r="D24" s="518"/>
      <c r="E24" s="518"/>
      <c r="F24" s="426"/>
      <c r="G24" s="870"/>
    </row>
    <row r="25" spans="2:7" s="407" customFormat="1" ht="19.5" customHeight="1">
      <c r="B25" s="443" t="s">
        <v>183</v>
      </c>
      <c r="C25" s="518"/>
      <c r="D25" s="518"/>
      <c r="E25" s="518"/>
      <c r="F25" s="426"/>
      <c r="G25" s="870"/>
    </row>
    <row r="26" spans="2:7" s="407" customFormat="1" ht="19.5" customHeight="1">
      <c r="B26" s="443" t="s">
        <v>184</v>
      </c>
      <c r="C26" s="518"/>
      <c r="D26" s="519"/>
      <c r="E26" s="519"/>
      <c r="F26" s="426"/>
      <c r="G26" s="870"/>
    </row>
    <row r="27" spans="1:8" s="407" customFormat="1" ht="19.5" customHeight="1">
      <c r="A27" s="418"/>
      <c r="B27" s="443" t="s">
        <v>185</v>
      </c>
      <c r="C27" s="518"/>
      <c r="D27" s="519"/>
      <c r="E27" s="519">
        <v>630000</v>
      </c>
      <c r="F27" s="426"/>
      <c r="G27" s="873">
        <f>+E27-D27</f>
        <v>630000</v>
      </c>
      <c r="H27" s="417"/>
    </row>
    <row r="28" spans="2:7" s="407" customFormat="1" ht="19.5" customHeight="1">
      <c r="B28" s="442" t="s">
        <v>310</v>
      </c>
      <c r="C28" s="523">
        <f>C29+C33+C38+C39+C40+C41+C4+C42</f>
        <v>4398596.37</v>
      </c>
      <c r="D28" s="523">
        <f>D29+D33+D38+D39+D40+D41+D4+D42</f>
        <v>3926226.55</v>
      </c>
      <c r="E28" s="523">
        <f>E29+E33+E38+E39+E40+E41+E4+E42</f>
        <v>3404364.09</v>
      </c>
      <c r="F28" s="433"/>
      <c r="G28" s="874">
        <f>+E28-D28</f>
        <v>-521862.45999999996</v>
      </c>
    </row>
    <row r="29" spans="2:7" s="407" customFormat="1" ht="19.5" customHeight="1">
      <c r="B29" s="413" t="s">
        <v>186</v>
      </c>
      <c r="C29" s="525">
        <f>SUM(C30:C32)</f>
        <v>0</v>
      </c>
      <c r="D29" s="525">
        <f>SUM(D30:D32)</f>
        <v>0</v>
      </c>
      <c r="E29" s="525">
        <f>SUM(E30:E32)</f>
        <v>0</v>
      </c>
      <c r="F29" s="426"/>
      <c r="G29" s="873">
        <f>+E29-D29</f>
        <v>0</v>
      </c>
    </row>
    <row r="30" spans="2:7" s="407" customFormat="1" ht="19.5" customHeight="1">
      <c r="B30" s="416" t="s">
        <v>497</v>
      </c>
      <c r="C30" s="519"/>
      <c r="D30" s="519"/>
      <c r="E30" s="519"/>
      <c r="F30" s="426"/>
      <c r="G30" s="870"/>
    </row>
    <row r="31" spans="2:7" s="407" customFormat="1" ht="28.5" customHeight="1">
      <c r="B31" s="446" t="s">
        <v>498</v>
      </c>
      <c r="C31" s="519"/>
      <c r="D31" s="519"/>
      <c r="E31" s="519"/>
      <c r="F31" s="426"/>
      <c r="G31" s="870"/>
    </row>
    <row r="32" spans="2:7" s="407" customFormat="1" ht="19.5" customHeight="1">
      <c r="B32" s="416" t="s">
        <v>499</v>
      </c>
      <c r="C32" s="522"/>
      <c r="D32" s="522"/>
      <c r="E32" s="522"/>
      <c r="F32" s="433"/>
      <c r="G32" s="870"/>
    </row>
    <row r="33" spans="2:7" s="407" customFormat="1" ht="19.5" customHeight="1">
      <c r="B33" s="413" t="s">
        <v>187</v>
      </c>
      <c r="C33" s="525">
        <f>SUM(C34:C37)</f>
        <v>4398596.37</v>
      </c>
      <c r="D33" s="525">
        <f>SUM(D34:D37)</f>
        <v>3926226.55</v>
      </c>
      <c r="E33" s="525">
        <f>SUM(E34:E37)</f>
        <v>3404364.09</v>
      </c>
      <c r="F33" s="426"/>
      <c r="G33" s="873">
        <f>+E33-D33</f>
        <v>-521862.45999999996</v>
      </c>
    </row>
    <row r="34" spans="2:7" s="407" customFormat="1" ht="19.5" customHeight="1">
      <c r="B34" s="416" t="s">
        <v>189</v>
      </c>
      <c r="C34" s="522"/>
      <c r="D34" s="522"/>
      <c r="E34" s="522"/>
      <c r="F34" s="433"/>
      <c r="G34" s="870"/>
    </row>
    <row r="35" spans="2:11" s="407" customFormat="1" ht="19.5" customHeight="1">
      <c r="B35" s="416" t="s">
        <v>200</v>
      </c>
      <c r="C35" s="519">
        <v>4394429.7</v>
      </c>
      <c r="D35" s="519">
        <v>3922059.88</v>
      </c>
      <c r="E35" s="519">
        <v>3400197.42</v>
      </c>
      <c r="F35" s="426"/>
      <c r="G35" s="873">
        <f>+E35-D35</f>
        <v>-521862.45999999996</v>
      </c>
      <c r="I35" s="874">
        <f>+G28+G43</f>
        <v>-511125.69999999995</v>
      </c>
      <c r="K35" s="417">
        <f>+C35-D35</f>
        <v>472369.8200000003</v>
      </c>
    </row>
    <row r="36" spans="2:7" s="407" customFormat="1" ht="19.5" customHeight="1">
      <c r="B36" s="416" t="s">
        <v>190</v>
      </c>
      <c r="C36" s="519"/>
      <c r="D36" s="519"/>
      <c r="E36" s="519"/>
      <c r="F36" s="426"/>
      <c r="G36" s="870"/>
    </row>
    <row r="37" spans="2:7" s="407" customFormat="1" ht="19.5" customHeight="1">
      <c r="B37" s="416" t="s">
        <v>500</v>
      </c>
      <c r="C37" s="519">
        <v>4166.67</v>
      </c>
      <c r="D37" s="519">
        <v>4166.67</v>
      </c>
      <c r="E37" s="519">
        <v>4166.67</v>
      </c>
      <c r="F37" s="426"/>
      <c r="G37" s="870"/>
    </row>
    <row r="38" spans="2:11" s="407" customFormat="1" ht="19.5" customHeight="1">
      <c r="B38" s="413" t="s">
        <v>191</v>
      </c>
      <c r="C38" s="522"/>
      <c r="D38" s="522"/>
      <c r="E38" s="522"/>
      <c r="F38" s="426"/>
      <c r="G38" s="873">
        <f>+E38-D38</f>
        <v>0</v>
      </c>
      <c r="J38" s="417"/>
      <c r="K38" s="417"/>
    </row>
    <row r="39" spans="1:11" s="407" customFormat="1" ht="19.5" customHeight="1">
      <c r="A39" s="418"/>
      <c r="B39" s="413" t="s">
        <v>192</v>
      </c>
      <c r="C39" s="522"/>
      <c r="D39" s="522"/>
      <c r="E39" s="522"/>
      <c r="F39" s="426"/>
      <c r="G39" s="870"/>
      <c r="J39" s="417"/>
      <c r="K39" s="417"/>
    </row>
    <row r="40" spans="2:11" s="407" customFormat="1" ht="19.5" customHeight="1">
      <c r="B40" s="413" t="s">
        <v>193</v>
      </c>
      <c r="C40" s="522"/>
      <c r="D40" s="522"/>
      <c r="E40" s="522"/>
      <c r="F40" s="433"/>
      <c r="G40" s="870"/>
      <c r="J40" s="417"/>
      <c r="K40" s="417"/>
    </row>
    <row r="41" spans="2:7" s="407" customFormat="1" ht="19.5" customHeight="1">
      <c r="B41" s="413" t="s">
        <v>501</v>
      </c>
      <c r="C41" s="522"/>
      <c r="D41" s="522"/>
      <c r="E41" s="522"/>
      <c r="F41" s="433"/>
      <c r="G41" s="870"/>
    </row>
    <row r="42" spans="2:7" s="407" customFormat="1" ht="19.5" customHeight="1">
      <c r="B42" s="413" t="s">
        <v>502</v>
      </c>
      <c r="C42" s="522"/>
      <c r="D42" s="522"/>
      <c r="E42" s="522"/>
      <c r="F42" s="433"/>
      <c r="G42" s="870"/>
    </row>
    <row r="43" spans="2:7" s="407" customFormat="1" ht="19.5" customHeight="1">
      <c r="B43" s="442" t="s">
        <v>262</v>
      </c>
      <c r="C43" s="525">
        <f>+C44+C45+C49+C54+C55+C58+C59</f>
        <v>484578.28</v>
      </c>
      <c r="D43" s="525">
        <f>+D44+D45+D49+D54+D55+D58+D59</f>
        <v>464068.02999999997</v>
      </c>
      <c r="E43" s="525">
        <f>+E44+E45+E49+E54+E55+E58+E59</f>
        <v>474804.79</v>
      </c>
      <c r="F43" s="433"/>
      <c r="G43" s="874">
        <f>+E43-D43</f>
        <v>10736.76000000001</v>
      </c>
    </row>
    <row r="44" spans="2:7" s="407" customFormat="1" ht="30" customHeight="1">
      <c r="B44" s="447" t="s">
        <v>197</v>
      </c>
      <c r="C44" s="522"/>
      <c r="D44" s="522"/>
      <c r="E44" s="522"/>
      <c r="F44" s="433"/>
      <c r="G44" s="873">
        <f>+E44-D44</f>
        <v>0</v>
      </c>
    </row>
    <row r="45" spans="2:7" s="407" customFormat="1" ht="19.5" customHeight="1">
      <c r="B45" s="413" t="s">
        <v>198</v>
      </c>
      <c r="C45" s="525">
        <f>+C46+C47+C48</f>
        <v>0</v>
      </c>
      <c r="D45" s="525">
        <f>+D46+D47+D48</f>
        <v>0</v>
      </c>
      <c r="E45" s="525">
        <f>+E46+E47+E48</f>
        <v>0</v>
      </c>
      <c r="F45" s="433"/>
      <c r="G45" s="873">
        <f>+E45-D45</f>
        <v>0</v>
      </c>
    </row>
    <row r="46" spans="2:7" s="407" customFormat="1" ht="19.5" customHeight="1">
      <c r="B46" s="416" t="s">
        <v>497</v>
      </c>
      <c r="C46" s="522"/>
      <c r="D46" s="522"/>
      <c r="E46" s="522"/>
      <c r="F46" s="433"/>
      <c r="G46" s="870"/>
    </row>
    <row r="47" spans="2:7" s="407" customFormat="1" ht="28.5" customHeight="1">
      <c r="B47" s="446" t="s">
        <v>498</v>
      </c>
      <c r="C47" s="522"/>
      <c r="D47" s="522"/>
      <c r="E47" s="522"/>
      <c r="F47" s="433"/>
      <c r="G47" s="870"/>
    </row>
    <row r="48" spans="2:7" s="407" customFormat="1" ht="19.5" customHeight="1">
      <c r="B48" s="416" t="s">
        <v>499</v>
      </c>
      <c r="C48" s="522"/>
      <c r="D48" s="522"/>
      <c r="E48" s="522"/>
      <c r="F48" s="433"/>
      <c r="G48" s="870"/>
    </row>
    <row r="49" spans="2:7" s="407" customFormat="1" ht="19.5" customHeight="1">
      <c r="B49" s="413" t="s">
        <v>199</v>
      </c>
      <c r="C49" s="525">
        <f>SUM(C50:C53)</f>
        <v>470048.14</v>
      </c>
      <c r="D49" s="525">
        <f>SUM(D50:D53)</f>
        <v>455065.24</v>
      </c>
      <c r="E49" s="525">
        <f>SUM(E50:E53)</f>
        <v>465804.79</v>
      </c>
      <c r="F49" s="426"/>
      <c r="G49" s="873">
        <f>+E49-D49</f>
        <v>10739.549999999988</v>
      </c>
    </row>
    <row r="50" spans="2:7" s="407" customFormat="1" ht="19.5" customHeight="1">
      <c r="B50" s="416" t="s">
        <v>189</v>
      </c>
      <c r="C50" s="519"/>
      <c r="D50" s="519"/>
      <c r="E50" s="519"/>
      <c r="F50" s="426"/>
      <c r="G50" s="870"/>
    </row>
    <row r="51" spans="2:12" s="407" customFormat="1" ht="19.5" customHeight="1">
      <c r="B51" s="416" t="s">
        <v>200</v>
      </c>
      <c r="C51" s="519">
        <v>470048.14</v>
      </c>
      <c r="D51" s="519">
        <v>455065.24</v>
      </c>
      <c r="E51" s="519">
        <v>465804.79</v>
      </c>
      <c r="G51" s="870"/>
      <c r="J51" s="417"/>
      <c r="K51" s="417"/>
      <c r="L51" s="417"/>
    </row>
    <row r="52" spans="2:7" s="407" customFormat="1" ht="19.5" customHeight="1">
      <c r="B52" s="416" t="s">
        <v>190</v>
      </c>
      <c r="C52" s="522"/>
      <c r="D52" s="522"/>
      <c r="E52" s="522"/>
      <c r="F52" s="433"/>
      <c r="G52" s="870"/>
    </row>
    <row r="53" spans="2:7" s="407" customFormat="1" ht="19.5" customHeight="1">
      <c r="B53" s="416" t="s">
        <v>503</v>
      </c>
      <c r="C53" s="522"/>
      <c r="D53" s="522"/>
      <c r="E53" s="522"/>
      <c r="F53" s="433"/>
      <c r="G53" s="870"/>
    </row>
    <row r="54" spans="2:7" s="407" customFormat="1" ht="19.5" customHeight="1">
      <c r="B54" s="413" t="s">
        <v>201</v>
      </c>
      <c r="C54" s="522"/>
      <c r="D54" s="522"/>
      <c r="E54" s="522"/>
      <c r="F54" s="433"/>
      <c r="G54" s="873">
        <f>+E54-D54</f>
        <v>0</v>
      </c>
    </row>
    <row r="55" spans="2:7" s="407" customFormat="1" ht="19.5" customHeight="1">
      <c r="B55" s="413" t="s">
        <v>202</v>
      </c>
      <c r="C55" s="525">
        <f>SUM(C56:C57)</f>
        <v>14530.14</v>
      </c>
      <c r="D55" s="525">
        <f>SUM(D56:D57)</f>
        <v>9002.79</v>
      </c>
      <c r="E55" s="525">
        <f>SUM(E56:E57)</f>
        <v>9000</v>
      </c>
      <c r="F55" s="426"/>
      <c r="G55" s="873">
        <f>+E55-D55</f>
        <v>-2.790000000000873</v>
      </c>
    </row>
    <row r="56" spans="2:7" s="407" customFormat="1" ht="19.5" customHeight="1">
      <c r="B56" s="416" t="s">
        <v>203</v>
      </c>
      <c r="C56" s="519"/>
      <c r="D56" s="519"/>
      <c r="E56" s="519"/>
      <c r="F56" s="426"/>
      <c r="G56" s="870"/>
    </row>
    <row r="57" spans="2:7" s="407" customFormat="1" ht="19.5" customHeight="1">
      <c r="B57" s="416" t="s">
        <v>504</v>
      </c>
      <c r="C57" s="519">
        <v>14530.14</v>
      </c>
      <c r="D57" s="519">
        <v>9002.79</v>
      </c>
      <c r="E57" s="519">
        <v>9000</v>
      </c>
      <c r="F57" s="426"/>
      <c r="G57" s="870"/>
    </row>
    <row r="58" spans="1:7" s="407" customFormat="1" ht="19.5" customHeight="1">
      <c r="A58" s="418"/>
      <c r="B58" s="413" t="s">
        <v>224</v>
      </c>
      <c r="C58" s="522"/>
      <c r="D58" s="522"/>
      <c r="E58" s="522"/>
      <c r="F58" s="433"/>
      <c r="G58" s="873">
        <f>+E58-D58</f>
        <v>0</v>
      </c>
    </row>
    <row r="59" spans="1:7" s="407" customFormat="1" ht="19.5" customHeight="1">
      <c r="A59" s="418"/>
      <c r="B59" s="413" t="s">
        <v>505</v>
      </c>
      <c r="C59" s="522"/>
      <c r="D59" s="522"/>
      <c r="E59" s="522"/>
      <c r="F59" s="433"/>
      <c r="G59" s="870"/>
    </row>
    <row r="60" spans="2:7" s="407" customFormat="1" ht="30" customHeight="1">
      <c r="B60" s="419" t="s">
        <v>263</v>
      </c>
      <c r="C60" s="526">
        <f>C43+C28+C6</f>
        <v>11177497.89</v>
      </c>
      <c r="D60" s="526">
        <f>D43+D28+D6</f>
        <v>11017723.14</v>
      </c>
      <c r="E60" s="526">
        <f>E43+E28+E6</f>
        <v>11487408.55</v>
      </c>
      <c r="F60" s="414"/>
      <c r="G60" s="874">
        <f>+E60-D60</f>
        <v>469685.41000000015</v>
      </c>
    </row>
    <row r="61" spans="3:7" s="407" customFormat="1" ht="13.5">
      <c r="C61" s="417"/>
      <c r="D61" s="417"/>
      <c r="E61" s="417"/>
      <c r="F61" s="448"/>
      <c r="G61" s="870"/>
    </row>
    <row r="62" spans="3:7" s="407" customFormat="1" ht="13.5">
      <c r="C62" s="417"/>
      <c r="D62" s="417"/>
      <c r="E62" s="417"/>
      <c r="F62" s="448"/>
      <c r="G62" s="870"/>
    </row>
    <row r="63" spans="2:7" s="407" customFormat="1" ht="13.5" hidden="1">
      <c r="B63" s="422" t="s">
        <v>204</v>
      </c>
      <c r="C63" s="417"/>
      <c r="D63" s="417"/>
      <c r="E63" s="417"/>
      <c r="F63" s="448"/>
      <c r="G63" s="870"/>
    </row>
    <row r="64" spans="6:7" s="407" customFormat="1" ht="13.5">
      <c r="F64" s="418"/>
      <c r="G64" s="870"/>
    </row>
    <row r="65" spans="3:7" s="407" customFormat="1" ht="13.5">
      <c r="C65" s="417"/>
      <c r="D65" s="417"/>
      <c r="E65" s="417"/>
      <c r="F65" s="448"/>
      <c r="G65" s="870"/>
    </row>
    <row r="66" spans="3:7" s="407" customFormat="1" ht="13.5" hidden="1">
      <c r="C66" s="417"/>
      <c r="D66" s="417"/>
      <c r="E66" s="417"/>
      <c r="F66" s="448"/>
      <c r="G66" s="870"/>
    </row>
    <row r="67" spans="2:7" s="407" customFormat="1" ht="13.5" hidden="1">
      <c r="B67" s="407" t="s">
        <v>225</v>
      </c>
      <c r="C67" s="417">
        <f>+ACTIVO!C43</f>
        <v>11177497.89</v>
      </c>
      <c r="D67" s="417">
        <f>+ACTIVO!D43</f>
        <v>11017723.14</v>
      </c>
      <c r="E67" s="417">
        <f>+ACTIVO!E43</f>
        <v>11487408.55</v>
      </c>
      <c r="F67" s="448"/>
      <c r="G67" s="870"/>
    </row>
    <row r="68" spans="2:7" s="407" customFormat="1" ht="13.5" hidden="1">
      <c r="B68" s="418" t="s">
        <v>223</v>
      </c>
      <c r="C68" s="428">
        <f>+C60-C67</f>
        <v>0</v>
      </c>
      <c r="D68" s="428">
        <f>+D60-D67</f>
        <v>0</v>
      </c>
      <c r="E68" s="428">
        <f>+E60-E67</f>
        <v>0</v>
      </c>
      <c r="F68" s="426"/>
      <c r="G68" s="870"/>
    </row>
    <row r="69" spans="6:7" s="407" customFormat="1" ht="13.5" hidden="1">
      <c r="F69" s="418"/>
      <c r="G69" s="870"/>
    </row>
    <row r="70" spans="5:7" s="407" customFormat="1" ht="13.5" hidden="1">
      <c r="E70" s="417"/>
      <c r="F70" s="448"/>
      <c r="G70" s="870"/>
    </row>
    <row r="71" spans="6:7" s="407" customFormat="1" ht="13.5">
      <c r="F71" s="418"/>
      <c r="G71" s="870"/>
    </row>
    <row r="72" spans="6:7" s="407" customFormat="1" ht="13.5">
      <c r="F72" s="418"/>
      <c r="G72" s="870"/>
    </row>
    <row r="73" spans="6:7" s="407" customFormat="1" ht="13.5">
      <c r="F73" s="418"/>
      <c r="G73" s="870"/>
    </row>
    <row r="74" spans="6:7" s="407" customFormat="1" ht="13.5">
      <c r="F74" s="418"/>
      <c r="G74" s="870"/>
    </row>
    <row r="75" spans="6:7" s="407" customFormat="1" ht="13.5">
      <c r="F75" s="418"/>
      <c r="G75" s="870"/>
    </row>
    <row r="76" spans="6:7" s="407" customFormat="1" ht="13.5">
      <c r="F76" s="418"/>
      <c r="G76" s="870"/>
    </row>
    <row r="77" spans="6:7" s="407" customFormat="1" ht="13.5">
      <c r="F77" s="418"/>
      <c r="G77" s="870"/>
    </row>
    <row r="78" spans="6:7" s="407" customFormat="1" ht="13.5">
      <c r="F78" s="418"/>
      <c r="G78" s="870"/>
    </row>
    <row r="79" spans="6:7" s="407" customFormat="1" ht="13.5">
      <c r="F79" s="418"/>
      <c r="G79" s="870"/>
    </row>
    <row r="80" spans="6:7" s="407" customFormat="1" ht="13.5">
      <c r="F80" s="418"/>
      <c r="G80" s="870"/>
    </row>
    <row r="81" spans="6:7" s="407" customFormat="1" ht="13.5">
      <c r="F81" s="418"/>
      <c r="G81" s="870"/>
    </row>
    <row r="82" spans="6:7" s="407" customFormat="1" ht="13.5">
      <c r="F82" s="418"/>
      <c r="G82" s="870"/>
    </row>
    <row r="83" spans="6:7" s="407" customFormat="1" ht="13.5">
      <c r="F83" s="418"/>
      <c r="G83" s="870"/>
    </row>
    <row r="84" spans="6:7" s="407" customFormat="1" ht="13.5">
      <c r="F84" s="418"/>
      <c r="G84" s="870"/>
    </row>
    <row r="85" spans="6:7" s="407" customFormat="1" ht="13.5">
      <c r="F85" s="418"/>
      <c r="G85" s="870"/>
    </row>
    <row r="86" spans="6:7" s="407" customFormat="1" ht="13.5">
      <c r="F86" s="418"/>
      <c r="G86" s="870"/>
    </row>
    <row r="87" spans="6:7" s="407" customFormat="1" ht="13.5">
      <c r="F87" s="418"/>
      <c r="G87" s="870"/>
    </row>
    <row r="88" spans="6:7" s="407" customFormat="1" ht="13.5">
      <c r="F88" s="418"/>
      <c r="G88" s="870"/>
    </row>
    <row r="89" spans="6:7" s="407" customFormat="1" ht="13.5">
      <c r="F89" s="418"/>
      <c r="G89" s="870"/>
    </row>
    <row r="90" spans="6:7" s="407" customFormat="1" ht="13.5">
      <c r="F90" s="418"/>
      <c r="G90" s="870"/>
    </row>
    <row r="91" spans="6:7" s="407" customFormat="1" ht="13.5">
      <c r="F91" s="418"/>
      <c r="G91" s="870"/>
    </row>
    <row r="92" spans="6:7" s="407" customFormat="1" ht="13.5">
      <c r="F92" s="418"/>
      <c r="G92" s="870"/>
    </row>
    <row r="93" spans="6:7" s="407" customFormat="1" ht="13.5">
      <c r="F93" s="418"/>
      <c r="G93" s="870"/>
    </row>
    <row r="94" spans="6:7" s="407" customFormat="1" ht="13.5">
      <c r="F94" s="418"/>
      <c r="G94" s="870"/>
    </row>
    <row r="95" spans="6:7" s="407" customFormat="1" ht="13.5">
      <c r="F95" s="418"/>
      <c r="G95" s="870"/>
    </row>
    <row r="96" spans="6:7" s="407" customFormat="1" ht="13.5">
      <c r="F96" s="418"/>
      <c r="G96" s="870"/>
    </row>
    <row r="97" spans="6:7" s="407" customFormat="1" ht="13.5">
      <c r="F97" s="418"/>
      <c r="G97" s="870"/>
    </row>
    <row r="98" spans="6:7" s="407" customFormat="1" ht="13.5">
      <c r="F98" s="418"/>
      <c r="G98" s="870"/>
    </row>
    <row r="99" spans="6:7" s="407" customFormat="1" ht="13.5">
      <c r="F99" s="418"/>
      <c r="G99" s="870"/>
    </row>
    <row r="100" spans="6:7" s="407" customFormat="1" ht="13.5">
      <c r="F100" s="418"/>
      <c r="G100" s="870"/>
    </row>
    <row r="101" spans="6:7" s="407" customFormat="1" ht="13.5">
      <c r="F101" s="418"/>
      <c r="G101" s="870"/>
    </row>
    <row r="102" spans="6:7" s="407" customFormat="1" ht="13.5">
      <c r="F102" s="418"/>
      <c r="G102" s="870"/>
    </row>
    <row r="103" spans="6:7" s="407" customFormat="1" ht="13.5">
      <c r="F103" s="418"/>
      <c r="G103" s="870"/>
    </row>
    <row r="104" spans="6:7" s="407" customFormat="1" ht="13.5">
      <c r="F104" s="418"/>
      <c r="G104" s="870"/>
    </row>
    <row r="105" spans="6:7" s="407" customFormat="1" ht="13.5">
      <c r="F105" s="418"/>
      <c r="G105" s="870"/>
    </row>
    <row r="106" spans="6:7" s="407" customFormat="1" ht="13.5">
      <c r="F106" s="418"/>
      <c r="G106" s="870"/>
    </row>
    <row r="107" spans="6:7" s="407" customFormat="1" ht="13.5">
      <c r="F107" s="418"/>
      <c r="G107" s="870"/>
    </row>
    <row r="108" spans="6:7" s="407" customFormat="1" ht="13.5">
      <c r="F108" s="418"/>
      <c r="G108" s="870"/>
    </row>
    <row r="109" spans="6:7" s="407" customFormat="1" ht="13.5">
      <c r="F109" s="418"/>
      <c r="G109" s="870"/>
    </row>
    <row r="110" spans="6:7" s="407" customFormat="1" ht="13.5">
      <c r="F110" s="418"/>
      <c r="G110" s="870"/>
    </row>
    <row r="111" spans="6:7" s="407" customFormat="1" ht="13.5">
      <c r="F111" s="418"/>
      <c r="G111" s="870"/>
    </row>
    <row r="112" spans="6:7" s="407" customFormat="1" ht="13.5">
      <c r="F112" s="418"/>
      <c r="G112" s="870"/>
    </row>
    <row r="113" spans="6:7" s="407" customFormat="1" ht="13.5">
      <c r="F113" s="418"/>
      <c r="G113" s="870"/>
    </row>
    <row r="114" spans="6:7" s="407" customFormat="1" ht="13.5">
      <c r="F114" s="418"/>
      <c r="G114" s="870"/>
    </row>
    <row r="115" spans="6:7" s="407" customFormat="1" ht="13.5">
      <c r="F115" s="418"/>
      <c r="G115" s="870"/>
    </row>
    <row r="116" spans="6:7" s="407" customFormat="1" ht="13.5">
      <c r="F116" s="418"/>
      <c r="G116" s="870"/>
    </row>
    <row r="117" spans="6:7" s="407" customFormat="1" ht="13.5">
      <c r="F117" s="418"/>
      <c r="G117" s="870"/>
    </row>
    <row r="118" spans="6:7" s="407" customFormat="1" ht="13.5">
      <c r="F118" s="418"/>
      <c r="G118" s="870"/>
    </row>
    <row r="119" spans="6:7" s="407" customFormat="1" ht="13.5">
      <c r="F119" s="418"/>
      <c r="G119" s="870"/>
    </row>
    <row r="120" spans="6:7" s="407" customFormat="1" ht="13.5">
      <c r="F120" s="418"/>
      <c r="G120" s="870"/>
    </row>
    <row r="121" spans="6:7" s="407" customFormat="1" ht="13.5">
      <c r="F121" s="418"/>
      <c r="G121" s="870"/>
    </row>
    <row r="122" spans="6:7" s="407" customFormat="1" ht="13.5">
      <c r="F122" s="418"/>
      <c r="G122" s="870"/>
    </row>
    <row r="123" spans="6:7" s="407" customFormat="1" ht="13.5">
      <c r="F123" s="418"/>
      <c r="G123" s="870"/>
    </row>
    <row r="124" spans="6:7" s="407" customFormat="1" ht="13.5">
      <c r="F124" s="418"/>
      <c r="G124" s="870"/>
    </row>
    <row r="125" spans="6:7" s="407" customFormat="1" ht="13.5">
      <c r="F125" s="418"/>
      <c r="G125" s="870"/>
    </row>
    <row r="126" spans="6:7" s="407" customFormat="1" ht="13.5">
      <c r="F126" s="418"/>
      <c r="G126" s="870"/>
    </row>
    <row r="127" spans="6:7" s="407" customFormat="1" ht="13.5">
      <c r="F127" s="418"/>
      <c r="G127" s="870"/>
    </row>
    <row r="128" spans="6:7" s="407" customFormat="1" ht="13.5">
      <c r="F128" s="418"/>
      <c r="G128" s="870"/>
    </row>
    <row r="129" spans="6:7" s="407" customFormat="1" ht="13.5">
      <c r="F129" s="418"/>
      <c r="G129" s="870"/>
    </row>
    <row r="130" spans="6:7" s="407" customFormat="1" ht="13.5">
      <c r="F130" s="418"/>
      <c r="G130" s="870"/>
    </row>
    <row r="131" spans="6:7" s="407" customFormat="1" ht="13.5">
      <c r="F131" s="418"/>
      <c r="G131" s="870"/>
    </row>
    <row r="132" spans="6:7" s="407" customFormat="1" ht="13.5">
      <c r="F132" s="418"/>
      <c r="G132" s="870"/>
    </row>
    <row r="133" spans="6:7" s="407" customFormat="1" ht="13.5">
      <c r="F133" s="418"/>
      <c r="G133" s="870"/>
    </row>
    <row r="134" spans="6:7" s="407" customFormat="1" ht="13.5">
      <c r="F134" s="418"/>
      <c r="G134" s="870"/>
    </row>
    <row r="135" spans="6:7" s="407" customFormat="1" ht="13.5">
      <c r="F135" s="418"/>
      <c r="G135" s="870"/>
    </row>
    <row r="136" spans="6:7" s="407" customFormat="1" ht="13.5">
      <c r="F136" s="418"/>
      <c r="G136" s="870"/>
    </row>
    <row r="137" spans="6:7" s="407" customFormat="1" ht="13.5">
      <c r="F137" s="418"/>
      <c r="G137" s="870"/>
    </row>
    <row r="138" spans="6:7" s="407" customFormat="1" ht="13.5">
      <c r="F138" s="418"/>
      <c r="G138" s="870"/>
    </row>
    <row r="139" spans="6:7" s="407" customFormat="1" ht="13.5">
      <c r="F139" s="418"/>
      <c r="G139" s="870"/>
    </row>
    <row r="140" spans="6:7" s="407" customFormat="1" ht="13.5">
      <c r="F140" s="418"/>
      <c r="G140" s="870"/>
    </row>
    <row r="141" spans="6:7" s="407" customFormat="1" ht="13.5">
      <c r="F141" s="418"/>
      <c r="G141" s="870"/>
    </row>
    <row r="142" spans="6:7" s="407" customFormat="1" ht="13.5">
      <c r="F142" s="418"/>
      <c r="G142" s="870"/>
    </row>
    <row r="143" spans="6:7" s="407" customFormat="1" ht="13.5">
      <c r="F143" s="418"/>
      <c r="G143" s="870"/>
    </row>
    <row r="144" spans="6:7" s="407" customFormat="1" ht="13.5">
      <c r="F144" s="418"/>
      <c r="G144" s="870"/>
    </row>
    <row r="145" spans="6:7" s="407" customFormat="1" ht="13.5">
      <c r="F145" s="418"/>
      <c r="G145" s="870"/>
    </row>
    <row r="146" spans="6:7" s="407" customFormat="1" ht="13.5">
      <c r="F146" s="418"/>
      <c r="G146" s="870"/>
    </row>
    <row r="147" spans="6:7" s="407" customFormat="1" ht="13.5">
      <c r="F147" s="418"/>
      <c r="G147" s="870"/>
    </row>
    <row r="148" spans="6:7" s="407" customFormat="1" ht="13.5">
      <c r="F148" s="418"/>
      <c r="G148" s="870"/>
    </row>
    <row r="149" spans="6:7" s="407" customFormat="1" ht="13.5">
      <c r="F149" s="418"/>
      <c r="G149" s="870"/>
    </row>
    <row r="150" spans="6:7" s="407" customFormat="1" ht="13.5">
      <c r="F150" s="418"/>
      <c r="G150" s="870"/>
    </row>
    <row r="151" spans="6:7" s="407" customFormat="1" ht="13.5">
      <c r="F151" s="418"/>
      <c r="G151" s="870"/>
    </row>
    <row r="152" spans="6:7" s="407" customFormat="1" ht="13.5">
      <c r="F152" s="418"/>
      <c r="G152" s="870"/>
    </row>
    <row r="153" spans="6:7" s="407" customFormat="1" ht="13.5">
      <c r="F153" s="418"/>
      <c r="G153" s="870"/>
    </row>
    <row r="154" spans="6:7" s="407" customFormat="1" ht="13.5">
      <c r="F154" s="418"/>
      <c r="G154" s="870"/>
    </row>
    <row r="155" spans="6:7" s="407" customFormat="1" ht="13.5">
      <c r="F155" s="418"/>
      <c r="G155" s="870"/>
    </row>
    <row r="156" spans="6:7" s="407" customFormat="1" ht="13.5">
      <c r="F156" s="418"/>
      <c r="G156" s="870"/>
    </row>
    <row r="157" spans="6:7" s="407" customFormat="1" ht="13.5">
      <c r="F157" s="418"/>
      <c r="G157" s="870"/>
    </row>
    <row r="158" spans="6:7" s="407" customFormat="1" ht="13.5">
      <c r="F158" s="418"/>
      <c r="G158" s="870"/>
    </row>
    <row r="159" spans="6:7" s="407" customFormat="1" ht="13.5">
      <c r="F159" s="418"/>
      <c r="G159" s="870"/>
    </row>
    <row r="160" spans="6:7" s="407" customFormat="1" ht="13.5">
      <c r="F160" s="418"/>
      <c r="G160" s="870"/>
    </row>
    <row r="161" spans="6:7" s="407" customFormat="1" ht="13.5">
      <c r="F161" s="418"/>
      <c r="G161" s="870"/>
    </row>
    <row r="162" spans="6:7" s="407" customFormat="1" ht="13.5">
      <c r="F162" s="418"/>
      <c r="G162" s="870"/>
    </row>
    <row r="163" spans="6:7" s="407" customFormat="1" ht="13.5">
      <c r="F163" s="418"/>
      <c r="G163" s="870"/>
    </row>
    <row r="164" spans="6:7" s="407" customFormat="1" ht="13.5">
      <c r="F164" s="418"/>
      <c r="G164" s="870"/>
    </row>
    <row r="165" spans="6:7" s="407" customFormat="1" ht="13.5">
      <c r="F165" s="418"/>
      <c r="G165" s="870"/>
    </row>
    <row r="166" spans="6:7" s="407" customFormat="1" ht="13.5">
      <c r="F166" s="418"/>
      <c r="G166" s="870"/>
    </row>
    <row r="167" spans="6:7" s="407" customFormat="1" ht="13.5">
      <c r="F167" s="418"/>
      <c r="G167" s="870"/>
    </row>
    <row r="168" spans="6:7" s="407" customFormat="1" ht="13.5">
      <c r="F168" s="418"/>
      <c r="G168" s="870"/>
    </row>
    <row r="169" spans="6:7" s="407" customFormat="1" ht="13.5">
      <c r="F169" s="418"/>
      <c r="G169" s="870"/>
    </row>
    <row r="170" spans="6:7" s="407" customFormat="1" ht="13.5">
      <c r="F170" s="418"/>
      <c r="G170" s="870"/>
    </row>
    <row r="171" spans="6:7" s="407" customFormat="1" ht="13.5">
      <c r="F171" s="418"/>
      <c r="G171" s="870"/>
    </row>
    <row r="172" spans="6:7" s="407" customFormat="1" ht="13.5">
      <c r="F172" s="418"/>
      <c r="G172" s="870"/>
    </row>
    <row r="173" spans="6:7" s="407" customFormat="1" ht="13.5">
      <c r="F173" s="418"/>
      <c r="G173" s="870"/>
    </row>
    <row r="174" spans="6:7" s="407" customFormat="1" ht="13.5">
      <c r="F174" s="418"/>
      <c r="G174" s="870"/>
    </row>
    <row r="175" spans="6:7" s="407" customFormat="1" ht="13.5">
      <c r="F175" s="418"/>
      <c r="G175" s="870"/>
    </row>
    <row r="176" spans="6:7" s="407" customFormat="1" ht="13.5">
      <c r="F176" s="418"/>
      <c r="G176" s="870"/>
    </row>
    <row r="177" spans="6:7" s="407" customFormat="1" ht="13.5">
      <c r="F177" s="418"/>
      <c r="G177" s="870"/>
    </row>
    <row r="178" spans="6:7" s="407" customFormat="1" ht="13.5">
      <c r="F178" s="418"/>
      <c r="G178" s="870"/>
    </row>
    <row r="179" spans="6:7" s="407" customFormat="1" ht="13.5">
      <c r="F179" s="418"/>
      <c r="G179" s="870"/>
    </row>
    <row r="180" spans="6:7" s="407" customFormat="1" ht="13.5">
      <c r="F180" s="418"/>
      <c r="G180" s="870"/>
    </row>
    <row r="181" spans="6:7" s="407" customFormat="1" ht="13.5">
      <c r="F181" s="418"/>
      <c r="G181" s="870"/>
    </row>
    <row r="182" spans="6:7" s="407" customFormat="1" ht="13.5">
      <c r="F182" s="418"/>
      <c r="G182" s="870"/>
    </row>
    <row r="183" spans="6:7" s="407" customFormat="1" ht="13.5">
      <c r="F183" s="418"/>
      <c r="G183" s="870"/>
    </row>
    <row r="184" spans="6:7" s="407" customFormat="1" ht="13.5">
      <c r="F184" s="418"/>
      <c r="G184" s="870"/>
    </row>
    <row r="185" spans="6:7" s="407" customFormat="1" ht="13.5">
      <c r="F185" s="418"/>
      <c r="G185" s="870"/>
    </row>
    <row r="186" spans="6:7" s="407" customFormat="1" ht="13.5">
      <c r="F186" s="418"/>
      <c r="G186" s="870"/>
    </row>
    <row r="187" spans="6:7" s="407" customFormat="1" ht="13.5">
      <c r="F187" s="418"/>
      <c r="G187" s="870"/>
    </row>
    <row r="188" spans="6:7" s="407" customFormat="1" ht="13.5">
      <c r="F188" s="418"/>
      <c r="G188" s="870"/>
    </row>
    <row r="189" spans="6:7" s="407" customFormat="1" ht="13.5">
      <c r="F189" s="418"/>
      <c r="G189" s="870"/>
    </row>
    <row r="190" spans="6:7" s="407" customFormat="1" ht="13.5">
      <c r="F190" s="418"/>
      <c r="G190" s="870"/>
    </row>
    <row r="191" spans="6:7" s="407" customFormat="1" ht="13.5">
      <c r="F191" s="418"/>
      <c r="G191" s="870"/>
    </row>
    <row r="192" spans="6:7" s="407" customFormat="1" ht="13.5">
      <c r="F192" s="418"/>
      <c r="G192" s="870"/>
    </row>
    <row r="193" spans="6:7" s="407" customFormat="1" ht="13.5">
      <c r="F193" s="418"/>
      <c r="G193" s="870"/>
    </row>
    <row r="194" spans="6:7" s="407" customFormat="1" ht="13.5">
      <c r="F194" s="418"/>
      <c r="G194" s="870"/>
    </row>
    <row r="195" spans="6:7" s="407" customFormat="1" ht="13.5">
      <c r="F195" s="418"/>
      <c r="G195" s="870"/>
    </row>
    <row r="196" spans="6:7" s="407" customFormat="1" ht="13.5">
      <c r="F196" s="418"/>
      <c r="G196" s="870"/>
    </row>
    <row r="197" spans="6:7" s="407" customFormat="1" ht="13.5">
      <c r="F197" s="418"/>
      <c r="G197" s="870"/>
    </row>
    <row r="198" spans="6:7" s="407" customFormat="1" ht="13.5">
      <c r="F198" s="418"/>
      <c r="G198" s="870"/>
    </row>
    <row r="199" spans="6:7" s="407" customFormat="1" ht="13.5">
      <c r="F199" s="418"/>
      <c r="G199" s="870"/>
    </row>
    <row r="200" spans="6:7" s="407" customFormat="1" ht="13.5">
      <c r="F200" s="418"/>
      <c r="G200" s="870"/>
    </row>
    <row r="201" spans="6:7" s="407" customFormat="1" ht="13.5">
      <c r="F201" s="418"/>
      <c r="G201" s="870"/>
    </row>
    <row r="202" spans="6:7" s="407" customFormat="1" ht="13.5">
      <c r="F202" s="418"/>
      <c r="G202" s="870"/>
    </row>
    <row r="203" spans="6:7" s="407" customFormat="1" ht="13.5">
      <c r="F203" s="418"/>
      <c r="G203" s="870"/>
    </row>
    <row r="204" spans="6:7" s="407" customFormat="1" ht="13.5">
      <c r="F204" s="418"/>
      <c r="G204" s="870"/>
    </row>
    <row r="205" spans="6:7" s="407" customFormat="1" ht="13.5">
      <c r="F205" s="418"/>
      <c r="G205" s="870"/>
    </row>
    <row r="206" spans="6:7" s="407" customFormat="1" ht="13.5">
      <c r="F206" s="418"/>
      <c r="G206" s="870"/>
    </row>
    <row r="207" spans="6:7" s="407" customFormat="1" ht="13.5">
      <c r="F207" s="418"/>
      <c r="G207" s="870"/>
    </row>
    <row r="208" spans="6:7" s="407" customFormat="1" ht="13.5">
      <c r="F208" s="418"/>
      <c r="G208" s="870"/>
    </row>
    <row r="209" spans="6:7" s="407" customFormat="1" ht="13.5">
      <c r="F209" s="418"/>
      <c r="G209" s="870"/>
    </row>
    <row r="210" spans="6:7" s="407" customFormat="1" ht="13.5">
      <c r="F210" s="418"/>
      <c r="G210" s="870"/>
    </row>
    <row r="211" spans="6:7" s="407" customFormat="1" ht="13.5">
      <c r="F211" s="418"/>
      <c r="G211" s="870"/>
    </row>
    <row r="212" spans="6:7" s="407" customFormat="1" ht="13.5">
      <c r="F212" s="418"/>
      <c r="G212" s="870"/>
    </row>
    <row r="213" spans="6:7" s="407" customFormat="1" ht="13.5">
      <c r="F213" s="418"/>
      <c r="G213" s="870"/>
    </row>
    <row r="214" spans="6:7" s="407" customFormat="1" ht="13.5">
      <c r="F214" s="418"/>
      <c r="G214" s="870"/>
    </row>
    <row r="215" spans="6:7" s="407" customFormat="1" ht="13.5">
      <c r="F215" s="418"/>
      <c r="G215" s="870"/>
    </row>
    <row r="216" spans="6:7" s="407" customFormat="1" ht="13.5">
      <c r="F216" s="418"/>
      <c r="G216" s="870"/>
    </row>
    <row r="217" spans="6:7" s="407" customFormat="1" ht="13.5">
      <c r="F217" s="418"/>
      <c r="G217" s="870"/>
    </row>
    <row r="218" spans="6:7" s="407" customFormat="1" ht="13.5">
      <c r="F218" s="418"/>
      <c r="G218" s="870"/>
    </row>
    <row r="219" spans="6:7" s="407" customFormat="1" ht="13.5">
      <c r="F219" s="418"/>
      <c r="G219" s="870"/>
    </row>
    <row r="220" spans="6:7" s="407" customFormat="1" ht="13.5">
      <c r="F220" s="418"/>
      <c r="G220" s="870"/>
    </row>
    <row r="221" spans="6:7" s="407" customFormat="1" ht="13.5">
      <c r="F221" s="418"/>
      <c r="G221" s="870"/>
    </row>
    <row r="222" spans="6:7" s="407" customFormat="1" ht="13.5">
      <c r="F222" s="418"/>
      <c r="G222" s="870"/>
    </row>
    <row r="223" spans="6:7" s="407" customFormat="1" ht="13.5">
      <c r="F223" s="418"/>
      <c r="G223" s="870"/>
    </row>
    <row r="224" spans="6:7" s="407" customFormat="1" ht="13.5">
      <c r="F224" s="418"/>
      <c r="G224" s="870"/>
    </row>
    <row r="225" spans="6:7" s="407" customFormat="1" ht="13.5">
      <c r="F225" s="418"/>
      <c r="G225" s="870"/>
    </row>
    <row r="226" spans="6:7" s="407" customFormat="1" ht="13.5">
      <c r="F226" s="418"/>
      <c r="G226" s="870"/>
    </row>
    <row r="227" spans="6:7" s="407" customFormat="1" ht="13.5">
      <c r="F227" s="418"/>
      <c r="G227" s="870"/>
    </row>
    <row r="228" spans="6:7" s="407" customFormat="1" ht="13.5">
      <c r="F228" s="418"/>
      <c r="G228" s="870"/>
    </row>
    <row r="229" spans="6:7" s="407" customFormat="1" ht="13.5">
      <c r="F229" s="418"/>
      <c r="G229" s="870"/>
    </row>
    <row r="230" spans="6:7" s="407" customFormat="1" ht="13.5">
      <c r="F230" s="418"/>
      <c r="G230" s="870"/>
    </row>
    <row r="231" spans="6:7" s="407" customFormat="1" ht="13.5">
      <c r="F231" s="418"/>
      <c r="G231" s="870"/>
    </row>
    <row r="232" spans="6:7" s="407" customFormat="1" ht="13.5">
      <c r="F232" s="418"/>
      <c r="G232" s="870"/>
    </row>
    <row r="233" spans="6:7" s="407" customFormat="1" ht="13.5">
      <c r="F233" s="418"/>
      <c r="G233" s="870"/>
    </row>
    <row r="234" spans="6:7" s="407" customFormat="1" ht="13.5">
      <c r="F234" s="418"/>
      <c r="G234" s="870"/>
    </row>
    <row r="235" spans="6:7" s="407" customFormat="1" ht="13.5">
      <c r="F235" s="418"/>
      <c r="G235" s="870"/>
    </row>
    <row r="236" spans="6:7" s="407" customFormat="1" ht="13.5">
      <c r="F236" s="418"/>
      <c r="G236" s="870"/>
    </row>
    <row r="237" spans="6:7" s="407" customFormat="1" ht="13.5">
      <c r="F237" s="418"/>
      <c r="G237" s="870"/>
    </row>
    <row r="238" spans="6:7" s="407" customFormat="1" ht="13.5">
      <c r="F238" s="418"/>
      <c r="G238" s="870"/>
    </row>
    <row r="239" spans="6:7" s="407" customFormat="1" ht="13.5">
      <c r="F239" s="418"/>
      <c r="G239" s="870"/>
    </row>
    <row r="240" spans="6:7" s="407" customFormat="1" ht="13.5">
      <c r="F240" s="418"/>
      <c r="G240" s="870"/>
    </row>
    <row r="241" spans="6:7" s="407" customFormat="1" ht="13.5">
      <c r="F241" s="418"/>
      <c r="G241" s="870"/>
    </row>
    <row r="242" spans="6:7" s="407" customFormat="1" ht="13.5">
      <c r="F242" s="418"/>
      <c r="G242" s="870"/>
    </row>
    <row r="243" spans="6:7" s="407" customFormat="1" ht="13.5">
      <c r="F243" s="418"/>
      <c r="G243" s="870"/>
    </row>
    <row r="244" spans="6:7" s="407" customFormat="1" ht="13.5">
      <c r="F244" s="418"/>
      <c r="G244" s="870"/>
    </row>
    <row r="245" spans="6:7" s="407" customFormat="1" ht="13.5">
      <c r="F245" s="418"/>
      <c r="G245" s="870"/>
    </row>
    <row r="246" spans="6:7" s="407" customFormat="1" ht="13.5">
      <c r="F246" s="418"/>
      <c r="G246" s="870"/>
    </row>
    <row r="247" spans="6:7" s="407" customFormat="1" ht="13.5">
      <c r="F247" s="418"/>
      <c r="G247" s="870"/>
    </row>
    <row r="248" spans="6:7" s="407" customFormat="1" ht="13.5">
      <c r="F248" s="418"/>
      <c r="G248" s="870"/>
    </row>
    <row r="249" spans="6:7" s="407" customFormat="1" ht="13.5">
      <c r="F249" s="418"/>
      <c r="G249" s="870"/>
    </row>
    <row r="250" spans="6:7" s="407" customFormat="1" ht="13.5">
      <c r="F250" s="418"/>
      <c r="G250" s="870"/>
    </row>
    <row r="251" spans="6:7" s="407" customFormat="1" ht="13.5">
      <c r="F251" s="418"/>
      <c r="G251" s="870"/>
    </row>
    <row r="252" spans="6:7" s="407" customFormat="1" ht="13.5">
      <c r="F252" s="418"/>
      <c r="G252" s="870"/>
    </row>
    <row r="253" spans="6:7" s="407" customFormat="1" ht="13.5">
      <c r="F253" s="418"/>
      <c r="G253" s="870"/>
    </row>
    <row r="254" spans="6:7" s="407" customFormat="1" ht="13.5">
      <c r="F254" s="418"/>
      <c r="G254" s="870"/>
    </row>
    <row r="255" spans="6:7" s="407" customFormat="1" ht="13.5">
      <c r="F255" s="418"/>
      <c r="G255" s="870"/>
    </row>
    <row r="256" spans="6:7" s="407" customFormat="1" ht="13.5">
      <c r="F256" s="418"/>
      <c r="G256" s="870"/>
    </row>
    <row r="257" spans="6:7" s="407" customFormat="1" ht="13.5">
      <c r="F257" s="418"/>
      <c r="G257" s="870"/>
    </row>
    <row r="258" spans="6:7" s="407" customFormat="1" ht="13.5">
      <c r="F258" s="418"/>
      <c r="G258" s="870"/>
    </row>
    <row r="259" spans="6:7" s="407" customFormat="1" ht="13.5">
      <c r="F259" s="418"/>
      <c r="G259" s="870"/>
    </row>
    <row r="260" spans="6:7" s="407" customFormat="1" ht="13.5">
      <c r="F260" s="418"/>
      <c r="G260" s="870"/>
    </row>
    <row r="261" spans="6:7" s="407" customFormat="1" ht="13.5">
      <c r="F261" s="418"/>
      <c r="G261" s="870"/>
    </row>
    <row r="262" spans="6:7" s="407" customFormat="1" ht="13.5">
      <c r="F262" s="418"/>
      <c r="G262" s="870"/>
    </row>
    <row r="263" spans="6:7" s="407" customFormat="1" ht="13.5">
      <c r="F263" s="418"/>
      <c r="G263" s="870"/>
    </row>
    <row r="264" spans="6:7" s="407" customFormat="1" ht="13.5">
      <c r="F264" s="418"/>
      <c r="G264" s="870"/>
    </row>
    <row r="265" spans="6:7" s="407" customFormat="1" ht="13.5">
      <c r="F265" s="418"/>
      <c r="G265" s="870"/>
    </row>
    <row r="266" spans="6:7" s="407" customFormat="1" ht="13.5">
      <c r="F266" s="418"/>
      <c r="G266" s="870"/>
    </row>
    <row r="267" spans="6:7" s="407" customFormat="1" ht="13.5">
      <c r="F267" s="418"/>
      <c r="G267" s="870"/>
    </row>
    <row r="268" spans="6:7" s="407" customFormat="1" ht="13.5">
      <c r="F268" s="418"/>
      <c r="G268" s="870"/>
    </row>
    <row r="269" spans="6:7" s="407" customFormat="1" ht="13.5">
      <c r="F269" s="418"/>
      <c r="G269" s="870"/>
    </row>
    <row r="270" spans="6:7" s="407" customFormat="1" ht="13.5">
      <c r="F270" s="418"/>
      <c r="G270" s="870"/>
    </row>
    <row r="271" spans="6:7" s="407" customFormat="1" ht="13.5">
      <c r="F271" s="418"/>
      <c r="G271" s="870"/>
    </row>
    <row r="272" spans="6:7" s="407" customFormat="1" ht="13.5">
      <c r="F272" s="418"/>
      <c r="G272" s="870"/>
    </row>
    <row r="273" spans="6:7" s="407" customFormat="1" ht="13.5">
      <c r="F273" s="418"/>
      <c r="G273" s="870"/>
    </row>
    <row r="274" spans="6:7" s="407" customFormat="1" ht="13.5">
      <c r="F274" s="418"/>
      <c r="G274" s="870"/>
    </row>
    <row r="275" spans="6:7" s="407" customFormat="1" ht="13.5">
      <c r="F275" s="418"/>
      <c r="G275" s="870"/>
    </row>
    <row r="276" spans="6:7" s="407" customFormat="1" ht="13.5">
      <c r="F276" s="418"/>
      <c r="G276" s="870"/>
    </row>
    <row r="277" spans="6:7" s="407" customFormat="1" ht="13.5">
      <c r="F277" s="418"/>
      <c r="G277" s="870"/>
    </row>
    <row r="278" spans="6:7" s="407" customFormat="1" ht="13.5">
      <c r="F278" s="418"/>
      <c r="G278" s="870"/>
    </row>
    <row r="279" spans="6:7" s="407" customFormat="1" ht="13.5">
      <c r="F279" s="418"/>
      <c r="G279" s="870"/>
    </row>
    <row r="280" spans="6:7" s="407" customFormat="1" ht="13.5">
      <c r="F280" s="418"/>
      <c r="G280" s="870"/>
    </row>
    <row r="281" spans="6:7" s="407" customFormat="1" ht="13.5">
      <c r="F281" s="418"/>
      <c r="G281" s="870"/>
    </row>
    <row r="282" spans="6:7" s="407" customFormat="1" ht="13.5">
      <c r="F282" s="418"/>
      <c r="G282" s="870"/>
    </row>
    <row r="283" spans="6:7" s="407" customFormat="1" ht="13.5">
      <c r="F283" s="418"/>
      <c r="G283" s="870"/>
    </row>
    <row r="284" spans="6:7" s="407" customFormat="1" ht="13.5">
      <c r="F284" s="418"/>
      <c r="G284" s="870"/>
    </row>
    <row r="285" spans="6:7" s="407" customFormat="1" ht="13.5">
      <c r="F285" s="418"/>
      <c r="G285" s="870"/>
    </row>
    <row r="286" spans="6:7" s="407" customFormat="1" ht="13.5">
      <c r="F286" s="418"/>
      <c r="G286" s="870"/>
    </row>
    <row r="287" spans="6:7" s="407" customFormat="1" ht="13.5">
      <c r="F287" s="418"/>
      <c r="G287" s="870"/>
    </row>
    <row r="288" spans="6:7" s="407" customFormat="1" ht="13.5">
      <c r="F288" s="418"/>
      <c r="G288" s="870"/>
    </row>
    <row r="289" spans="6:7" s="407" customFormat="1" ht="13.5">
      <c r="F289" s="418"/>
      <c r="G289" s="870"/>
    </row>
    <row r="290" spans="6:7" s="407" customFormat="1" ht="13.5">
      <c r="F290" s="418"/>
      <c r="G290" s="870"/>
    </row>
    <row r="291" spans="6:7" s="407" customFormat="1" ht="13.5">
      <c r="F291" s="418"/>
      <c r="G291" s="870"/>
    </row>
    <row r="292" spans="6:7" s="407" customFormat="1" ht="13.5">
      <c r="F292" s="418"/>
      <c r="G292" s="870"/>
    </row>
    <row r="293" spans="6:7" s="407" customFormat="1" ht="13.5">
      <c r="F293" s="418"/>
      <c r="G293" s="870"/>
    </row>
    <row r="294" spans="6:7" s="407" customFormat="1" ht="13.5">
      <c r="F294" s="418"/>
      <c r="G294" s="870"/>
    </row>
    <row r="295" spans="6:7" s="407" customFormat="1" ht="13.5">
      <c r="F295" s="418"/>
      <c r="G295" s="870"/>
    </row>
    <row r="296" spans="6:7" s="407" customFormat="1" ht="13.5">
      <c r="F296" s="418"/>
      <c r="G296" s="870"/>
    </row>
    <row r="297" spans="6:7" s="407" customFormat="1" ht="13.5">
      <c r="F297" s="418"/>
      <c r="G297" s="870"/>
    </row>
    <row r="298" spans="6:7" s="407" customFormat="1" ht="13.5">
      <c r="F298" s="418"/>
      <c r="G298" s="870"/>
    </row>
    <row r="299" spans="6:7" s="407" customFormat="1" ht="13.5">
      <c r="F299" s="418"/>
      <c r="G299" s="870"/>
    </row>
    <row r="300" spans="6:7" s="407" customFormat="1" ht="13.5">
      <c r="F300" s="418"/>
      <c r="G300" s="870"/>
    </row>
    <row r="301" spans="6:7" s="407" customFormat="1" ht="13.5">
      <c r="F301" s="418"/>
      <c r="G301" s="870"/>
    </row>
    <row r="302" spans="6:7" s="407" customFormat="1" ht="13.5">
      <c r="F302" s="418"/>
      <c r="G302" s="870"/>
    </row>
    <row r="303" spans="6:7" s="407" customFormat="1" ht="13.5">
      <c r="F303" s="418"/>
      <c r="G303" s="870"/>
    </row>
    <row r="304" spans="6:7" s="407" customFormat="1" ht="13.5">
      <c r="F304" s="418"/>
      <c r="G304" s="870"/>
    </row>
    <row r="305" spans="6:7" s="407" customFormat="1" ht="13.5">
      <c r="F305" s="418"/>
      <c r="G305" s="870"/>
    </row>
    <row r="306" spans="6:7" s="407" customFormat="1" ht="13.5">
      <c r="F306" s="418"/>
      <c r="G306" s="870"/>
    </row>
    <row r="307" spans="6:7" s="407" customFormat="1" ht="13.5">
      <c r="F307" s="418"/>
      <c r="G307" s="870"/>
    </row>
    <row r="308" spans="6:7" s="407" customFormat="1" ht="13.5">
      <c r="F308" s="418"/>
      <c r="G308" s="870"/>
    </row>
    <row r="309" spans="6:7" s="407" customFormat="1" ht="13.5">
      <c r="F309" s="418"/>
      <c r="G309" s="870"/>
    </row>
    <row r="310" spans="6:7" s="407" customFormat="1" ht="13.5">
      <c r="F310" s="418"/>
      <c r="G310" s="870"/>
    </row>
    <row r="311" spans="6:7" s="407" customFormat="1" ht="13.5">
      <c r="F311" s="418"/>
      <c r="G311" s="870"/>
    </row>
    <row r="312" spans="6:7" s="407" customFormat="1" ht="13.5">
      <c r="F312" s="418"/>
      <c r="G312" s="870"/>
    </row>
    <row r="313" spans="6:7" s="407" customFormat="1" ht="13.5">
      <c r="F313" s="418"/>
      <c r="G313" s="870"/>
    </row>
    <row r="314" spans="6:7" s="407" customFormat="1" ht="13.5">
      <c r="F314" s="418"/>
      <c r="G314" s="870"/>
    </row>
    <row r="315" spans="6:7" s="407" customFormat="1" ht="13.5">
      <c r="F315" s="418"/>
      <c r="G315" s="870"/>
    </row>
    <row r="316" spans="6:7" s="407" customFormat="1" ht="13.5">
      <c r="F316" s="418"/>
      <c r="G316" s="870"/>
    </row>
    <row r="317" spans="6:7" s="407" customFormat="1" ht="13.5">
      <c r="F317" s="418"/>
      <c r="G317" s="870"/>
    </row>
    <row r="318" spans="6:7" s="407" customFormat="1" ht="13.5">
      <c r="F318" s="418"/>
      <c r="G318" s="870"/>
    </row>
    <row r="319" spans="6:7" s="407" customFormat="1" ht="13.5">
      <c r="F319" s="418"/>
      <c r="G319" s="870"/>
    </row>
    <row r="320" spans="6:7" s="407" customFormat="1" ht="13.5">
      <c r="F320" s="418"/>
      <c r="G320" s="870"/>
    </row>
    <row r="321" spans="6:7" s="407" customFormat="1" ht="13.5">
      <c r="F321" s="418"/>
      <c r="G321" s="870"/>
    </row>
    <row r="322" spans="6:7" s="407" customFormat="1" ht="13.5">
      <c r="F322" s="418"/>
      <c r="G322" s="870"/>
    </row>
    <row r="323" spans="6:7" s="407" customFormat="1" ht="13.5">
      <c r="F323" s="418"/>
      <c r="G323" s="870"/>
    </row>
    <row r="324" spans="6:7" s="407" customFormat="1" ht="13.5">
      <c r="F324" s="418"/>
      <c r="G324" s="870"/>
    </row>
    <row r="325" spans="6:7" s="407" customFormat="1" ht="13.5">
      <c r="F325" s="418"/>
      <c r="G325" s="870"/>
    </row>
    <row r="326" spans="6:7" s="407" customFormat="1" ht="13.5">
      <c r="F326" s="418"/>
      <c r="G326" s="870"/>
    </row>
    <row r="327" spans="6:7" s="407" customFormat="1" ht="13.5">
      <c r="F327" s="418"/>
      <c r="G327" s="870"/>
    </row>
    <row r="328" spans="6:7" s="407" customFormat="1" ht="13.5">
      <c r="F328" s="418"/>
      <c r="G328" s="870"/>
    </row>
    <row r="329" spans="6:7" s="407" customFormat="1" ht="13.5">
      <c r="F329" s="418"/>
      <c r="G329" s="870"/>
    </row>
    <row r="330" spans="6:7" s="407" customFormat="1" ht="13.5">
      <c r="F330" s="418"/>
      <c r="G330" s="870"/>
    </row>
    <row r="331" spans="6:7" s="407" customFormat="1" ht="13.5">
      <c r="F331" s="418"/>
      <c r="G331" s="870"/>
    </row>
    <row r="332" spans="6:7" s="407" customFormat="1" ht="13.5">
      <c r="F332" s="418"/>
      <c r="G332" s="870"/>
    </row>
    <row r="333" spans="6:7" s="407" customFormat="1" ht="13.5">
      <c r="F333" s="418"/>
      <c r="G333" s="870"/>
    </row>
    <row r="334" spans="6:7" s="407" customFormat="1" ht="13.5">
      <c r="F334" s="418"/>
      <c r="G334" s="870"/>
    </row>
    <row r="335" spans="6:7" s="407" customFormat="1" ht="13.5">
      <c r="F335" s="418"/>
      <c r="G335" s="870"/>
    </row>
    <row r="336" spans="6:7" s="407" customFormat="1" ht="13.5">
      <c r="F336" s="418"/>
      <c r="G336" s="870"/>
    </row>
    <row r="337" spans="6:7" s="407" customFormat="1" ht="13.5">
      <c r="F337" s="418"/>
      <c r="G337" s="870"/>
    </row>
    <row r="338" spans="6:7" s="407" customFormat="1" ht="13.5">
      <c r="F338" s="418"/>
      <c r="G338" s="870"/>
    </row>
    <row r="339" spans="6:7" s="407" customFormat="1" ht="13.5">
      <c r="F339" s="418"/>
      <c r="G339" s="870"/>
    </row>
    <row r="340" spans="6:7" s="407" customFormat="1" ht="13.5">
      <c r="F340" s="418"/>
      <c r="G340" s="870"/>
    </row>
    <row r="341" spans="6:7" s="407" customFormat="1" ht="13.5">
      <c r="F341" s="418"/>
      <c r="G341" s="870"/>
    </row>
    <row r="342" spans="6:7" s="407" customFormat="1" ht="13.5">
      <c r="F342" s="418"/>
      <c r="G342" s="870"/>
    </row>
    <row r="343" spans="6:7" s="407" customFormat="1" ht="13.5">
      <c r="F343" s="418"/>
      <c r="G343" s="870"/>
    </row>
    <row r="344" spans="6:7" s="407" customFormat="1" ht="13.5">
      <c r="F344" s="418"/>
      <c r="G344" s="870"/>
    </row>
    <row r="345" spans="6:7" s="407" customFormat="1" ht="13.5">
      <c r="F345" s="418"/>
      <c r="G345" s="870"/>
    </row>
    <row r="346" spans="6:7" s="407" customFormat="1" ht="13.5">
      <c r="F346" s="418"/>
      <c r="G346" s="870"/>
    </row>
    <row r="347" spans="6:7" s="407" customFormat="1" ht="13.5">
      <c r="F347" s="418"/>
      <c r="G347" s="870"/>
    </row>
    <row r="348" spans="6:7" s="407" customFormat="1" ht="13.5">
      <c r="F348" s="418"/>
      <c r="G348" s="870"/>
    </row>
    <row r="349" spans="6:7" s="407" customFormat="1" ht="13.5">
      <c r="F349" s="418"/>
      <c r="G349" s="870"/>
    </row>
    <row r="350" spans="6:7" s="407" customFormat="1" ht="13.5">
      <c r="F350" s="418"/>
      <c r="G350" s="870"/>
    </row>
    <row r="351" spans="6:7" s="407" customFormat="1" ht="13.5">
      <c r="F351" s="418"/>
      <c r="G351" s="870"/>
    </row>
    <row r="352" spans="6:7" s="407" customFormat="1" ht="13.5">
      <c r="F352" s="418"/>
      <c r="G352" s="870"/>
    </row>
    <row r="353" spans="6:7" s="407" customFormat="1" ht="13.5">
      <c r="F353" s="418"/>
      <c r="G353" s="870"/>
    </row>
    <row r="354" spans="6:7" s="407" customFormat="1" ht="13.5">
      <c r="F354" s="418"/>
      <c r="G354" s="870"/>
    </row>
    <row r="355" spans="6:7" s="407" customFormat="1" ht="13.5">
      <c r="F355" s="418"/>
      <c r="G355" s="870"/>
    </row>
    <row r="356" spans="6:7" s="407" customFormat="1" ht="13.5">
      <c r="F356" s="418"/>
      <c r="G356" s="870"/>
    </row>
    <row r="357" spans="6:7" s="407" customFormat="1" ht="13.5">
      <c r="F357" s="418"/>
      <c r="G357" s="870"/>
    </row>
    <row r="358" spans="6:7" s="407" customFormat="1" ht="13.5">
      <c r="F358" s="418"/>
      <c r="G358" s="870"/>
    </row>
    <row r="359" spans="6:7" s="407" customFormat="1" ht="13.5">
      <c r="F359" s="418"/>
      <c r="G359" s="870"/>
    </row>
    <row r="360" spans="6:7" s="407" customFormat="1" ht="13.5">
      <c r="F360" s="418"/>
      <c r="G360" s="870"/>
    </row>
    <row r="361" spans="6:7" s="407" customFormat="1" ht="13.5">
      <c r="F361" s="418"/>
      <c r="G361" s="870"/>
    </row>
    <row r="362" spans="6:7" s="407" customFormat="1" ht="13.5">
      <c r="F362" s="418"/>
      <c r="G362" s="870"/>
    </row>
    <row r="363" spans="6:7" s="407" customFormat="1" ht="13.5">
      <c r="F363" s="418"/>
      <c r="G363" s="870"/>
    </row>
    <row r="364" spans="6:7" s="407" customFormat="1" ht="13.5">
      <c r="F364" s="418"/>
      <c r="G364" s="870"/>
    </row>
    <row r="365" spans="6:7" s="407" customFormat="1" ht="13.5">
      <c r="F365" s="418"/>
      <c r="G365" s="870"/>
    </row>
    <row r="366" spans="6:7" s="407" customFormat="1" ht="13.5">
      <c r="F366" s="418"/>
      <c r="G366" s="870"/>
    </row>
    <row r="367" spans="6:7" s="407" customFormat="1" ht="13.5">
      <c r="F367" s="418"/>
      <c r="G367" s="870"/>
    </row>
    <row r="368" spans="6:7" s="407" customFormat="1" ht="13.5">
      <c r="F368" s="418"/>
      <c r="G368" s="870"/>
    </row>
    <row r="369" spans="6:7" s="407" customFormat="1" ht="13.5">
      <c r="F369" s="418"/>
      <c r="G369" s="870"/>
    </row>
    <row r="370" spans="6:7" s="407" customFormat="1" ht="13.5">
      <c r="F370" s="418"/>
      <c r="G370" s="870"/>
    </row>
    <row r="371" spans="6:7" s="407" customFormat="1" ht="13.5">
      <c r="F371" s="418"/>
      <c r="G371" s="870"/>
    </row>
    <row r="372" spans="6:7" s="407" customFormat="1" ht="13.5">
      <c r="F372" s="418"/>
      <c r="G372" s="870"/>
    </row>
    <row r="373" spans="6:7" s="407" customFormat="1" ht="13.5">
      <c r="F373" s="418"/>
      <c r="G373" s="870"/>
    </row>
    <row r="374" spans="6:7" s="407" customFormat="1" ht="13.5">
      <c r="F374" s="418"/>
      <c r="G374" s="870"/>
    </row>
    <row r="375" spans="6:7" s="407" customFormat="1" ht="13.5">
      <c r="F375" s="418"/>
      <c r="G375" s="870"/>
    </row>
    <row r="376" spans="6:7" s="407" customFormat="1" ht="13.5">
      <c r="F376" s="418"/>
      <c r="G376" s="870"/>
    </row>
    <row r="377" spans="6:7" s="407" customFormat="1" ht="13.5">
      <c r="F377" s="418"/>
      <c r="G377" s="870"/>
    </row>
    <row r="378" spans="6:7" s="407" customFormat="1" ht="13.5">
      <c r="F378" s="418"/>
      <c r="G378" s="870"/>
    </row>
    <row r="379" spans="6:7" s="407" customFormat="1" ht="13.5">
      <c r="F379" s="418"/>
      <c r="G379" s="870"/>
    </row>
    <row r="380" spans="6:7" s="407" customFormat="1" ht="13.5">
      <c r="F380" s="418"/>
      <c r="G380" s="870"/>
    </row>
    <row r="381" spans="6:7" s="407" customFormat="1" ht="13.5">
      <c r="F381" s="418"/>
      <c r="G381" s="870"/>
    </row>
    <row r="382" spans="6:7" s="407" customFormat="1" ht="13.5">
      <c r="F382" s="418"/>
      <c r="G382" s="870"/>
    </row>
    <row r="383" spans="6:7" s="407" customFormat="1" ht="13.5">
      <c r="F383" s="418"/>
      <c r="G383" s="870"/>
    </row>
    <row r="384" spans="6:7" s="407" customFormat="1" ht="13.5">
      <c r="F384" s="418"/>
      <c r="G384" s="870"/>
    </row>
    <row r="385" spans="6:7" s="407" customFormat="1" ht="13.5">
      <c r="F385" s="418"/>
      <c r="G385" s="870"/>
    </row>
    <row r="386" spans="6:7" s="407" customFormat="1" ht="13.5">
      <c r="F386" s="418"/>
      <c r="G386" s="870"/>
    </row>
    <row r="387" spans="6:7" s="407" customFormat="1" ht="13.5">
      <c r="F387" s="418"/>
      <c r="G387" s="870"/>
    </row>
    <row r="388" spans="6:7" s="407" customFormat="1" ht="13.5">
      <c r="F388" s="418"/>
      <c r="G388" s="870"/>
    </row>
    <row r="389" spans="6:7" s="407" customFormat="1" ht="13.5">
      <c r="F389" s="418"/>
      <c r="G389" s="870"/>
    </row>
    <row r="390" spans="6:7" s="407" customFormat="1" ht="13.5">
      <c r="F390" s="418"/>
      <c r="G390" s="870"/>
    </row>
    <row r="391" spans="6:7" s="407" customFormat="1" ht="13.5">
      <c r="F391" s="418"/>
      <c r="G391" s="870"/>
    </row>
    <row r="392" spans="6:7" s="407" customFormat="1" ht="13.5">
      <c r="F392" s="418"/>
      <c r="G392" s="870"/>
    </row>
    <row r="393" spans="6:7" s="407" customFormat="1" ht="13.5">
      <c r="F393" s="418"/>
      <c r="G393" s="870"/>
    </row>
    <row r="394" spans="6:7" s="407" customFormat="1" ht="13.5">
      <c r="F394" s="418"/>
      <c r="G394" s="870"/>
    </row>
    <row r="395" spans="6:7" s="407" customFormat="1" ht="13.5">
      <c r="F395" s="418"/>
      <c r="G395" s="870"/>
    </row>
    <row r="396" spans="6:7" s="407" customFormat="1" ht="13.5">
      <c r="F396" s="418"/>
      <c r="G396" s="870"/>
    </row>
    <row r="397" spans="6:7" s="407" customFormat="1" ht="13.5">
      <c r="F397" s="418"/>
      <c r="G397" s="870"/>
    </row>
    <row r="398" spans="6:7" s="407" customFormat="1" ht="13.5">
      <c r="F398" s="418"/>
      <c r="G398" s="870"/>
    </row>
    <row r="399" spans="6:7" s="407" customFormat="1" ht="13.5">
      <c r="F399" s="418"/>
      <c r="G399" s="870"/>
    </row>
    <row r="400" spans="6:7" s="407" customFormat="1" ht="13.5">
      <c r="F400" s="418"/>
      <c r="G400" s="870"/>
    </row>
    <row r="401" spans="6:7" s="407" customFormat="1" ht="13.5">
      <c r="F401" s="418"/>
      <c r="G401" s="870"/>
    </row>
    <row r="402" spans="6:7" s="407" customFormat="1" ht="13.5">
      <c r="F402" s="418"/>
      <c r="G402" s="870"/>
    </row>
    <row r="403" spans="6:7" s="407" customFormat="1" ht="13.5">
      <c r="F403" s="418"/>
      <c r="G403" s="870"/>
    </row>
    <row r="404" spans="6:7" s="407" customFormat="1" ht="13.5">
      <c r="F404" s="418"/>
      <c r="G404" s="870"/>
    </row>
    <row r="405" spans="6:7" s="407" customFormat="1" ht="13.5">
      <c r="F405" s="418"/>
      <c r="G405" s="870"/>
    </row>
    <row r="406" spans="6:7" s="407" customFormat="1" ht="13.5">
      <c r="F406" s="418"/>
      <c r="G406" s="870"/>
    </row>
    <row r="407" spans="6:7" s="407" customFormat="1" ht="13.5">
      <c r="F407" s="418"/>
      <c r="G407" s="870"/>
    </row>
    <row r="408" spans="6:7" s="407" customFormat="1" ht="13.5">
      <c r="F408" s="418"/>
      <c r="G408" s="870"/>
    </row>
    <row r="409" spans="6:7" s="407" customFormat="1" ht="13.5">
      <c r="F409" s="418"/>
      <c r="G409" s="870"/>
    </row>
    <row r="410" spans="6:7" s="407" customFormat="1" ht="13.5">
      <c r="F410" s="418"/>
      <c r="G410" s="870"/>
    </row>
    <row r="411" spans="6:7" s="407" customFormat="1" ht="13.5">
      <c r="F411" s="418"/>
      <c r="G411" s="870"/>
    </row>
    <row r="412" spans="6:7" s="407" customFormat="1" ht="13.5">
      <c r="F412" s="418"/>
      <c r="G412" s="870"/>
    </row>
    <row r="413" spans="6:7" s="407" customFormat="1" ht="13.5">
      <c r="F413" s="418"/>
      <c r="G413" s="870"/>
    </row>
    <row r="414" spans="6:7" s="407" customFormat="1" ht="13.5">
      <c r="F414" s="418"/>
      <c r="G414" s="870"/>
    </row>
    <row r="415" spans="6:7" s="407" customFormat="1" ht="13.5">
      <c r="F415" s="418"/>
      <c r="G415" s="870"/>
    </row>
    <row r="416" spans="6:7" s="407" customFormat="1" ht="13.5">
      <c r="F416" s="418"/>
      <c r="G416" s="870"/>
    </row>
    <row r="417" spans="6:7" s="407" customFormat="1" ht="13.5">
      <c r="F417" s="418"/>
      <c r="G417" s="870"/>
    </row>
    <row r="418" spans="6:7" s="407" customFormat="1" ht="13.5">
      <c r="F418" s="418"/>
      <c r="G418" s="870"/>
    </row>
    <row r="419" spans="6:7" s="407" customFormat="1" ht="13.5">
      <c r="F419" s="418"/>
      <c r="G419" s="870"/>
    </row>
    <row r="420" spans="6:7" s="407" customFormat="1" ht="13.5">
      <c r="F420" s="418"/>
      <c r="G420" s="870"/>
    </row>
    <row r="421" spans="6:7" s="407" customFormat="1" ht="13.5">
      <c r="F421" s="418"/>
      <c r="G421" s="870"/>
    </row>
    <row r="422" spans="6:7" s="407" customFormat="1" ht="13.5">
      <c r="F422" s="418"/>
      <c r="G422" s="870"/>
    </row>
    <row r="423" spans="6:7" s="407" customFormat="1" ht="13.5">
      <c r="F423" s="418"/>
      <c r="G423" s="870"/>
    </row>
    <row r="424" spans="6:7" s="407" customFormat="1" ht="13.5">
      <c r="F424" s="418"/>
      <c r="G424" s="870"/>
    </row>
    <row r="425" spans="6:7" s="407" customFormat="1" ht="13.5">
      <c r="F425" s="418"/>
      <c r="G425" s="870"/>
    </row>
    <row r="426" spans="6:7" s="407" customFormat="1" ht="13.5">
      <c r="F426" s="418"/>
      <c r="G426" s="870"/>
    </row>
    <row r="427" spans="6:7" s="407" customFormat="1" ht="13.5">
      <c r="F427" s="418"/>
      <c r="G427" s="870"/>
    </row>
    <row r="428" spans="6:7" s="407" customFormat="1" ht="13.5">
      <c r="F428" s="418"/>
      <c r="G428" s="870"/>
    </row>
    <row r="429" spans="6:7" s="407" customFormat="1" ht="13.5">
      <c r="F429" s="418"/>
      <c r="G429" s="870"/>
    </row>
    <row r="430" spans="6:7" s="407" customFormat="1" ht="13.5">
      <c r="F430" s="418"/>
      <c r="G430" s="870"/>
    </row>
    <row r="431" spans="6:7" s="407" customFormat="1" ht="13.5">
      <c r="F431" s="418"/>
      <c r="G431" s="870"/>
    </row>
    <row r="432" spans="6:7" s="407" customFormat="1" ht="13.5">
      <c r="F432" s="418"/>
      <c r="G432" s="870"/>
    </row>
    <row r="433" spans="6:7" s="407" customFormat="1" ht="13.5">
      <c r="F433" s="418"/>
      <c r="G433" s="870"/>
    </row>
    <row r="434" spans="6:7" s="407" customFormat="1" ht="13.5">
      <c r="F434" s="418"/>
      <c r="G434" s="870"/>
    </row>
    <row r="435" spans="6:7" s="407" customFormat="1" ht="13.5">
      <c r="F435" s="418"/>
      <c r="G435" s="870"/>
    </row>
    <row r="436" spans="6:7" s="407" customFormat="1" ht="13.5">
      <c r="F436" s="418"/>
      <c r="G436" s="870"/>
    </row>
    <row r="437" spans="6:7" s="407" customFormat="1" ht="13.5">
      <c r="F437" s="418"/>
      <c r="G437" s="870"/>
    </row>
    <row r="438" spans="6:7" s="407" customFormat="1" ht="13.5">
      <c r="F438" s="418"/>
      <c r="G438" s="870"/>
    </row>
    <row r="439" spans="6:7" s="407" customFormat="1" ht="13.5">
      <c r="F439" s="418"/>
      <c r="G439" s="870"/>
    </row>
    <row r="440" spans="6:7" s="407" customFormat="1" ht="13.5">
      <c r="F440" s="418"/>
      <c r="G440" s="870"/>
    </row>
    <row r="441" spans="6:7" s="407" customFormat="1" ht="13.5">
      <c r="F441" s="418"/>
      <c r="G441" s="870"/>
    </row>
    <row r="442" spans="6:7" s="407" customFormat="1" ht="13.5">
      <c r="F442" s="418"/>
      <c r="G442" s="870"/>
    </row>
    <row r="443" spans="6:7" s="407" customFormat="1" ht="13.5">
      <c r="F443" s="418"/>
      <c r="G443" s="870"/>
    </row>
    <row r="444" spans="6:7" s="407" customFormat="1" ht="13.5">
      <c r="F444" s="418"/>
      <c r="G444" s="870"/>
    </row>
    <row r="445" spans="6:7" s="407" customFormat="1" ht="13.5">
      <c r="F445" s="418"/>
      <c r="G445" s="870"/>
    </row>
    <row r="446" spans="6:7" s="407" customFormat="1" ht="13.5">
      <c r="F446" s="418"/>
      <c r="G446" s="870"/>
    </row>
    <row r="447" spans="6:7" s="407" customFormat="1" ht="13.5">
      <c r="F447" s="418"/>
      <c r="G447" s="870"/>
    </row>
    <row r="448" spans="6:7" s="407" customFormat="1" ht="13.5">
      <c r="F448" s="418"/>
      <c r="G448" s="870"/>
    </row>
    <row r="449" spans="6:7" s="407" customFormat="1" ht="13.5">
      <c r="F449" s="418"/>
      <c r="G449" s="870"/>
    </row>
    <row r="450" spans="6:7" s="407" customFormat="1" ht="13.5">
      <c r="F450" s="418"/>
      <c r="G450" s="870"/>
    </row>
    <row r="451" spans="6:7" s="407" customFormat="1" ht="13.5">
      <c r="F451" s="418"/>
      <c r="G451" s="870"/>
    </row>
    <row r="452" spans="6:7" s="407" customFormat="1" ht="13.5">
      <c r="F452" s="418"/>
      <c r="G452" s="870"/>
    </row>
    <row r="453" spans="6:7" s="407" customFormat="1" ht="13.5">
      <c r="F453" s="418"/>
      <c r="G453" s="870"/>
    </row>
    <row r="454" spans="6:7" s="407" customFormat="1" ht="13.5">
      <c r="F454" s="418"/>
      <c r="G454" s="870"/>
    </row>
    <row r="455" spans="6:7" s="407" customFormat="1" ht="13.5">
      <c r="F455" s="418"/>
      <c r="G455" s="870"/>
    </row>
    <row r="456" spans="6:7" s="407" customFormat="1" ht="13.5">
      <c r="F456" s="418"/>
      <c r="G456" s="870"/>
    </row>
    <row r="457" spans="6:7" s="407" customFormat="1" ht="13.5">
      <c r="F457" s="418"/>
      <c r="G457" s="870"/>
    </row>
    <row r="458" spans="6:7" s="407" customFormat="1" ht="13.5">
      <c r="F458" s="418"/>
      <c r="G458" s="870"/>
    </row>
    <row r="459" spans="6:7" s="407" customFormat="1" ht="13.5">
      <c r="F459" s="418"/>
      <c r="G459" s="870"/>
    </row>
    <row r="460" spans="6:7" s="407" customFormat="1" ht="13.5">
      <c r="F460" s="418"/>
      <c r="G460" s="870"/>
    </row>
    <row r="461" spans="6:7" s="407" customFormat="1" ht="13.5">
      <c r="F461" s="418"/>
      <c r="G461" s="870"/>
    </row>
    <row r="462" spans="6:7" s="407" customFormat="1" ht="13.5">
      <c r="F462" s="418"/>
      <c r="G462" s="870"/>
    </row>
    <row r="463" spans="6:7" s="407" customFormat="1" ht="13.5">
      <c r="F463" s="418"/>
      <c r="G463" s="870"/>
    </row>
    <row r="464" spans="6:7" s="407" customFormat="1" ht="13.5">
      <c r="F464" s="418"/>
      <c r="G464" s="870"/>
    </row>
    <row r="465" spans="6:7" s="407" customFormat="1" ht="13.5">
      <c r="F465" s="418"/>
      <c r="G465" s="870"/>
    </row>
    <row r="466" spans="6:7" s="407" customFormat="1" ht="13.5">
      <c r="F466" s="418"/>
      <c r="G466" s="870"/>
    </row>
    <row r="467" spans="6:7" s="407" customFormat="1" ht="13.5">
      <c r="F467" s="418"/>
      <c r="G467" s="870"/>
    </row>
    <row r="468" spans="6:7" s="407" customFormat="1" ht="13.5">
      <c r="F468" s="418"/>
      <c r="G468" s="870"/>
    </row>
    <row r="469" spans="6:7" s="407" customFormat="1" ht="13.5">
      <c r="F469" s="418"/>
      <c r="G469" s="870"/>
    </row>
    <row r="470" spans="6:7" s="407" customFormat="1" ht="13.5">
      <c r="F470" s="418"/>
      <c r="G470" s="870"/>
    </row>
    <row r="471" spans="6:7" s="407" customFormat="1" ht="13.5">
      <c r="F471" s="418"/>
      <c r="G471" s="870"/>
    </row>
    <row r="472" spans="6:7" s="407" customFormat="1" ht="13.5">
      <c r="F472" s="418"/>
      <c r="G472" s="870"/>
    </row>
    <row r="473" spans="6:7" s="407" customFormat="1" ht="13.5">
      <c r="F473" s="418"/>
      <c r="G473" s="870"/>
    </row>
    <row r="474" spans="6:7" s="407" customFormat="1" ht="13.5">
      <c r="F474" s="418"/>
      <c r="G474" s="870"/>
    </row>
    <row r="475" spans="6:7" s="407" customFormat="1" ht="13.5">
      <c r="F475" s="418"/>
      <c r="G475" s="870"/>
    </row>
    <row r="476" spans="6:7" s="407" customFormat="1" ht="13.5">
      <c r="F476" s="418"/>
      <c r="G476" s="870"/>
    </row>
    <row r="477" spans="6:7" s="407" customFormat="1" ht="13.5">
      <c r="F477" s="418"/>
      <c r="G477" s="870"/>
    </row>
    <row r="478" spans="6:7" s="407" customFormat="1" ht="13.5">
      <c r="F478" s="418"/>
      <c r="G478" s="870"/>
    </row>
    <row r="479" spans="6:7" s="407" customFormat="1" ht="13.5">
      <c r="F479" s="418"/>
      <c r="G479" s="870"/>
    </row>
    <row r="480" spans="6:7" s="407" customFormat="1" ht="13.5">
      <c r="F480" s="418"/>
      <c r="G480" s="870"/>
    </row>
    <row r="481" spans="6:7" s="407" customFormat="1" ht="13.5">
      <c r="F481" s="418"/>
      <c r="G481" s="870"/>
    </row>
    <row r="482" spans="6:7" s="407" customFormat="1" ht="13.5">
      <c r="F482" s="418"/>
      <c r="G482" s="870"/>
    </row>
    <row r="483" spans="6:7" s="407" customFormat="1" ht="13.5">
      <c r="F483" s="418"/>
      <c r="G483" s="870"/>
    </row>
    <row r="484" spans="6:7" s="407" customFormat="1" ht="13.5">
      <c r="F484" s="418"/>
      <c r="G484" s="870"/>
    </row>
    <row r="485" spans="6:7" s="407" customFormat="1" ht="13.5">
      <c r="F485" s="418"/>
      <c r="G485" s="870"/>
    </row>
    <row r="486" spans="6:7" s="407" customFormat="1" ht="13.5">
      <c r="F486" s="418"/>
      <c r="G486" s="870"/>
    </row>
    <row r="487" spans="6:7" s="407" customFormat="1" ht="13.5">
      <c r="F487" s="418"/>
      <c r="G487" s="870"/>
    </row>
    <row r="488" spans="6:7" s="407" customFormat="1" ht="13.5">
      <c r="F488" s="418"/>
      <c r="G488" s="870"/>
    </row>
    <row r="489" spans="6:7" s="407" customFormat="1" ht="13.5">
      <c r="F489" s="418"/>
      <c r="G489" s="870"/>
    </row>
    <row r="490" spans="6:7" s="407" customFormat="1" ht="13.5">
      <c r="F490" s="418"/>
      <c r="G490" s="870"/>
    </row>
    <row r="491" spans="6:7" s="407" customFormat="1" ht="13.5">
      <c r="F491" s="418"/>
      <c r="G491" s="870"/>
    </row>
    <row r="492" spans="6:7" s="407" customFormat="1" ht="13.5">
      <c r="F492" s="418"/>
      <c r="G492" s="870"/>
    </row>
    <row r="493" spans="6:7" s="407" customFormat="1" ht="13.5">
      <c r="F493" s="418"/>
      <c r="G493" s="870"/>
    </row>
    <row r="494" spans="6:7" s="407" customFormat="1" ht="13.5">
      <c r="F494" s="418"/>
      <c r="G494" s="870"/>
    </row>
    <row r="495" spans="6:7" s="407" customFormat="1" ht="13.5">
      <c r="F495" s="418"/>
      <c r="G495" s="870"/>
    </row>
    <row r="496" spans="6:7" s="407" customFormat="1" ht="13.5">
      <c r="F496" s="418"/>
      <c r="G496" s="870"/>
    </row>
    <row r="497" spans="6:7" s="407" customFormat="1" ht="13.5">
      <c r="F497" s="418"/>
      <c r="G497" s="870"/>
    </row>
    <row r="498" spans="6:7" s="407" customFormat="1" ht="13.5">
      <c r="F498" s="418"/>
      <c r="G498" s="870"/>
    </row>
    <row r="499" spans="6:7" s="407" customFormat="1" ht="13.5">
      <c r="F499" s="418"/>
      <c r="G499" s="870"/>
    </row>
    <row r="500" spans="6:7" s="407" customFormat="1" ht="13.5">
      <c r="F500" s="418"/>
      <c r="G500" s="870"/>
    </row>
    <row r="501" spans="6:7" s="407" customFormat="1" ht="13.5">
      <c r="F501" s="418"/>
      <c r="G501" s="870"/>
    </row>
    <row r="502" spans="6:7" s="407" customFormat="1" ht="13.5">
      <c r="F502" s="418"/>
      <c r="G502" s="870"/>
    </row>
    <row r="503" spans="6:7" s="407" customFormat="1" ht="13.5">
      <c r="F503" s="418"/>
      <c r="G503" s="870"/>
    </row>
    <row r="504" spans="6:7" s="407" customFormat="1" ht="13.5">
      <c r="F504" s="418"/>
      <c r="G504" s="870"/>
    </row>
    <row r="505" spans="6:7" s="407" customFormat="1" ht="13.5">
      <c r="F505" s="418"/>
      <c r="G505" s="870"/>
    </row>
    <row r="506" spans="6:7" s="407" customFormat="1" ht="13.5">
      <c r="F506" s="418"/>
      <c r="G506" s="870"/>
    </row>
    <row r="507" spans="6:7" s="407" customFormat="1" ht="13.5">
      <c r="F507" s="418"/>
      <c r="G507" s="870"/>
    </row>
    <row r="508" spans="6:7" s="407" customFormat="1" ht="13.5">
      <c r="F508" s="418"/>
      <c r="G508" s="870"/>
    </row>
    <row r="509" spans="6:7" s="407" customFormat="1" ht="13.5">
      <c r="F509" s="418"/>
      <c r="G509" s="870"/>
    </row>
    <row r="510" spans="6:7" s="407" customFormat="1" ht="13.5">
      <c r="F510" s="418"/>
      <c r="G510" s="870"/>
    </row>
    <row r="511" spans="6:7" s="407" customFormat="1" ht="13.5">
      <c r="F511" s="418"/>
      <c r="G511" s="870"/>
    </row>
    <row r="512" spans="6:7" s="407" customFormat="1" ht="13.5">
      <c r="F512" s="418"/>
      <c r="G512" s="870"/>
    </row>
    <row r="513" spans="6:7" s="407" customFormat="1" ht="13.5">
      <c r="F513" s="418"/>
      <c r="G513" s="870"/>
    </row>
    <row r="514" spans="6:7" s="407" customFormat="1" ht="13.5">
      <c r="F514" s="418"/>
      <c r="G514" s="870"/>
    </row>
    <row r="515" spans="6:7" s="407" customFormat="1" ht="13.5">
      <c r="F515" s="418"/>
      <c r="G515" s="870"/>
    </row>
    <row r="516" spans="6:7" s="407" customFormat="1" ht="13.5">
      <c r="F516" s="418"/>
      <c r="G516" s="870"/>
    </row>
    <row r="517" spans="6:7" s="407" customFormat="1" ht="13.5">
      <c r="F517" s="418"/>
      <c r="G517" s="870"/>
    </row>
    <row r="518" spans="6:7" s="407" customFormat="1" ht="13.5">
      <c r="F518" s="418"/>
      <c r="G518" s="870"/>
    </row>
    <row r="519" spans="6:7" s="407" customFormat="1" ht="13.5">
      <c r="F519" s="418"/>
      <c r="G519" s="870"/>
    </row>
    <row r="520" spans="6:7" s="407" customFormat="1" ht="13.5">
      <c r="F520" s="418"/>
      <c r="G520" s="870"/>
    </row>
    <row r="521" spans="6:7" s="407" customFormat="1" ht="13.5">
      <c r="F521" s="418"/>
      <c r="G521" s="870"/>
    </row>
    <row r="522" spans="6:7" s="407" customFormat="1" ht="13.5">
      <c r="F522" s="418"/>
      <c r="G522" s="870"/>
    </row>
    <row r="523" spans="6:7" s="407" customFormat="1" ht="13.5">
      <c r="F523" s="418"/>
      <c r="G523" s="870"/>
    </row>
    <row r="524" spans="6:7" s="407" customFormat="1" ht="13.5">
      <c r="F524" s="418"/>
      <c r="G524" s="870"/>
    </row>
    <row r="525" spans="6:7" s="407" customFormat="1" ht="13.5">
      <c r="F525" s="418"/>
      <c r="G525" s="870"/>
    </row>
    <row r="526" spans="6:7" s="407" customFormat="1" ht="13.5">
      <c r="F526" s="418"/>
      <c r="G526" s="870"/>
    </row>
    <row r="527" spans="6:7" s="407" customFormat="1" ht="13.5">
      <c r="F527" s="418"/>
      <c r="G527" s="870"/>
    </row>
    <row r="528" spans="6:7" s="407" customFormat="1" ht="13.5">
      <c r="F528" s="418"/>
      <c r="G528" s="870"/>
    </row>
    <row r="529" spans="6:7" s="407" customFormat="1" ht="13.5">
      <c r="F529" s="418"/>
      <c r="G529" s="870"/>
    </row>
    <row r="530" spans="6:7" s="407" customFormat="1" ht="13.5">
      <c r="F530" s="418"/>
      <c r="G530" s="870"/>
    </row>
    <row r="531" spans="6:7" s="407" customFormat="1" ht="13.5">
      <c r="F531" s="418"/>
      <c r="G531" s="870"/>
    </row>
    <row r="532" spans="6:7" s="407" customFormat="1" ht="13.5">
      <c r="F532" s="418"/>
      <c r="G532" s="870"/>
    </row>
    <row r="533" spans="6:7" s="407" customFormat="1" ht="13.5">
      <c r="F533" s="418"/>
      <c r="G533" s="870"/>
    </row>
    <row r="534" spans="6:7" s="407" customFormat="1" ht="13.5">
      <c r="F534" s="418"/>
      <c r="G534" s="870"/>
    </row>
    <row r="535" spans="6:7" s="407" customFormat="1" ht="13.5">
      <c r="F535" s="418"/>
      <c r="G535" s="870"/>
    </row>
    <row r="536" spans="6:7" s="407" customFormat="1" ht="13.5">
      <c r="F536" s="418"/>
      <c r="G536" s="870"/>
    </row>
    <row r="537" spans="6:7" s="407" customFormat="1" ht="13.5">
      <c r="F537" s="418"/>
      <c r="G537" s="870"/>
    </row>
    <row r="538" spans="6:7" s="407" customFormat="1" ht="13.5">
      <c r="F538" s="418"/>
      <c r="G538" s="870"/>
    </row>
    <row r="539" spans="6:7" s="407" customFormat="1" ht="13.5">
      <c r="F539" s="418"/>
      <c r="G539" s="870"/>
    </row>
    <row r="540" spans="6:7" s="407" customFormat="1" ht="13.5">
      <c r="F540" s="418"/>
      <c r="G540" s="870"/>
    </row>
    <row r="541" spans="6:7" s="407" customFormat="1" ht="13.5">
      <c r="F541" s="418"/>
      <c r="G541" s="870"/>
    </row>
    <row r="542" spans="6:7" s="407" customFormat="1" ht="13.5">
      <c r="F542" s="418"/>
      <c r="G542" s="870"/>
    </row>
    <row r="543" spans="6:7" s="407" customFormat="1" ht="13.5">
      <c r="F543" s="418"/>
      <c r="G543" s="870"/>
    </row>
    <row r="544" spans="6:7" s="407" customFormat="1" ht="13.5">
      <c r="F544" s="418"/>
      <c r="G544" s="870"/>
    </row>
    <row r="545" spans="6:7" s="407" customFormat="1" ht="13.5">
      <c r="F545" s="418"/>
      <c r="G545" s="870"/>
    </row>
    <row r="546" spans="6:7" s="407" customFormat="1" ht="13.5">
      <c r="F546" s="418"/>
      <c r="G546" s="870"/>
    </row>
    <row r="547" spans="6:7" s="407" customFormat="1" ht="13.5">
      <c r="F547" s="418"/>
      <c r="G547" s="870"/>
    </row>
    <row r="548" spans="6:7" s="407" customFormat="1" ht="13.5">
      <c r="F548" s="418"/>
      <c r="G548" s="870"/>
    </row>
    <row r="549" spans="6:7" s="407" customFormat="1" ht="13.5">
      <c r="F549" s="418"/>
      <c r="G549" s="870"/>
    </row>
    <row r="550" spans="6:7" s="407" customFormat="1" ht="13.5">
      <c r="F550" s="418"/>
      <c r="G550" s="870"/>
    </row>
    <row r="551" spans="6:7" s="407" customFormat="1" ht="13.5">
      <c r="F551" s="418"/>
      <c r="G551" s="870"/>
    </row>
    <row r="552" spans="6:7" s="407" customFormat="1" ht="13.5">
      <c r="F552" s="418"/>
      <c r="G552" s="870"/>
    </row>
    <row r="553" spans="6:7" s="407" customFormat="1" ht="13.5">
      <c r="F553" s="418"/>
      <c r="G553" s="870"/>
    </row>
    <row r="554" spans="6:7" s="407" customFormat="1" ht="13.5">
      <c r="F554" s="418"/>
      <c r="G554" s="870"/>
    </row>
    <row r="555" spans="6:7" s="407" customFormat="1" ht="13.5">
      <c r="F555" s="418"/>
      <c r="G555" s="870"/>
    </row>
    <row r="556" spans="6:7" s="407" customFormat="1" ht="13.5">
      <c r="F556" s="418"/>
      <c r="G556" s="870"/>
    </row>
    <row r="557" spans="6:7" s="407" customFormat="1" ht="13.5">
      <c r="F557" s="418"/>
      <c r="G557" s="870"/>
    </row>
    <row r="558" spans="6:7" s="407" customFormat="1" ht="13.5">
      <c r="F558" s="418"/>
      <c r="G558" s="870"/>
    </row>
    <row r="559" spans="6:7" s="407" customFormat="1" ht="13.5">
      <c r="F559" s="418"/>
      <c r="G559" s="870"/>
    </row>
    <row r="560" spans="6:7" s="407" customFormat="1" ht="13.5">
      <c r="F560" s="418"/>
      <c r="G560" s="870"/>
    </row>
    <row r="561" spans="6:7" s="407" customFormat="1" ht="13.5">
      <c r="F561" s="418"/>
      <c r="G561" s="870"/>
    </row>
    <row r="562" spans="6:7" s="407" customFormat="1" ht="13.5">
      <c r="F562" s="418"/>
      <c r="G562" s="870"/>
    </row>
    <row r="563" spans="6:7" s="407" customFormat="1" ht="13.5">
      <c r="F563" s="418"/>
      <c r="G563" s="870"/>
    </row>
    <row r="564" spans="2:6" ht="14.25">
      <c r="B564" s="407"/>
      <c r="C564" s="407"/>
      <c r="D564" s="407"/>
      <c r="E564" s="407"/>
      <c r="F564" s="41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692913385826772" footer="0.5118110236220472"/>
  <pageSetup fitToHeight="1" fitToWidth="1" orientation="portrait" paperSize="9" scale="6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50"/>
  <sheetViews>
    <sheetView zoomScale="55" zoomScaleNormal="55" zoomScalePageLayoutView="0" workbookViewId="0" topLeftCell="A1">
      <selection activeCell="B2" sqref="B2:M50"/>
    </sheetView>
  </sheetViews>
  <sheetFormatPr defaultColWidth="11.421875" defaultRowHeight="12.75"/>
  <cols>
    <col min="1" max="1" width="11.421875" style="721" customWidth="1"/>
    <col min="2" max="2" width="2.7109375" style="721" customWidth="1"/>
    <col min="3" max="3" width="23.421875" style="721" customWidth="1"/>
    <col min="4" max="4" width="29.28125" style="721" customWidth="1"/>
    <col min="5" max="5" width="20.28125" style="721" customWidth="1"/>
    <col min="6" max="6" width="20.7109375" style="721" customWidth="1"/>
    <col min="7" max="7" width="19.421875" style="721" customWidth="1"/>
    <col min="8" max="8" width="15.7109375" style="721" customWidth="1"/>
    <col min="9" max="9" width="15.28125" style="721" customWidth="1"/>
    <col min="10" max="10" width="16.421875" style="721" customWidth="1"/>
    <col min="11" max="11" width="15.7109375" style="721" customWidth="1"/>
    <col min="12" max="12" width="15.28125" style="721" customWidth="1"/>
    <col min="13" max="13" width="19.00390625" style="721" customWidth="1"/>
    <col min="14" max="14" width="11.421875" style="721" customWidth="1"/>
    <col min="15" max="16" width="5.00390625" style="721" hidden="1" customWidth="1"/>
    <col min="17" max="17" width="11.421875" style="721" hidden="1" customWidth="1"/>
    <col min="18" max="16384" width="11.421875" style="721" customWidth="1"/>
  </cols>
  <sheetData>
    <row r="1" ht="25.5" customHeight="1" thickBot="1"/>
    <row r="2" spans="2:13" ht="44.25" customHeight="1">
      <c r="B2" s="1057" t="s">
        <v>348</v>
      </c>
      <c r="C2" s="1058"/>
      <c r="D2" s="1058"/>
      <c r="E2" s="1058"/>
      <c r="F2" s="1058"/>
      <c r="G2" s="1058"/>
      <c r="H2" s="1058"/>
      <c r="I2" s="1058"/>
      <c r="J2" s="1058"/>
      <c r="K2" s="1058"/>
      <c r="L2" s="1059"/>
      <c r="M2" s="722">
        <f>CPYG!E2</f>
        <v>2017</v>
      </c>
    </row>
    <row r="3" spans="2:13" ht="24" customHeight="1">
      <c r="B3" s="1064" t="str">
        <f>'ORGANOS DE GOBIERNO'!B4:I4</f>
        <v>ENTIDAD: E.I. DESARROLLO, GANADERO Y PESQUERO DE TENERIFE (AGROTEIDE) 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6"/>
      <c r="M3" s="237" t="s">
        <v>336</v>
      </c>
    </row>
    <row r="4" spans="2:13" ht="23.25" customHeight="1" thickBot="1">
      <c r="B4" s="1060" t="s">
        <v>524</v>
      </c>
      <c r="C4" s="1061"/>
      <c r="D4" s="1061"/>
      <c r="E4" s="1061"/>
      <c r="F4" s="1061"/>
      <c r="G4" s="1061"/>
      <c r="H4" s="1062"/>
      <c r="I4" s="1062"/>
      <c r="J4" s="1062"/>
      <c r="K4" s="1062"/>
      <c r="L4" s="1062"/>
      <c r="M4" s="1063"/>
    </row>
    <row r="5" spans="2:13" ht="28.5" customHeight="1">
      <c r="B5" s="1067" t="s">
        <v>552</v>
      </c>
      <c r="C5" s="1028"/>
      <c r="D5" s="1028"/>
      <c r="E5" s="1028" t="s">
        <v>560</v>
      </c>
      <c r="F5" s="1028"/>
      <c r="G5" s="1029"/>
      <c r="H5" s="1028" t="s">
        <v>525</v>
      </c>
      <c r="I5" s="1028"/>
      <c r="J5" s="1029"/>
      <c r="K5" s="1067" t="s">
        <v>526</v>
      </c>
      <c r="L5" s="1028"/>
      <c r="M5" s="1029"/>
    </row>
    <row r="6" spans="2:13" ht="28.5" customHeight="1" thickBot="1">
      <c r="B6" s="1068"/>
      <c r="C6" s="1069"/>
      <c r="D6" s="1069"/>
      <c r="E6" s="724" t="s">
        <v>527</v>
      </c>
      <c r="F6" s="724" t="s">
        <v>528</v>
      </c>
      <c r="G6" s="725" t="s">
        <v>648</v>
      </c>
      <c r="H6" s="724" t="s">
        <v>527</v>
      </c>
      <c r="I6" s="724" t="s">
        <v>528</v>
      </c>
      <c r="J6" s="725" t="s">
        <v>648</v>
      </c>
      <c r="K6" s="723" t="s">
        <v>527</v>
      </c>
      <c r="L6" s="724" t="s">
        <v>528</v>
      </c>
      <c r="M6" s="725" t="s">
        <v>648</v>
      </c>
    </row>
    <row r="7" spans="2:13" ht="28.5" customHeight="1">
      <c r="B7" s="726" t="s">
        <v>529</v>
      </c>
      <c r="C7" s="727"/>
      <c r="D7" s="728"/>
      <c r="E7" s="729">
        <f>+E8+E9</f>
        <v>0</v>
      </c>
      <c r="F7" s="729">
        <f>+F8+F9</f>
        <v>0</v>
      </c>
      <c r="G7" s="730"/>
      <c r="H7" s="729">
        <f>+H8+H9</f>
        <v>0</v>
      </c>
      <c r="I7" s="729">
        <f>+I8+I9</f>
        <v>0</v>
      </c>
      <c r="J7" s="730"/>
      <c r="K7" s="731">
        <f>+K8+K9</f>
        <v>0</v>
      </c>
      <c r="L7" s="729">
        <f>+L8+L9</f>
        <v>0</v>
      </c>
      <c r="M7" s="730"/>
    </row>
    <row r="8" spans="2:13" ht="18" customHeight="1">
      <c r="B8" s="732"/>
      <c r="C8" s="733"/>
      <c r="D8" s="734" t="s">
        <v>530</v>
      </c>
      <c r="E8" s="735"/>
      <c r="F8" s="735"/>
      <c r="G8" s="730"/>
      <c r="H8" s="735"/>
      <c r="I8" s="735"/>
      <c r="J8" s="730"/>
      <c r="K8" s="736"/>
      <c r="L8" s="735"/>
      <c r="M8" s="730"/>
    </row>
    <row r="9" spans="2:13" ht="25.5" customHeight="1">
      <c r="B9" s="732"/>
      <c r="C9" s="733"/>
      <c r="D9" s="734" t="s">
        <v>531</v>
      </c>
      <c r="E9" s="735"/>
      <c r="F9" s="735"/>
      <c r="G9" s="730"/>
      <c r="H9" s="735"/>
      <c r="I9" s="735"/>
      <c r="J9" s="730"/>
      <c r="K9" s="736"/>
      <c r="L9" s="735"/>
      <c r="M9" s="730"/>
    </row>
    <row r="10" spans="2:13" ht="28.5" customHeight="1">
      <c r="B10" s="726" t="s">
        <v>532</v>
      </c>
      <c r="C10" s="733"/>
      <c r="D10" s="735"/>
      <c r="E10" s="729">
        <f>+E11+E15</f>
        <v>0</v>
      </c>
      <c r="F10" s="729">
        <f>+F11+F15</f>
        <v>0</v>
      </c>
      <c r="G10" s="730"/>
      <c r="H10" s="729">
        <f>+H11+H15</f>
        <v>0</v>
      </c>
      <c r="I10" s="729">
        <f>+I11+I15</f>
        <v>0</v>
      </c>
      <c r="J10" s="730"/>
      <c r="K10" s="731">
        <f>+K11+K15</f>
        <v>0</v>
      </c>
      <c r="L10" s="729">
        <f>+L11+L15</f>
        <v>0</v>
      </c>
      <c r="M10" s="730"/>
    </row>
    <row r="11" spans="2:13" ht="30" customHeight="1">
      <c r="B11" s="732"/>
      <c r="C11" s="737" t="s">
        <v>533</v>
      </c>
      <c r="D11" s="734" t="s">
        <v>534</v>
      </c>
      <c r="E11" s="738">
        <f>+E12+E13+E14</f>
        <v>0</v>
      </c>
      <c r="F11" s="738">
        <f>+F12+F13+F14</f>
        <v>0</v>
      </c>
      <c r="G11" s="730"/>
      <c r="H11" s="738">
        <f>+H12+H13+H14</f>
        <v>0</v>
      </c>
      <c r="I11" s="738">
        <f>+I12+I13+I14</f>
        <v>0</v>
      </c>
      <c r="J11" s="730"/>
      <c r="K11" s="739">
        <f>+K12+K13+K14</f>
        <v>0</v>
      </c>
      <c r="L11" s="738">
        <f>+L12+L13+L14</f>
        <v>0</v>
      </c>
      <c r="M11" s="730"/>
    </row>
    <row r="12" spans="2:13" ht="18" customHeight="1">
      <c r="B12" s="732"/>
      <c r="C12" s="740"/>
      <c r="D12" s="734"/>
      <c r="E12" s="735"/>
      <c r="F12" s="735"/>
      <c r="G12" s="730"/>
      <c r="H12" s="735"/>
      <c r="I12" s="735"/>
      <c r="J12" s="730"/>
      <c r="K12" s="736"/>
      <c r="L12" s="735"/>
      <c r="M12" s="730"/>
    </row>
    <row r="13" spans="2:13" ht="18" customHeight="1">
      <c r="B13" s="732"/>
      <c r="C13" s="740"/>
      <c r="D13" s="734"/>
      <c r="E13" s="735"/>
      <c r="F13" s="735"/>
      <c r="G13" s="730"/>
      <c r="H13" s="735"/>
      <c r="I13" s="735"/>
      <c r="J13" s="730"/>
      <c r="K13" s="736"/>
      <c r="L13" s="735"/>
      <c r="M13" s="730"/>
    </row>
    <row r="14" spans="2:13" ht="18" customHeight="1">
      <c r="B14" s="732"/>
      <c r="C14" s="740"/>
      <c r="D14" s="734"/>
      <c r="E14" s="735"/>
      <c r="F14" s="735"/>
      <c r="G14" s="730"/>
      <c r="H14" s="735"/>
      <c r="I14" s="735"/>
      <c r="J14" s="730"/>
      <c r="K14" s="736"/>
      <c r="L14" s="735"/>
      <c r="M14" s="730"/>
    </row>
    <row r="15" spans="2:13" ht="26.25" customHeight="1">
      <c r="B15" s="732"/>
      <c r="C15" s="737" t="s">
        <v>533</v>
      </c>
      <c r="D15" s="734" t="s">
        <v>535</v>
      </c>
      <c r="E15" s="738">
        <f>+E16+E17+E18</f>
        <v>0</v>
      </c>
      <c r="F15" s="738">
        <f>+F16+F17+F18</f>
        <v>0</v>
      </c>
      <c r="G15" s="730"/>
      <c r="H15" s="738">
        <f>+H16+H17+H18</f>
        <v>0</v>
      </c>
      <c r="I15" s="738">
        <f>+I16+I17+I18</f>
        <v>0</v>
      </c>
      <c r="J15" s="730"/>
      <c r="K15" s="739">
        <f>+K16+K17+K18</f>
        <v>0</v>
      </c>
      <c r="L15" s="738">
        <f>+L16+L17+L18</f>
        <v>0</v>
      </c>
      <c r="M15" s="730"/>
    </row>
    <row r="16" spans="2:13" ht="18" customHeight="1">
      <c r="B16" s="732"/>
      <c r="C16" s="740"/>
      <c r="D16" s="734"/>
      <c r="E16" s="735"/>
      <c r="F16" s="735"/>
      <c r="G16" s="730"/>
      <c r="H16" s="735"/>
      <c r="I16" s="735"/>
      <c r="J16" s="730"/>
      <c r="K16" s="736"/>
      <c r="L16" s="735"/>
      <c r="M16" s="730"/>
    </row>
    <row r="17" spans="2:13" ht="18" customHeight="1">
      <c r="B17" s="732"/>
      <c r="C17" s="740"/>
      <c r="D17" s="734"/>
      <c r="E17" s="735"/>
      <c r="F17" s="735"/>
      <c r="G17" s="730"/>
      <c r="H17" s="735"/>
      <c r="I17" s="735"/>
      <c r="J17" s="730"/>
      <c r="K17" s="736"/>
      <c r="L17" s="735"/>
      <c r="M17" s="730"/>
    </row>
    <row r="18" spans="2:13" ht="18" customHeight="1">
      <c r="B18" s="732"/>
      <c r="C18" s="733"/>
      <c r="D18" s="735"/>
      <c r="E18" s="735"/>
      <c r="F18" s="735"/>
      <c r="G18" s="730"/>
      <c r="H18" s="735"/>
      <c r="I18" s="735"/>
      <c r="J18" s="730"/>
      <c r="K18" s="736"/>
      <c r="L18" s="735"/>
      <c r="M18" s="730"/>
    </row>
    <row r="19" spans="2:13" ht="18" customHeight="1">
      <c r="B19" s="726" t="s">
        <v>536</v>
      </c>
      <c r="C19" s="733"/>
      <c r="D19" s="735"/>
      <c r="E19" s="729">
        <f>+E20+E24+E28+E29</f>
        <v>0</v>
      </c>
      <c r="F19" s="729">
        <f>+F20+F24+F28+F29</f>
        <v>0</v>
      </c>
      <c r="G19" s="730"/>
      <c r="H19" s="729">
        <f>+H20+H24+H28+H29</f>
        <v>0</v>
      </c>
      <c r="I19" s="729">
        <f>+I20+I24+I28+I29</f>
        <v>0</v>
      </c>
      <c r="J19" s="730"/>
      <c r="K19" s="731">
        <f>+K20+K24+K28+K29</f>
        <v>0</v>
      </c>
      <c r="L19" s="729">
        <f>+L20+L24+L28+L29</f>
        <v>0</v>
      </c>
      <c r="M19" s="730"/>
    </row>
    <row r="20" spans="2:13" ht="20.25" customHeight="1">
      <c r="B20" s="726"/>
      <c r="C20" s="740" t="s">
        <v>537</v>
      </c>
      <c r="D20" s="734" t="s">
        <v>538</v>
      </c>
      <c r="E20" s="738">
        <f>+E21+E22+E23</f>
        <v>0</v>
      </c>
      <c r="F20" s="738">
        <f>+F21+F22+F23</f>
        <v>0</v>
      </c>
      <c r="G20" s="730"/>
      <c r="H20" s="738">
        <f>+H21+H22+H23</f>
        <v>0</v>
      </c>
      <c r="I20" s="738">
        <f>+I21+I22+I23</f>
        <v>0</v>
      </c>
      <c r="J20" s="730"/>
      <c r="K20" s="739">
        <f>+K21+K22+K23</f>
        <v>0</v>
      </c>
      <c r="L20" s="738">
        <f>+L21+L22+L23</f>
        <v>0</v>
      </c>
      <c r="M20" s="730"/>
    </row>
    <row r="21" spans="2:13" ht="18" customHeight="1">
      <c r="B21" s="726"/>
      <c r="C21" s="733"/>
      <c r="D21" s="735"/>
      <c r="E21" s="735"/>
      <c r="F21" s="735"/>
      <c r="G21" s="730"/>
      <c r="H21" s="735"/>
      <c r="I21" s="735"/>
      <c r="J21" s="730"/>
      <c r="K21" s="736"/>
      <c r="L21" s="735"/>
      <c r="M21" s="730"/>
    </row>
    <row r="22" spans="2:13" ht="18" customHeight="1">
      <c r="B22" s="726"/>
      <c r="C22" s="733"/>
      <c r="D22" s="735"/>
      <c r="E22" s="735"/>
      <c r="F22" s="735"/>
      <c r="G22" s="730"/>
      <c r="H22" s="735"/>
      <c r="I22" s="735"/>
      <c r="J22" s="730"/>
      <c r="K22" s="736"/>
      <c r="L22" s="735"/>
      <c r="M22" s="730"/>
    </row>
    <row r="23" spans="2:13" ht="18" customHeight="1">
      <c r="B23" s="726"/>
      <c r="C23" s="733"/>
      <c r="D23" s="735"/>
      <c r="E23" s="735"/>
      <c r="F23" s="735"/>
      <c r="G23" s="730"/>
      <c r="H23" s="735"/>
      <c r="I23" s="735"/>
      <c r="J23" s="730"/>
      <c r="K23" s="736"/>
      <c r="L23" s="735"/>
      <c r="M23" s="730"/>
    </row>
    <row r="24" spans="2:13" ht="25.5" customHeight="1">
      <c r="B24" s="726"/>
      <c r="C24" s="740" t="s">
        <v>537</v>
      </c>
      <c r="D24" s="734" t="s">
        <v>539</v>
      </c>
      <c r="E24" s="738">
        <f>+E25+E26+E27</f>
        <v>0</v>
      </c>
      <c r="F24" s="738">
        <f>+F25+F26+F27</f>
        <v>0</v>
      </c>
      <c r="G24" s="730"/>
      <c r="H24" s="738">
        <f>+H25+H26+H27</f>
        <v>0</v>
      </c>
      <c r="I24" s="738">
        <f>+I25+I26+I27</f>
        <v>0</v>
      </c>
      <c r="J24" s="730"/>
      <c r="K24" s="739">
        <f>+K25+K26+K27</f>
        <v>0</v>
      </c>
      <c r="L24" s="738">
        <f>+L25+L26+L27</f>
        <v>0</v>
      </c>
      <c r="M24" s="730"/>
    </row>
    <row r="25" spans="2:13" ht="18" customHeight="1">
      <c r="B25" s="726"/>
      <c r="C25" s="733"/>
      <c r="D25" s="735"/>
      <c r="E25" s="735"/>
      <c r="F25" s="735"/>
      <c r="G25" s="730"/>
      <c r="H25" s="735"/>
      <c r="I25" s="735"/>
      <c r="J25" s="730"/>
      <c r="K25" s="736"/>
      <c r="L25" s="735"/>
      <c r="M25" s="730"/>
    </row>
    <row r="26" spans="2:13" ht="18" customHeight="1">
      <c r="B26" s="726"/>
      <c r="C26" s="733"/>
      <c r="D26" s="735"/>
      <c r="E26" s="735"/>
      <c r="F26" s="735"/>
      <c r="G26" s="730"/>
      <c r="H26" s="735"/>
      <c r="I26" s="735"/>
      <c r="J26" s="730"/>
      <c r="K26" s="736"/>
      <c r="L26" s="735"/>
      <c r="M26" s="730"/>
    </row>
    <row r="27" spans="2:13" ht="18" customHeight="1">
      <c r="B27" s="726"/>
      <c r="C27" s="733"/>
      <c r="D27" s="735"/>
      <c r="E27" s="735"/>
      <c r="F27" s="735"/>
      <c r="G27" s="730"/>
      <c r="H27" s="735"/>
      <c r="I27" s="735"/>
      <c r="J27" s="730"/>
      <c r="K27" s="736"/>
      <c r="L27" s="735"/>
      <c r="M27" s="730"/>
    </row>
    <row r="28" spans="2:13" ht="18" customHeight="1">
      <c r="B28" s="726"/>
      <c r="C28" s="740" t="s">
        <v>540</v>
      </c>
      <c r="D28" s="734" t="s">
        <v>541</v>
      </c>
      <c r="E28" s="735"/>
      <c r="F28" s="735"/>
      <c r="G28" s="730"/>
      <c r="H28" s="735"/>
      <c r="I28" s="735"/>
      <c r="J28" s="730"/>
      <c r="K28" s="736"/>
      <c r="L28" s="735"/>
      <c r="M28" s="730"/>
    </row>
    <row r="29" spans="2:13" ht="28.5" customHeight="1">
      <c r="B29" s="726"/>
      <c r="C29" s="740"/>
      <c r="D29" s="734" t="s">
        <v>542</v>
      </c>
      <c r="E29" s="735"/>
      <c r="F29" s="735"/>
      <c r="G29" s="730"/>
      <c r="H29" s="735"/>
      <c r="I29" s="735"/>
      <c r="J29" s="730"/>
      <c r="K29" s="736"/>
      <c r="L29" s="735"/>
      <c r="M29" s="730"/>
    </row>
    <row r="30" spans="2:16" s="745" customFormat="1" ht="22.5" customHeight="1" thickBot="1">
      <c r="B30" s="1031" t="s">
        <v>543</v>
      </c>
      <c r="C30" s="1032"/>
      <c r="D30" s="1032"/>
      <c r="E30" s="741">
        <f>+E19+E10+E7</f>
        <v>0</v>
      </c>
      <c r="F30" s="741">
        <f>+F19+F10+F7</f>
        <v>0</v>
      </c>
      <c r="G30" s="742"/>
      <c r="H30" s="741">
        <f>+H19+H10+H7</f>
        <v>0</v>
      </c>
      <c r="I30" s="741">
        <f>+I19+I10+I7</f>
        <v>0</v>
      </c>
      <c r="J30" s="742"/>
      <c r="K30" s="743">
        <f>+K19+K10+K7</f>
        <v>0</v>
      </c>
      <c r="L30" s="741">
        <f>+L19+L10+L7</f>
        <v>0</v>
      </c>
      <c r="M30" s="744"/>
      <c r="O30" s="746">
        <f>+I30-CPYG!D7</f>
        <v>0</v>
      </c>
      <c r="P30" s="746">
        <f>+L30-CPYG!E7</f>
        <v>0</v>
      </c>
    </row>
    <row r="31" spans="2:12" ht="9" customHeight="1">
      <c r="B31" s="1030"/>
      <c r="C31" s="1030"/>
      <c r="D31" s="1030"/>
      <c r="E31" s="1030"/>
      <c r="F31" s="1030"/>
      <c r="G31" s="1030"/>
      <c r="H31" s="1030"/>
      <c r="I31" s="1030"/>
      <c r="J31" s="1030"/>
      <c r="K31" s="1030"/>
      <c r="L31" s="1030"/>
    </row>
    <row r="32" spans="2:13" ht="33" customHeight="1" thickBot="1">
      <c r="B32" s="1033" t="s">
        <v>544</v>
      </c>
      <c r="C32" s="1034"/>
      <c r="D32" s="1034"/>
      <c r="E32" s="1034"/>
      <c r="F32" s="1035"/>
      <c r="G32" s="725" t="s">
        <v>560</v>
      </c>
      <c r="H32" s="725" t="s">
        <v>525</v>
      </c>
      <c r="I32" s="765" t="s">
        <v>526</v>
      </c>
      <c r="J32" s="1042" t="s">
        <v>648</v>
      </c>
      <c r="K32" s="1043"/>
      <c r="L32" s="1043"/>
      <c r="M32" s="1044"/>
    </row>
    <row r="33" spans="2:13" ht="15" customHeight="1">
      <c r="B33" s="1036" t="s">
        <v>553</v>
      </c>
      <c r="C33" s="1037"/>
      <c r="D33" s="1037"/>
      <c r="E33" s="1037"/>
      <c r="F33" s="1038"/>
      <c r="G33" s="757">
        <f>SUM(G34:G36)</f>
        <v>15008.39</v>
      </c>
      <c r="H33" s="757">
        <f>SUM(H34:H36)</f>
        <v>0</v>
      </c>
      <c r="I33" s="757">
        <f>SUM(I34:I36)</f>
        <v>0</v>
      </c>
      <c r="J33" s="1019"/>
      <c r="K33" s="1020"/>
      <c r="L33" s="1020"/>
      <c r="M33" s="1021"/>
    </row>
    <row r="34" spans="2:13" ht="15" customHeight="1">
      <c r="B34" s="1025" t="s">
        <v>109</v>
      </c>
      <c r="C34" s="1026"/>
      <c r="D34" s="1026"/>
      <c r="E34" s="1026"/>
      <c r="F34" s="1027"/>
      <c r="G34" s="766">
        <v>15008.39</v>
      </c>
      <c r="H34" s="758">
        <v>0</v>
      </c>
      <c r="I34" s="758">
        <v>0</v>
      </c>
      <c r="J34" s="1039"/>
      <c r="K34" s="1040"/>
      <c r="L34" s="1040"/>
      <c r="M34" s="1041"/>
    </row>
    <row r="35" spans="2:13" ht="15" customHeight="1">
      <c r="B35" s="1045"/>
      <c r="C35" s="1046"/>
      <c r="D35" s="1046"/>
      <c r="E35" s="1046"/>
      <c r="F35" s="1047"/>
      <c r="G35" s="767"/>
      <c r="H35" s="759"/>
      <c r="I35" s="759"/>
      <c r="J35" s="1013"/>
      <c r="K35" s="1014"/>
      <c r="L35" s="1014"/>
      <c r="M35" s="1015"/>
    </row>
    <row r="36" spans="2:13" ht="15" customHeight="1">
      <c r="B36" s="1048"/>
      <c r="C36" s="1049"/>
      <c r="D36" s="1049"/>
      <c r="E36" s="1049"/>
      <c r="F36" s="1050"/>
      <c r="G36" s="768"/>
      <c r="H36" s="760"/>
      <c r="I36" s="760"/>
      <c r="J36" s="1016"/>
      <c r="K36" s="1017"/>
      <c r="L36" s="1017"/>
      <c r="M36" s="1018"/>
    </row>
    <row r="37" spans="2:13" ht="15" customHeight="1">
      <c r="B37" s="1022" t="s">
        <v>554</v>
      </c>
      <c r="C37" s="1023"/>
      <c r="D37" s="1023"/>
      <c r="E37" s="1023"/>
      <c r="F37" s="1024"/>
      <c r="G37" s="757">
        <f>+G38+G39+G40</f>
        <v>0</v>
      </c>
      <c r="H37" s="757">
        <f>+H38+H39+H40</f>
        <v>16729.23</v>
      </c>
      <c r="I37" s="764">
        <f>+I38+I39+I40</f>
        <v>0</v>
      </c>
      <c r="J37" s="1019"/>
      <c r="K37" s="1020"/>
      <c r="L37" s="1020"/>
      <c r="M37" s="1021"/>
    </row>
    <row r="38" spans="2:13" ht="15" customHeight="1">
      <c r="B38" s="1025" t="s">
        <v>108</v>
      </c>
      <c r="C38" s="1026"/>
      <c r="D38" s="1026"/>
      <c r="E38" s="1026"/>
      <c r="F38" s="1027"/>
      <c r="G38" s="766">
        <v>0</v>
      </c>
      <c r="H38" s="758">
        <v>16729.23</v>
      </c>
      <c r="I38" s="758">
        <v>0</v>
      </c>
      <c r="J38" s="1039"/>
      <c r="K38" s="1040"/>
      <c r="L38" s="1040"/>
      <c r="M38" s="1041"/>
    </row>
    <row r="39" spans="2:13" ht="15" customHeight="1">
      <c r="B39" s="1045"/>
      <c r="C39" s="1046"/>
      <c r="D39" s="1046"/>
      <c r="E39" s="1046"/>
      <c r="F39" s="1047"/>
      <c r="G39" s="767"/>
      <c r="H39" s="759"/>
      <c r="I39" s="759"/>
      <c r="J39" s="1013"/>
      <c r="K39" s="1014"/>
      <c r="L39" s="1014"/>
      <c r="M39" s="1015"/>
    </row>
    <row r="40" spans="2:13" ht="15" customHeight="1">
      <c r="B40" s="1048"/>
      <c r="C40" s="1049"/>
      <c r="D40" s="1049"/>
      <c r="E40" s="1049"/>
      <c r="F40" s="1050"/>
      <c r="G40" s="768"/>
      <c r="H40" s="760"/>
      <c r="I40" s="760"/>
      <c r="J40" s="1016"/>
      <c r="K40" s="1017"/>
      <c r="L40" s="1017"/>
      <c r="M40" s="1018"/>
    </row>
    <row r="41" spans="2:10" ht="6" customHeight="1">
      <c r="B41" s="751"/>
      <c r="C41" s="751"/>
      <c r="D41" s="751"/>
      <c r="E41" s="751"/>
      <c r="F41" s="751"/>
      <c r="G41" s="761"/>
      <c r="H41" s="761"/>
      <c r="I41" s="761"/>
      <c r="J41" s="747"/>
    </row>
    <row r="42" spans="2:13" ht="26.25" customHeight="1" thickBot="1">
      <c r="B42" s="1033" t="s">
        <v>545</v>
      </c>
      <c r="C42" s="1034"/>
      <c r="D42" s="1034"/>
      <c r="E42" s="1034"/>
      <c r="F42" s="1035"/>
      <c r="G42" s="725" t="s">
        <v>560</v>
      </c>
      <c r="H42" s="725" t="s">
        <v>525</v>
      </c>
      <c r="I42" s="765" t="s">
        <v>526</v>
      </c>
      <c r="J42" s="1074" t="s">
        <v>648</v>
      </c>
      <c r="K42" s="1075"/>
      <c r="L42" s="1075"/>
      <c r="M42" s="1076"/>
    </row>
    <row r="43" spans="2:13" ht="15" customHeight="1">
      <c r="B43" s="1071" t="s">
        <v>546</v>
      </c>
      <c r="C43" s="1072"/>
      <c r="D43" s="1072"/>
      <c r="E43" s="1072"/>
      <c r="F43" s="1073"/>
      <c r="G43" s="762">
        <v>4933.64</v>
      </c>
      <c r="H43" s="762">
        <v>4735.75</v>
      </c>
      <c r="I43" s="762">
        <v>4735.75</v>
      </c>
      <c r="J43" s="1077"/>
      <c r="K43" s="1078"/>
      <c r="L43" s="1078"/>
      <c r="M43" s="1079"/>
    </row>
    <row r="44" spans="2:13" ht="15" customHeight="1">
      <c r="B44" s="1051" t="s">
        <v>547</v>
      </c>
      <c r="C44" s="1052"/>
      <c r="D44" s="1052"/>
      <c r="E44" s="1052"/>
      <c r="F44" s="1053"/>
      <c r="G44" s="763">
        <v>-5313.46</v>
      </c>
      <c r="H44" s="763">
        <v>-4933.64</v>
      </c>
      <c r="I44" s="763">
        <v>-4735.75</v>
      </c>
      <c r="J44" s="1054"/>
      <c r="K44" s="1055"/>
      <c r="L44" s="1055"/>
      <c r="M44" s="1056"/>
    </row>
    <row r="48" spans="2:3" ht="12.75">
      <c r="B48" s="748" t="s">
        <v>548</v>
      </c>
      <c r="C48" s="749" t="s">
        <v>549</v>
      </c>
    </row>
    <row r="49" spans="2:13" ht="27.75" customHeight="1">
      <c r="B49" s="748" t="s">
        <v>550</v>
      </c>
      <c r="C49" s="1070" t="s">
        <v>555</v>
      </c>
      <c r="D49" s="1070"/>
      <c r="E49" s="1070"/>
      <c r="F49" s="1070"/>
      <c r="G49" s="1070"/>
      <c r="H49" s="1070"/>
      <c r="I49" s="1070"/>
      <c r="J49" s="1070"/>
      <c r="K49" s="1070"/>
      <c r="L49" s="1070"/>
      <c r="M49" s="1070"/>
    </row>
    <row r="50" spans="2:13" s="750" customFormat="1" ht="24" customHeight="1">
      <c r="B50" s="748" t="s">
        <v>551</v>
      </c>
      <c r="C50" s="1070" t="s">
        <v>556</v>
      </c>
      <c r="D50" s="1070"/>
      <c r="E50" s="1070"/>
      <c r="F50" s="1070"/>
      <c r="G50" s="1070"/>
      <c r="H50" s="1070"/>
      <c r="I50" s="1070"/>
      <c r="J50" s="1070"/>
      <c r="K50" s="1070"/>
      <c r="L50" s="1070"/>
      <c r="M50" s="1070"/>
    </row>
  </sheetData>
  <sheetProtection/>
  <mergeCells count="35">
    <mergeCell ref="J40:M40"/>
    <mergeCell ref="C50:M50"/>
    <mergeCell ref="C49:M49"/>
    <mergeCell ref="B42:F42"/>
    <mergeCell ref="B43:F43"/>
    <mergeCell ref="J42:M42"/>
    <mergeCell ref="J43:M43"/>
    <mergeCell ref="B40:F40"/>
    <mergeCell ref="B44:F44"/>
    <mergeCell ref="J44:M44"/>
    <mergeCell ref="B2:L2"/>
    <mergeCell ref="B4:M4"/>
    <mergeCell ref="B3:L3"/>
    <mergeCell ref="B5:D6"/>
    <mergeCell ref="H5:J5"/>
    <mergeCell ref="K5:M5"/>
    <mergeCell ref="B35:F35"/>
    <mergeCell ref="B38:F38"/>
    <mergeCell ref="J38:M38"/>
    <mergeCell ref="J32:M32"/>
    <mergeCell ref="J33:M33"/>
    <mergeCell ref="J34:M34"/>
    <mergeCell ref="B39:F39"/>
    <mergeCell ref="B36:F36"/>
    <mergeCell ref="J39:M39"/>
    <mergeCell ref="J35:M35"/>
    <mergeCell ref="J36:M36"/>
    <mergeCell ref="J37:M37"/>
    <mergeCell ref="B37:F37"/>
    <mergeCell ref="B34:F34"/>
    <mergeCell ref="E5:G5"/>
    <mergeCell ref="B31:L31"/>
    <mergeCell ref="B30:D30"/>
    <mergeCell ref="B32:F32"/>
    <mergeCell ref="B33:F3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31"/>
  <sheetViews>
    <sheetView zoomScale="75" zoomScaleNormal="75" zoomScalePageLayoutView="0" workbookViewId="0" topLeftCell="A1">
      <selection activeCell="B2" sqref="B2:Q31"/>
    </sheetView>
  </sheetViews>
  <sheetFormatPr defaultColWidth="11.421875" defaultRowHeight="12.75"/>
  <cols>
    <col min="1" max="1" width="11.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3.7109375" style="133" bestFit="1" customWidth="1"/>
    <col min="7" max="7" width="14.140625" style="133" customWidth="1"/>
    <col min="8" max="8" width="13.140625" style="133" bestFit="1" customWidth="1"/>
    <col min="9" max="14" width="11.421875" style="133" customWidth="1"/>
    <col min="15" max="15" width="13.00390625" style="133" bestFit="1" customWidth="1"/>
    <col min="16" max="16384" width="11.421875" style="133" customWidth="1"/>
  </cols>
  <sheetData>
    <row r="1" ht="13.5" thickBot="1"/>
    <row r="2" spans="2:17" ht="12.75">
      <c r="B2" s="960" t="s">
        <v>385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0">
        <v>2017</v>
      </c>
      <c r="P2" s="961"/>
      <c r="Q2" s="1088"/>
    </row>
    <row r="3" spans="2:17" ht="15.75" customHeight="1">
      <c r="B3" s="1081" t="s">
        <v>406</v>
      </c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1"/>
      <c r="P3" s="1082"/>
      <c r="Q3" s="1089"/>
    </row>
    <row r="4" spans="2:17" ht="19.5" customHeight="1" thickBot="1">
      <c r="B4" s="1083" t="str">
        <f>CPYG!B3</f>
        <v>ENTIDAD: E.I. DESARROLLO, GANADERO Y PESQUERO DE TENERIFE (AGROTEIDE) </v>
      </c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5" t="s">
        <v>386</v>
      </c>
      <c r="P4" s="1086"/>
      <c r="Q4" s="1087"/>
    </row>
    <row r="5" spans="2:17" ht="23.25" customHeight="1">
      <c r="B5" s="1090" t="s">
        <v>387</v>
      </c>
      <c r="C5" s="1091"/>
      <c r="D5" s="215"/>
      <c r="E5" s="215"/>
      <c r="F5" s="215"/>
      <c r="G5" s="216"/>
      <c r="H5" s="1090" t="s">
        <v>388</v>
      </c>
      <c r="I5" s="1091"/>
      <c r="J5" s="1091"/>
      <c r="K5" s="1091"/>
      <c r="L5" s="1092"/>
      <c r="M5" s="1093" t="s">
        <v>566</v>
      </c>
      <c r="N5" s="1094"/>
      <c r="O5" s="1094"/>
      <c r="P5" s="1094"/>
      <c r="Q5" s="1095"/>
    </row>
    <row r="6" spans="2:17" ht="53.25" customHeight="1" thickBot="1">
      <c r="B6" s="217" t="s">
        <v>389</v>
      </c>
      <c r="C6" s="218" t="s">
        <v>390</v>
      </c>
      <c r="D6" s="219" t="s">
        <v>391</v>
      </c>
      <c r="E6" s="219" t="s">
        <v>392</v>
      </c>
      <c r="F6" s="219" t="s">
        <v>393</v>
      </c>
      <c r="G6" s="220" t="s">
        <v>561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394</v>
      </c>
      <c r="M6" s="770">
        <v>2017</v>
      </c>
      <c r="N6" s="770">
        <v>2018</v>
      </c>
      <c r="O6" s="770">
        <v>2019</v>
      </c>
      <c r="P6" s="770">
        <v>2020</v>
      </c>
      <c r="Q6" s="771" t="s">
        <v>394</v>
      </c>
    </row>
    <row r="7" spans="2:17" ht="19.5" customHeight="1">
      <c r="B7" s="540">
        <v>1</v>
      </c>
      <c r="C7" s="541" t="s">
        <v>123</v>
      </c>
      <c r="D7" s="541">
        <v>2017</v>
      </c>
      <c r="E7" s="541">
        <v>2017</v>
      </c>
      <c r="F7" s="542">
        <v>30000</v>
      </c>
      <c r="G7" s="543">
        <v>0</v>
      </c>
      <c r="H7" s="544">
        <v>30000</v>
      </c>
      <c r="I7" s="542">
        <v>0</v>
      </c>
      <c r="J7" s="542">
        <v>0</v>
      </c>
      <c r="K7" s="542">
        <v>0</v>
      </c>
      <c r="L7" s="543">
        <v>0</v>
      </c>
      <c r="M7" s="544">
        <v>0</v>
      </c>
      <c r="N7" s="542">
        <v>0</v>
      </c>
      <c r="O7" s="542">
        <v>0</v>
      </c>
      <c r="P7" s="542">
        <v>0</v>
      </c>
      <c r="Q7" s="543">
        <v>0</v>
      </c>
    </row>
    <row r="8" spans="2:17" ht="19.5" customHeight="1">
      <c r="B8" s="545"/>
      <c r="C8" s="546"/>
      <c r="D8" s="546"/>
      <c r="E8" s="546"/>
      <c r="F8" s="547"/>
      <c r="G8" s="548"/>
      <c r="H8" s="549"/>
      <c r="I8" s="547"/>
      <c r="J8" s="547"/>
      <c r="K8" s="547"/>
      <c r="L8" s="548"/>
      <c r="M8" s="549"/>
      <c r="N8" s="547"/>
      <c r="O8" s="547"/>
      <c r="P8" s="547"/>
      <c r="Q8" s="548"/>
    </row>
    <row r="9" spans="2:17" ht="19.5" customHeight="1">
      <c r="B9" s="545"/>
      <c r="C9" s="546"/>
      <c r="D9" s="546"/>
      <c r="E9" s="546"/>
      <c r="F9" s="547"/>
      <c r="G9" s="548"/>
      <c r="H9" s="549"/>
      <c r="I9" s="547"/>
      <c r="J9" s="547"/>
      <c r="K9" s="547"/>
      <c r="L9" s="548"/>
      <c r="M9" s="549"/>
      <c r="N9" s="547"/>
      <c r="O9" s="547"/>
      <c r="P9" s="547"/>
      <c r="Q9" s="548"/>
    </row>
    <row r="10" spans="2:17" ht="19.5" customHeight="1">
      <c r="B10" s="545"/>
      <c r="C10" s="546"/>
      <c r="D10" s="546"/>
      <c r="E10" s="546"/>
      <c r="F10" s="547"/>
      <c r="G10" s="548"/>
      <c r="H10" s="549"/>
      <c r="I10" s="547"/>
      <c r="J10" s="547"/>
      <c r="K10" s="547"/>
      <c r="L10" s="548"/>
      <c r="M10" s="549"/>
      <c r="N10" s="547"/>
      <c r="O10" s="547"/>
      <c r="P10" s="547"/>
      <c r="Q10" s="548"/>
    </row>
    <row r="11" spans="2:17" ht="19.5" customHeight="1">
      <c r="B11" s="545"/>
      <c r="C11" s="546"/>
      <c r="D11" s="546"/>
      <c r="E11" s="546"/>
      <c r="F11" s="547"/>
      <c r="G11" s="548"/>
      <c r="H11" s="549"/>
      <c r="I11" s="547"/>
      <c r="J11" s="547"/>
      <c r="K11" s="547"/>
      <c r="L11" s="548"/>
      <c r="M11" s="549"/>
      <c r="N11" s="547"/>
      <c r="O11" s="547"/>
      <c r="P11" s="547"/>
      <c r="Q11" s="548"/>
    </row>
    <row r="12" spans="2:17" ht="19.5" customHeight="1">
      <c r="B12" s="545"/>
      <c r="C12" s="546"/>
      <c r="D12" s="546"/>
      <c r="E12" s="546"/>
      <c r="F12" s="547"/>
      <c r="G12" s="548"/>
      <c r="H12" s="549"/>
      <c r="I12" s="547"/>
      <c r="J12" s="547"/>
      <c r="K12" s="547"/>
      <c r="L12" s="548"/>
      <c r="M12" s="549"/>
      <c r="N12" s="547"/>
      <c r="O12" s="547"/>
      <c r="P12" s="547"/>
      <c r="Q12" s="548"/>
    </row>
    <row r="13" spans="2:17" ht="19.5" customHeight="1">
      <c r="B13" s="545"/>
      <c r="C13" s="546"/>
      <c r="D13" s="546"/>
      <c r="E13" s="546"/>
      <c r="F13" s="547"/>
      <c r="G13" s="548"/>
      <c r="H13" s="549"/>
      <c r="I13" s="547"/>
      <c r="J13" s="547"/>
      <c r="K13" s="547"/>
      <c r="L13" s="548"/>
      <c r="M13" s="549"/>
      <c r="N13" s="547"/>
      <c r="O13" s="547"/>
      <c r="P13" s="547"/>
      <c r="Q13" s="548"/>
    </row>
    <row r="14" spans="2:17" ht="19.5" customHeight="1">
      <c r="B14" s="545"/>
      <c r="C14" s="546"/>
      <c r="D14" s="546"/>
      <c r="E14" s="546"/>
      <c r="F14" s="547"/>
      <c r="G14" s="548"/>
      <c r="H14" s="549"/>
      <c r="I14" s="547"/>
      <c r="J14" s="547"/>
      <c r="K14" s="547"/>
      <c r="L14" s="548"/>
      <c r="M14" s="549"/>
      <c r="N14" s="547"/>
      <c r="O14" s="547"/>
      <c r="P14" s="547"/>
      <c r="Q14" s="548"/>
    </row>
    <row r="15" spans="2:17" ht="19.5" customHeight="1">
      <c r="B15" s="545"/>
      <c r="C15" s="546"/>
      <c r="D15" s="546"/>
      <c r="E15" s="546"/>
      <c r="F15" s="547"/>
      <c r="G15" s="548"/>
      <c r="H15" s="549"/>
      <c r="I15" s="547"/>
      <c r="J15" s="547"/>
      <c r="K15" s="547"/>
      <c r="L15" s="548"/>
      <c r="M15" s="549"/>
      <c r="N15" s="547"/>
      <c r="O15" s="547"/>
      <c r="P15" s="547"/>
      <c r="Q15" s="548"/>
    </row>
    <row r="16" spans="2:17" ht="19.5" customHeight="1">
      <c r="B16" s="545"/>
      <c r="C16" s="546"/>
      <c r="D16" s="546"/>
      <c r="E16" s="546"/>
      <c r="F16" s="547"/>
      <c r="G16" s="548"/>
      <c r="H16" s="549"/>
      <c r="I16" s="547"/>
      <c r="J16" s="547"/>
      <c r="K16" s="547"/>
      <c r="L16" s="548"/>
      <c r="M16" s="549"/>
      <c r="N16" s="547"/>
      <c r="O16" s="547"/>
      <c r="P16" s="547"/>
      <c r="Q16" s="548"/>
    </row>
    <row r="17" spans="2:17" ht="19.5" customHeight="1">
      <c r="B17" s="545"/>
      <c r="C17" s="546"/>
      <c r="D17" s="546"/>
      <c r="E17" s="546"/>
      <c r="F17" s="547"/>
      <c r="G17" s="548"/>
      <c r="H17" s="549"/>
      <c r="I17" s="547"/>
      <c r="J17" s="547"/>
      <c r="K17" s="547"/>
      <c r="L17" s="548"/>
      <c r="M17" s="549"/>
      <c r="N17" s="547"/>
      <c r="O17" s="547"/>
      <c r="P17" s="547"/>
      <c r="Q17" s="548"/>
    </row>
    <row r="18" spans="2:17" ht="19.5" customHeight="1">
      <c r="B18" s="545"/>
      <c r="C18" s="546"/>
      <c r="D18" s="546"/>
      <c r="E18" s="546"/>
      <c r="F18" s="547"/>
      <c r="G18" s="548"/>
      <c r="H18" s="549"/>
      <c r="I18" s="547"/>
      <c r="J18" s="547"/>
      <c r="K18" s="547"/>
      <c r="L18" s="548"/>
      <c r="M18" s="549"/>
      <c r="N18" s="547"/>
      <c r="O18" s="547"/>
      <c r="P18" s="547"/>
      <c r="Q18" s="548"/>
    </row>
    <row r="19" spans="2:17" ht="19.5" customHeight="1">
      <c r="B19" s="545"/>
      <c r="C19" s="546"/>
      <c r="D19" s="546"/>
      <c r="E19" s="546"/>
      <c r="F19" s="547"/>
      <c r="G19" s="548"/>
      <c r="H19" s="549"/>
      <c r="I19" s="547"/>
      <c r="J19" s="547"/>
      <c r="K19" s="547"/>
      <c r="L19" s="548"/>
      <c r="M19" s="549"/>
      <c r="N19" s="547"/>
      <c r="O19" s="547"/>
      <c r="P19" s="547"/>
      <c r="Q19" s="548"/>
    </row>
    <row r="20" spans="2:17" ht="19.5" customHeight="1">
      <c r="B20" s="545"/>
      <c r="C20" s="546"/>
      <c r="D20" s="546"/>
      <c r="E20" s="546"/>
      <c r="F20" s="547"/>
      <c r="G20" s="548"/>
      <c r="H20" s="549"/>
      <c r="I20" s="547"/>
      <c r="J20" s="547"/>
      <c r="K20" s="547"/>
      <c r="L20" s="548"/>
      <c r="M20" s="549"/>
      <c r="N20" s="547"/>
      <c r="O20" s="547"/>
      <c r="P20" s="547"/>
      <c r="Q20" s="548"/>
    </row>
    <row r="21" spans="2:17" ht="19.5" customHeight="1">
      <c r="B21" s="545"/>
      <c r="C21" s="546"/>
      <c r="D21" s="546"/>
      <c r="E21" s="546"/>
      <c r="F21" s="547"/>
      <c r="G21" s="548"/>
      <c r="H21" s="549"/>
      <c r="I21" s="547"/>
      <c r="J21" s="547"/>
      <c r="K21" s="547"/>
      <c r="L21" s="548"/>
      <c r="M21" s="549"/>
      <c r="N21" s="547"/>
      <c r="O21" s="547"/>
      <c r="P21" s="547"/>
      <c r="Q21" s="548"/>
    </row>
    <row r="22" spans="2:17" ht="19.5" customHeight="1">
      <c r="B22" s="545"/>
      <c r="C22" s="546"/>
      <c r="D22" s="546"/>
      <c r="E22" s="546"/>
      <c r="F22" s="547"/>
      <c r="G22" s="548"/>
      <c r="H22" s="549"/>
      <c r="I22" s="547"/>
      <c r="J22" s="547"/>
      <c r="K22" s="547"/>
      <c r="L22" s="548"/>
      <c r="M22" s="549"/>
      <c r="N22" s="547"/>
      <c r="O22" s="547"/>
      <c r="P22" s="547"/>
      <c r="Q22" s="548"/>
    </row>
    <row r="23" spans="2:17" ht="19.5" customHeight="1">
      <c r="B23" s="545"/>
      <c r="C23" s="546"/>
      <c r="D23" s="546"/>
      <c r="E23" s="546"/>
      <c r="F23" s="547"/>
      <c r="G23" s="548"/>
      <c r="H23" s="549"/>
      <c r="I23" s="547"/>
      <c r="J23" s="547"/>
      <c r="K23" s="547"/>
      <c r="L23" s="548"/>
      <c r="M23" s="549"/>
      <c r="N23" s="547"/>
      <c r="O23" s="547"/>
      <c r="P23" s="547"/>
      <c r="Q23" s="548"/>
    </row>
    <row r="24" spans="2:17" ht="19.5" customHeight="1">
      <c r="B24" s="545"/>
      <c r="C24" s="546"/>
      <c r="D24" s="546"/>
      <c r="E24" s="546"/>
      <c r="F24" s="547"/>
      <c r="G24" s="548"/>
      <c r="H24" s="549"/>
      <c r="I24" s="547"/>
      <c r="J24" s="547"/>
      <c r="K24" s="547"/>
      <c r="L24" s="548"/>
      <c r="M24" s="549"/>
      <c r="N24" s="547"/>
      <c r="O24" s="547"/>
      <c r="P24" s="547"/>
      <c r="Q24" s="548"/>
    </row>
    <row r="25" spans="2:17" ht="19.5" customHeight="1">
      <c r="B25" s="545"/>
      <c r="C25" s="546"/>
      <c r="D25" s="546"/>
      <c r="E25" s="546"/>
      <c r="F25" s="547"/>
      <c r="G25" s="548"/>
      <c r="H25" s="549"/>
      <c r="I25" s="547"/>
      <c r="J25" s="547"/>
      <c r="K25" s="547"/>
      <c r="L25" s="548"/>
      <c r="M25" s="549"/>
      <c r="N25" s="547"/>
      <c r="O25" s="547"/>
      <c r="P25" s="547"/>
      <c r="Q25" s="548"/>
    </row>
    <row r="26" spans="2:17" ht="19.5" customHeight="1">
      <c r="B26" s="545"/>
      <c r="C26" s="546"/>
      <c r="D26" s="546"/>
      <c r="E26" s="546"/>
      <c r="F26" s="547"/>
      <c r="G26" s="548"/>
      <c r="H26" s="549"/>
      <c r="I26" s="547"/>
      <c r="J26" s="547"/>
      <c r="K26" s="547"/>
      <c r="L26" s="548"/>
      <c r="M26" s="549"/>
      <c r="N26" s="547"/>
      <c r="O26" s="547"/>
      <c r="P26" s="547"/>
      <c r="Q26" s="548"/>
    </row>
    <row r="27" spans="2:17" ht="19.5" customHeight="1" thickBot="1">
      <c r="B27" s="550"/>
      <c r="C27" s="551"/>
      <c r="D27" s="551"/>
      <c r="E27" s="551"/>
      <c r="F27" s="552"/>
      <c r="G27" s="553"/>
      <c r="H27" s="554"/>
      <c r="I27" s="552"/>
      <c r="J27" s="552"/>
      <c r="K27" s="552"/>
      <c r="L27" s="553"/>
      <c r="M27" s="554"/>
      <c r="N27" s="552"/>
      <c r="O27" s="552"/>
      <c r="P27" s="552"/>
      <c r="Q27" s="553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395</v>
      </c>
    </row>
    <row r="30" spans="2:11" ht="12.75">
      <c r="B30" s="1080" t="s">
        <v>396</v>
      </c>
      <c r="C30" s="1080"/>
      <c r="D30" s="1080"/>
      <c r="E30" s="1080"/>
      <c r="F30" s="1080"/>
      <c r="G30" s="1080"/>
      <c r="H30" s="1080"/>
      <c r="I30" s="1080"/>
      <c r="J30" s="1080"/>
      <c r="K30" s="1080"/>
    </row>
    <row r="31" spans="2:10" ht="12.75">
      <c r="B31" s="1080" t="s">
        <v>397</v>
      </c>
      <c r="C31" s="1080"/>
      <c r="D31" s="1080"/>
      <c r="E31" s="1080"/>
      <c r="F31" s="1080"/>
      <c r="G31" s="1080"/>
      <c r="H31" s="1080"/>
      <c r="I31" s="1080"/>
      <c r="J31" s="1080"/>
    </row>
  </sheetData>
  <sheetProtection/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rintOptions horizontalCentered="1" verticalCentered="1"/>
  <pageMargins left="0.4724409448818898" right="0.1968503937007874" top="0.984251968503937" bottom="0.984251968503937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2016-11-29T11:26:25Z</cp:lastPrinted>
  <dcterms:created xsi:type="dcterms:W3CDTF">2004-09-28T16:33:32Z</dcterms:created>
  <dcterms:modified xsi:type="dcterms:W3CDTF">2017-02-08T08:03:09Z</dcterms:modified>
  <cp:category/>
  <cp:version/>
  <cp:contentType/>
  <cp:contentStatus/>
</cp:coreProperties>
</file>