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25" windowWidth="15450" windowHeight="7650" tabRatio="715" firstSheet="17" activeTab="17"/>
  </bookViews>
  <sheets>
    <sheet name="ORGANO DE GOBIERNO" sheetId="1" r:id="rId1"/>
    <sheet name="ACCIONISTAS" sheetId="2" r:id="rId2"/>
    <sheet name="COMPROBACIÓN" sheetId="3" r:id="rId3"/>
    <sheet name="PyG" sheetId="4" r:id="rId4"/>
    <sheet name="ACTIVO" sheetId="5" r:id="rId5"/>
    <sheet name="PASIVO" sheetId="6" r:id="rId6"/>
    <sheet name="Inversiones Reales" sheetId="7" r:id="rId7"/>
    <sheet name="Inv. NO FIN." sheetId="8" r:id="rId8"/>
    <sheet name="Inv. FINANC" sheetId="9" r:id="rId9"/>
    <sheet name="Inf. Adic. Cta PyG" sheetId="10" r:id="rId10"/>
    <sheet name="Transf. y Subv." sheetId="11" r:id="rId11"/>
    <sheet name="Deuda Viva y Prev.Vto.Deuda" sheetId="12" r:id="rId12"/>
    <sheet name="Perfil Vto. Deuda 10 años" sheetId="13" r:id="rId13"/>
    <sheet name="Deuda a L.P." sheetId="14" r:id="rId14"/>
    <sheet name="Deuda a C.P." sheetId="15" r:id="rId15"/>
    <sheet name="Personal" sheetId="16" r:id="rId16"/>
    <sheet name="PD 2017 (Personal)" sheetId="17" r:id="rId17"/>
    <sheet name="LF 2017 (Personal)" sheetId="18" r:id="rId18"/>
    <sheet name="LT 2017 (Personal)" sheetId="19" r:id="rId19"/>
    <sheet name="PRESTACIONES Y GASTOS SOCIALES" sheetId="20" r:id="rId20"/>
    <sheet name="COMPARATIVA 2016-2017" sheetId="21" r:id="rId21"/>
    <sheet name="Operaciones Internas" sheetId="22" r:id="rId22"/>
    <sheet name="Encomiendas" sheetId="23" r:id="rId23"/>
    <sheet name="Estab. Presup." sheetId="24" state="hidden" r:id="rId24"/>
    <sheet name="Hoja1" sheetId="25" state="hidden" r:id="rId25"/>
    <sheet name="FINANCIACIÓN" sheetId="26" state="hidden" r:id="rId26"/>
    <sheet name="PRESUPUESTO" sheetId="27" state="hidden" r:id="rId27"/>
    <sheet name="PRESUPUESTO PYG" sheetId="28" state="hidden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1">'ACCIONISTAS'!$B$3:$J$51</definedName>
    <definedName name="_xlnm.Print_Area" localSheetId="4">'ACTIVO'!$B$2:$E$23</definedName>
    <definedName name="_xlnm.Print_Area" localSheetId="20">'COMPARATIVA 2016-2017'!$B$3:$F$14</definedName>
    <definedName name="_xlnm.Print_Area" localSheetId="2">'COMPROBACIÓN'!$B$2:$D$67</definedName>
    <definedName name="_xlnm.Print_Area" localSheetId="14">'Deuda a C.P.'!$B$2:$P$22</definedName>
    <definedName name="_xlnm.Print_Area" localSheetId="13">'Deuda a L.P.'!$B$2:$P$29</definedName>
    <definedName name="_xlnm.Print_Area" localSheetId="11">'Deuda Viva y Prev.Vto.Deuda'!$B$3:$L$29</definedName>
    <definedName name="_xlnm.Print_Area" localSheetId="22">'Encomiendas'!$B$2:$F$21</definedName>
    <definedName name="_xlnm.Print_Area" localSheetId="23">'Estab. Presup.'!$B$2:$F$29</definedName>
    <definedName name="_xlnm.Print_Area" localSheetId="25">'FINANCIACIÓN'!$B$2:$I$25</definedName>
    <definedName name="_xlnm.Print_Area" localSheetId="9">'Inf. Adic. Cta PyG'!$B$2:$M$50</definedName>
    <definedName name="_xlnm.Print_Area" localSheetId="8">'Inv. FINANC'!$B$2:$M$53</definedName>
    <definedName name="_xlnm.Print_Area" localSheetId="7">'Inv. NO FIN.'!$B$2:$L$35</definedName>
    <definedName name="_xlnm.Print_Area" localSheetId="6">'Inversiones Reales'!$B$2:$Q$31</definedName>
    <definedName name="_xlnm.Print_Area" localSheetId="17">'LF 2017 (Personal)'!$B$2:$O$72</definedName>
    <definedName name="_xlnm.Print_Area" localSheetId="18">'LT 2017 (Personal)'!$B$2:$P$70</definedName>
    <definedName name="_xlnm.Print_Area" localSheetId="21">'Operaciones Internas'!$B$2:$E$50</definedName>
    <definedName name="_xlnm.Print_Area" localSheetId="0">'ORGANO DE GOBIERNO'!$B$3:$I$15</definedName>
    <definedName name="_xlnm.Print_Area" localSheetId="5">'PASIVO'!$B$2:$E$37</definedName>
    <definedName name="_xlnm.Print_Area" localSheetId="16">'PD 2017 (Personal)'!$B$2:$O$70</definedName>
    <definedName name="_xlnm.Print_Area" localSheetId="12">'Perfil Vto. Deuda 10 años'!$B$2:$L$13</definedName>
    <definedName name="_xlnm.Print_Area" localSheetId="15">'Personal'!$B$2:$I$55</definedName>
    <definedName name="_xlnm.Print_Area" localSheetId="19">'PRESTACIONES Y GASTOS SOCIALES'!$B$2:$D$17</definedName>
    <definedName name="_xlnm.Print_Area" localSheetId="26">'PRESUPUESTO'!$B$2:$D$61</definedName>
    <definedName name="_xlnm.Print_Area" localSheetId="27">'PRESUPUESTO PYG'!$B$2:$D$74</definedName>
    <definedName name="_xlnm.Print_Area" localSheetId="3">'PyG'!$B$2:$E$38</definedName>
    <definedName name="_xlnm.Print_Area" localSheetId="10">'Transf. y Subv.'!$B$2:$I$55</definedName>
  </definedNames>
  <calcPr fullCalcOnLoad="1"/>
</workbook>
</file>

<file path=xl/sharedStrings.xml><?xml version="1.0" encoding="utf-8"?>
<sst xmlns="http://schemas.openxmlformats.org/spreadsheetml/2006/main" count="985" uniqueCount="646">
  <si>
    <t>PROGRAMA ANUAL DE ACTUACIÓN, INVERSIONES Y FINANCIACIÓN</t>
  </si>
  <si>
    <t>ANEXO PERSONAL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</si>
  <si>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</si>
  <si>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</si>
  <si>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</si>
  <si>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</si>
  <si>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</si>
  <si>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</si>
  <si>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</si>
  <si>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</si>
  <si>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</si>
  <si>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</si>
  <si>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</si>
  <si>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</si>
  <si>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</si>
  <si>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</si>
  <si>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</si>
  <si>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</si>
  <si>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</si>
  <si>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</si>
  <si>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</si>
  <si>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</si>
  <si>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</si>
  <si>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</si>
  <si>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</si>
  <si>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</si>
  <si>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</si>
  <si>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Otro personal</t>
  </si>
  <si>
    <t>Gastos Comunes sin distribuir por gupos</t>
  </si>
  <si>
    <t>Importe</t>
  </si>
  <si>
    <t>Accion social</t>
  </si>
  <si>
    <t>Seguridad Social</t>
  </si>
  <si>
    <t>Total gastos comunes</t>
  </si>
  <si>
    <t>Observaciones :</t>
  </si>
  <si>
    <t>PRESUPUESTO GENERAL DEL CABILDO INSULAR DE TENERIFE
OPERACIONES INTERNAS</t>
  </si>
  <si>
    <t>ANEXO OPERACIONES INTERNAS</t>
  </si>
  <si>
    <t>VENTAS Y PRESTACIONES DE SERVICIOS PREVISTAS (IGIC incluido) (en euros)</t>
  </si>
  <si>
    <t>Ingresos</t>
  </si>
  <si>
    <t>Gastos</t>
  </si>
  <si>
    <t>Ente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</si>
  <si>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</si>
  <si>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</si>
  <si>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</si>
  <si>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</si>
  <si>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</si>
  <si>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</si>
  <si>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E.P.E. TEA, TENERFE ESPACIO DE LAS ARTES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</si>
  <si>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</si>
  <si>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</si>
  <si>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</si>
  <si>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</si>
  <si>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</si>
  <si>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</si>
  <si>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</si>
  <si>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SINPROMI, 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</si>
  <si>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</si>
  <si>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</si>
  <si>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</si>
  <si>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</si>
  <si>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</si>
  <si>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</si>
  <si>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</si>
  <si>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</si>
  <si>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</si>
  <si>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</si>
  <si>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</si>
  <si>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INSTITUTO VULCANOLÓGICO DE CANARIAS S.A.</t>
  </si>
  <si>
    <t>FUNDACIÓN  ITB</t>
  </si>
  <si>
    <t>FIFEDE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</si>
  <si>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</si>
  <si>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</si>
  <si>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</si>
  <si>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</si>
  <si>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>Deberá informarse en la memoria de actividades sobre la naturaleza de las operaciones que se prevé realizar.</t>
  </si>
  <si>
    <t>y a qué grupo de función pertenece</t>
  </si>
  <si>
    <t>ANEXO ENCOMIENDAS DE GESTIÓN</t>
  </si>
  <si>
    <t>RELACIÓN ENCOMIENDAS DE GESTIÓN DEL CABILDO INSULAR DE TENERIFE</t>
  </si>
  <si>
    <t>Área</t>
  </si>
  <si>
    <t xml:space="preserve">Concepto </t>
  </si>
  <si>
    <t>Duración</t>
  </si>
  <si>
    <t>PRESUPUESTO GENERAL DEL CABILDO INSULAR DE TENERIFE
PROGRAMA DE ACTUACIÓN, INVERSIONES Y FINANCIACIÓN</t>
  </si>
  <si>
    <t>CPYG</t>
  </si>
  <si>
    <t xml:space="preserve">   </t>
  </si>
  <si>
    <t>Gastos excepcionales</t>
  </si>
  <si>
    <t>Ingresos excepcionales</t>
  </si>
  <si>
    <t>INSTRUCCIONES</t>
  </si>
  <si>
    <t>introducir los ingresos en positivo y los gastos en negativo</t>
  </si>
  <si>
    <t>Aportación</t>
  </si>
  <si>
    <t>Resultado</t>
  </si>
  <si>
    <t>Bcio/Pérdida (+ bcio - pérdida)</t>
  </si>
  <si>
    <t>Beneficio/pérdida con aportación Cabildo  en grupo 74</t>
  </si>
  <si>
    <t>Tiene que dar</t>
  </si>
  <si>
    <t>Cuadre</t>
  </si>
  <si>
    <t>A) EXCEDENTE DEL EJERCICIO</t>
  </si>
  <si>
    <t>1.  INGRESOS POR LA ACTIVIDAD PROPIA</t>
  </si>
  <si>
    <t xml:space="preserve">          b) Aportaciones de usuarios</t>
  </si>
  <si>
    <t xml:space="preserve">          c) Ingresos de promociones, patrocinadores y colaboradores</t>
  </si>
  <si>
    <t xml:space="preserve">          d) Subvenciones, donaciones y legados de explotación imputados al excedente del ejercicio</t>
  </si>
  <si>
    <t xml:space="preserve">          e) Reintegro de ayudas y asignaciones</t>
  </si>
  <si>
    <t xml:space="preserve">          a ) Ayudas monetarias</t>
  </si>
  <si>
    <t xml:space="preserve">           b) Ayudas no monetarias</t>
  </si>
  <si>
    <t xml:space="preserve">           c) Gastos por colaboraciones y del órgano de gobierno</t>
  </si>
  <si>
    <t xml:space="preserve">           d) Reintegro de subvenciones, donaciones y legados</t>
  </si>
  <si>
    <t>A.3.) EXCEDENTE ANTES DE IMPUESTOS (A.1 + A.2)</t>
  </si>
  <si>
    <t>B) INGRESOS Y GASTOS IMPUTADOS DIRECTAMENTE AL PATRIMONIO NETO</t>
  </si>
  <si>
    <t>1.  ACTIVOS FINANCIEROS DISPONIBLES PARA LA VENTA</t>
  </si>
  <si>
    <t>2.  OPERACIONES DE COBERTURA DE FLUJOS DE EFECTIVO</t>
  </si>
  <si>
    <t>3. SUBVENCIONES RECIBIDAS</t>
  </si>
  <si>
    <t>4.  DONACIONES Y LEGADOS RECIBIDOS</t>
  </si>
  <si>
    <t>5.  GANANCIAS Y PÉRDIDAS ACTUARIALES Y OTROS AJUSTES</t>
  </si>
  <si>
    <t>6.  EFECTO IMPOSITIVO</t>
  </si>
  <si>
    <t>B.1.) VARIACIÓN DE PATRIMONIO NETO POR INGRESOS Y GASTOS RECONOCIDOS DIRECTAMENTE EN EL PATRIMONIO NETO (1+2+3+4+5+6)</t>
  </si>
  <si>
    <t>C) RECLASIFICACIONES AL EXCEDENTE DEL EJERCICIO</t>
  </si>
  <si>
    <t>5.  EFECTO IMPOSITIVO</t>
  </si>
  <si>
    <t>C.1.) VARIACIÓN DE PATRIMONIO NETO POR RECLASIFICACIONES AL EXCEDENTE DEL EJERCICIO (1+2+3+4+5)</t>
  </si>
  <si>
    <t>D) VARIACIONES DE PATRIMONIO NETO POR INGRESOS Y GASTOS IMPUTADOS DIRECTAMENTE AL PATRIMONIO NETO (B.1 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</si>
  <si>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</si>
  <si>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</si>
  <si>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</si>
  <si>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</si>
  <si>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EJERCICIO (A.4+D+E+F+G+H)</t>
  </si>
  <si>
    <t>ACTIVO</t>
  </si>
  <si>
    <t xml:space="preserve">  A) ACTIVO NO CORRIENTE</t>
  </si>
  <si>
    <t xml:space="preserve">  B) ACTIVO CORRIENTE</t>
  </si>
  <si>
    <t xml:space="preserve">        TOTAL ACTIVO (A+B)</t>
  </si>
  <si>
    <t>ACTIVO - PASIVO</t>
  </si>
  <si>
    <t>Cuadre con pasivo</t>
  </si>
  <si>
    <t>Fondo de maniobra</t>
  </si>
  <si>
    <t>Variación fondo de maniobra</t>
  </si>
  <si>
    <t>PASIVO</t>
  </si>
  <si>
    <t>PATRIMONIO NETO Y PASIVO</t>
  </si>
  <si>
    <t>A) PATRIMONIO NETO</t>
  </si>
  <si>
    <t xml:space="preserve">   A-1)Fondos Propios</t>
  </si>
  <si>
    <t xml:space="preserve">   A-3) Subvenciones, Donaciones y Legados Recibidos</t>
  </si>
  <si>
    <t>B) PASIVO NO CORRIENTE</t>
  </si>
  <si>
    <t>C) PASIVO CORRIENTE</t>
  </si>
  <si>
    <t xml:space="preserve">              2. Otros acreedores</t>
  </si>
  <si>
    <t>(1) Especificar el Importe para su consolidación</t>
  </si>
  <si>
    <t>Activo</t>
  </si>
  <si>
    <t xml:space="preserve">       I. Dotación Fundacional/Fondo social</t>
  </si>
  <si>
    <t xml:space="preserve">       II. Reservas </t>
  </si>
  <si>
    <t xml:space="preserve">       III. Excedentes de ejercicios anteriores</t>
  </si>
  <si>
    <t xml:space="preserve">       IV. Excedente del ejercicio</t>
  </si>
  <si>
    <t xml:space="preserve">   A-2) Ajustes por cambios de valor</t>
  </si>
  <si>
    <t xml:space="preserve">           1. Dotación fundacional/Fondo social</t>
  </si>
  <si>
    <t xml:space="preserve">           2. (Dotación fundacional no exigida/Fondo social no exigido)</t>
  </si>
  <si>
    <t xml:space="preserve">       I. Provisiones a Largo Plazo.</t>
  </si>
  <si>
    <t xml:space="preserve">       II. Deudas a Largo Plazo.</t>
  </si>
  <si>
    <t xml:space="preserve">              1. Deudas con entidades de crédito</t>
  </si>
  <si>
    <t xml:space="preserve">              2. Acreedores por arrendamiento financiero</t>
  </si>
  <si>
    <t xml:space="preserve">              3. Otras deudas a largo plazo</t>
  </si>
  <si>
    <t xml:space="preserve">      IV. Pasivos por impuesto diferido</t>
  </si>
  <si>
    <t xml:space="preserve">     V. Periodificaciones a largo plazo</t>
  </si>
  <si>
    <t xml:space="preserve">              3. Otras deudas a corto plazo</t>
  </si>
  <si>
    <t xml:space="preserve">      III. Deudas con entidades del grupo y asociadas a largo plazo</t>
  </si>
  <si>
    <t xml:space="preserve">              1. Proveedores</t>
  </si>
  <si>
    <t xml:space="preserve">        TOTAL PATRIMONIO NETO Y PASIVO (A+B+C)</t>
  </si>
  <si>
    <t>ESTADO DE PREVISION DE INGRESOS Y GASTOS</t>
  </si>
  <si>
    <t>C A P I T U L O S</t>
  </si>
  <si>
    <t>I.</t>
  </si>
  <si>
    <t>Impuestos directos</t>
  </si>
  <si>
    <t>II.</t>
  </si>
  <si>
    <t>Impuestos indirectos</t>
  </si>
  <si>
    <t>III.</t>
  </si>
  <si>
    <t>Tasas y otros ingresos</t>
  </si>
  <si>
    <t>IV.</t>
  </si>
  <si>
    <t>Transferencias corrientes</t>
  </si>
  <si>
    <t>V.</t>
  </si>
  <si>
    <t>Ingresos patrimoniales</t>
  </si>
  <si>
    <t xml:space="preserve">  TOTAL INGRESOS CORRIENTES</t>
  </si>
  <si>
    <t>VI.</t>
  </si>
  <si>
    <t>Enajenación de inversiones</t>
  </si>
  <si>
    <t>VII.</t>
  </si>
  <si>
    <t>Transferencias de capital</t>
  </si>
  <si>
    <t xml:space="preserve">  TOTAL INGRESOS DE CAPITAL</t>
  </si>
  <si>
    <t>VIII.</t>
  </si>
  <si>
    <t>Activos financieros</t>
  </si>
  <si>
    <t>IX.</t>
  </si>
  <si>
    <t>Pasivos financieros</t>
  </si>
  <si>
    <t xml:space="preserve">  TOTAL INGRESOS FINANCIEROS</t>
  </si>
  <si>
    <t>T O T A L    I N G R E S O S</t>
  </si>
  <si>
    <t>Otros Ingresos</t>
  </si>
  <si>
    <t>TOTAL INGRESOS CON INGRESOS NO PRESUPUESTARIOS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</si>
  <si>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</si>
  <si>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</si>
  <si>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</si>
  <si>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</si>
  <si>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</si>
  <si>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</si>
  <si>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>Transferencias de Capital</t>
  </si>
  <si>
    <t xml:space="preserve">  TOTAL GASTOS DE CAPITAL</t>
  </si>
  <si>
    <t>Activos Financieros</t>
  </si>
  <si>
    <t>Pasivos Financieros</t>
  </si>
  <si>
    <t xml:space="preserve">  TOTAL GASTOS FINANCIEROS</t>
  </si>
  <si>
    <t>T O T A L  G A S T O S  ( 1 )</t>
  </si>
  <si>
    <t>Otros Gastos</t>
  </si>
  <si>
    <t>TOTAL GASTOS CON GASTOS NO PRESUPUESTARIOS</t>
  </si>
  <si>
    <t>DIFERENCIA INGRESOS / GASTOS:</t>
  </si>
  <si>
    <t>PRESUPUESTO GENERAL - CONSOLIDACIÓN</t>
  </si>
  <si>
    <t>(Incremento fondo de maniobra) - Disminución FM</t>
  </si>
  <si>
    <t>Ajuste del Activo (Amortizaciones)</t>
  </si>
  <si>
    <t>Ajuste del Activo (Impuestos Diferidos)</t>
  </si>
  <si>
    <t>Ajuste del Pasivo ( Imptos Diferidos)</t>
  </si>
  <si>
    <t>Ajuste del Pasivo (Provisiones)</t>
  </si>
  <si>
    <t>Ajuste del Pasivo (Por cambio de valor)</t>
  </si>
  <si>
    <t>Ajuste del Pasivo (Subv., Donac. Y Legados)</t>
  </si>
  <si>
    <t>12. OTROS RESULTADOS</t>
  </si>
  <si>
    <t>Resultado del ejercicio</t>
  </si>
  <si>
    <t>Variación Capital Corriente</t>
  </si>
  <si>
    <t>Ajuste por Consolidación</t>
  </si>
  <si>
    <t xml:space="preserve">T O T A L  G A S T O S  </t>
  </si>
  <si>
    <t>Otros Ingresos cuenta perdidas y ganancias</t>
  </si>
  <si>
    <t>Otros Gastos cuenta perdidas y ganancias</t>
  </si>
  <si>
    <t>I</t>
  </si>
  <si>
    <t>DEBE SER IGUAL CON SIGNO CONTRARIO A LOS AJUSTES DEL BALANCE</t>
  </si>
  <si>
    <t>II</t>
  </si>
  <si>
    <t>Ajuste VARIACIONES DE BALANCE</t>
  </si>
  <si>
    <t>ACTIVO FIJO NO FINANICERO</t>
  </si>
  <si>
    <t>(+/-)Provisión por desmantela-miento (3)</t>
  </si>
  <si>
    <t>(-)Amortización del ejercicio (5)</t>
  </si>
  <si>
    <t>(+/-)Deterioro o Reversión del deterioro (6)</t>
  </si>
  <si>
    <t>(+/-) Otras variaciones (especificar en observaciones) (8)</t>
  </si>
  <si>
    <t>ACTIVO FIJO  FINANICERO</t>
  </si>
  <si>
    <t>VARIACIÓN ACTIVO CORRIENTE SIN INVERSIONES FINANCIERAS A CORTO PLAZO</t>
  </si>
  <si>
    <t>A mano</t>
  </si>
  <si>
    <t>RESULTADO DE LA COMPROBACIÓN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</si>
  <si>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</si>
  <si>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</si>
  <si>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</si>
  <si>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</si>
  <si>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</si>
  <si>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</si>
  <si>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</si>
  <si>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</si>
  <si>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</si>
  <si>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</si>
  <si>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</si>
  <si>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</si>
  <si>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</si>
  <si>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</si>
  <si>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</si>
  <si>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ANEXO INVERSIONES NO FINANCIERAS</t>
  </si>
  <si>
    <t>VARIACIONES DE INMOVILIZADO Y EXISTENCIAS</t>
  </si>
  <si>
    <t>OBSERVACIONES</t>
  </si>
  <si>
    <t>(+)Adquisiciones (2)</t>
  </si>
  <si>
    <t>(+)Intereses capitalizados (4)</t>
  </si>
  <si>
    <t>(-) Ventas (7)</t>
  </si>
  <si>
    <t>INMOVILIZADO INTANGIBLE</t>
  </si>
  <si>
    <t>INVERSIONES INMOBILIARIAS (excepto terrenos)</t>
  </si>
  <si>
    <t>TERRENOS</t>
  </si>
  <si>
    <t>TOTAL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</si>
  <si>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</si>
  <si>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</si>
  <si>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</si>
  <si>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</si>
  <si>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</si>
  <si>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</si>
  <si>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</si>
  <si>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</si>
  <si>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</si>
  <si>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</si>
  <si>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</si>
  <si>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>(10)OBSERVACIONES: se recogera cualquier otra información que se considere relevante relativa a cada operación.</t>
  </si>
  <si>
    <t>ANEXO INVERSIONES  FINANCIERAS</t>
  </si>
  <si>
    <t xml:space="preserve">VARIACIÓN DE LAS INVERSIONES FINANCIERAS E INSTRUMENTOS DE PATRIMONIO 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</si>
  <si>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</si>
  <si>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</si>
  <si>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</si>
  <si>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</si>
  <si>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</si>
  <si>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</si>
  <si>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</si>
  <si>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</si>
  <si>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</si>
  <si>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INVERSIONES EN INSTRUMENTOS DE PATRIMONIO (4)</t>
  </si>
  <si>
    <t>RESTO DE INVERSIONES (5)</t>
  </si>
  <si>
    <t>INVERSIONES EN OTRAS EMPRESAS (6)</t>
  </si>
  <si>
    <t>VARIACIÓN DE LAS INVERSIONES FINANCIERAS E INSTRUMENTOS DE PATRIMONIO</t>
  </si>
  <si>
    <t>Observaciones (8)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</si>
  <si>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</si>
  <si>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</si>
  <si>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</si>
  <si>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</si>
  <si>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</si>
  <si>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</si>
  <si>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</si>
  <si>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</si>
  <si>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</si>
  <si>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</si>
  <si>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</si>
  <si>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</si>
  <si>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Bce (A) V. Inv. Fin.</t>
  </si>
  <si>
    <t>ANEXO CPYG</t>
  </si>
  <si>
    <t>Observaciones</t>
  </si>
  <si>
    <t>Total</t>
  </si>
  <si>
    <t>PRESUPUESTO GENERAL DEL CABILDO INSULAR DE TENERIFE
PROGRAMA ANUAL DE ACTUACIÓN, INVERSIONES Y FINANCIACIÓN</t>
  </si>
  <si>
    <t>TRANSFERENCIAS Y SUBVENCIONES</t>
  </si>
  <si>
    <t>SUBVENCIONES Y TRANSFERENCIAS</t>
  </si>
  <si>
    <t xml:space="preserve">DE CAPITAL: </t>
  </si>
  <si>
    <t xml:space="preserve">ENTE </t>
  </si>
  <si>
    <t>ÁREA</t>
  </si>
  <si>
    <t>PROG</t>
  </si>
  <si>
    <t>ECON</t>
  </si>
  <si>
    <t>SALDO INICIAL SUBVENCIONES, DONACIONES Y LEGADOS RECIBIDOS</t>
  </si>
  <si>
    <t xml:space="preserve">TOTAL SUBVENCIONES DE CAPITAL CONCEDIDAS 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</si>
  <si>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</si>
  <si>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</si>
  <si>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</si>
  <si>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</si>
  <si>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>DE EXPLOTACIÓN:</t>
  </si>
  <si>
    <t xml:space="preserve">   SUBVENCIONES PARA FINANCIAR ACTIVIDADES ESPECÍFICAS </t>
  </si>
  <si>
    <t xml:space="preserve">APORTACIONES DE SOCIOS: TRANSFERENCIAS PARA FINANCIAR DÉFICIT DE EXPLOTACIÓN  O GASTOS GENERALES DE FUNCIONAMIENTO </t>
  </si>
  <si>
    <t>EMISIÓN DE PATRIMONIO PROPIO (AMPLIACIÓN DE CAPITAL SOCIAL)</t>
  </si>
  <si>
    <t>Comunidad Autónoma</t>
  </si>
  <si>
    <t>Cabildo Insular de Tenerife</t>
  </si>
  <si>
    <t>Estado</t>
  </si>
  <si>
    <t>Ayuntamientos</t>
  </si>
  <si>
    <t>Unión Europea</t>
  </si>
  <si>
    <t>Otros</t>
  </si>
  <si>
    <t>Concepto</t>
  </si>
  <si>
    <t>Factoring sin recurso</t>
  </si>
  <si>
    <t>Otras operaciones de crédito</t>
  </si>
  <si>
    <t>PRESUPUESTO GENERAL DEL CABILDO INSULAR DE TENERIFE
ESTADO DE LA DEUDA</t>
  </si>
  <si>
    <t>ANEXO DEUDA L/P</t>
  </si>
  <si>
    <t>AVALES PRESTADOS POR EL CABILDO INSULAR DE TENERIFE (en euros)</t>
  </si>
  <si>
    <t xml:space="preserve">N º de operación </t>
  </si>
  <si>
    <t>Tipo de operación avalada</t>
  </si>
  <si>
    <t xml:space="preserve">Año de concesión </t>
  </si>
  <si>
    <t>Entidad financiera</t>
  </si>
  <si>
    <t>Importe concedido</t>
  </si>
  <si>
    <t>OPERACIONES DE CRÉDITO A L/P (2) (en euros)</t>
  </si>
  <si>
    <t>Año de concesión</t>
  </si>
  <si>
    <t>Epígrafe de balance donde figura</t>
  </si>
  <si>
    <t xml:space="preserve">Entidad financiera </t>
  </si>
  <si>
    <t>Tipo de operación (2)</t>
  </si>
  <si>
    <t xml:space="preserve">Nº de Operación </t>
  </si>
  <si>
    <t>Avalada por el Cabildo (1)</t>
  </si>
  <si>
    <t xml:space="preserve">Importe concedido </t>
  </si>
  <si>
    <t>Cuota Intereses</t>
  </si>
  <si>
    <t>Nº años</t>
  </si>
  <si>
    <t>IMPORTE</t>
  </si>
  <si>
    <t>ÚLTIMA</t>
  </si>
  <si>
    <t>ANTERIOR</t>
  </si>
  <si>
    <t>INSTRUCCIONES:</t>
  </si>
  <si>
    <t>(1) Se especificará si la operación está avalada por el Cabildo</t>
  </si>
  <si>
    <t>(2) En operaciones de crédito se desglosarán todas las existentes, estén o no avaladas por el Cabildo Insular de Tenerife y que han sido concedidas a largo plazo.</t>
  </si>
  <si>
    <t>(3) Se deberá recoger el importe correspondiente a las cuotas de amortización de los ejercicios correspondientes.</t>
  </si>
  <si>
    <t>ANEXO DEUDA C/P</t>
  </si>
  <si>
    <t>OPERACIONES DE CRÉDITO A C/P(2) (en euros)</t>
  </si>
  <si>
    <t>Fecha Vencimiento</t>
  </si>
  <si>
    <t>(2) En operaciones de crédito se desglosarán todas las existentes, estén o no avaladas por el Cabildo Insular de Tenerife y que han sido concedidas a corto plazo.</t>
  </si>
  <si>
    <t>Variación 2014/2013</t>
  </si>
  <si>
    <t>INVERSIONES EMPRESAS DEL GRUPO Y ASOCIADAS (1)</t>
  </si>
  <si>
    <t>FUNDACION TENERIFE RURAL</t>
  </si>
  <si>
    <t>INMOVILIZADO MATERIAL (excepto terrenos)</t>
  </si>
  <si>
    <t>VARIACION DE PATRIMONIO NETO</t>
  </si>
  <si>
    <t>VARIACIÓN PASIVO NO CORRIENTE - CORRIENTE</t>
  </si>
  <si>
    <t xml:space="preserve">          a) Cuotas de asociados y afiliados</t>
  </si>
  <si>
    <t>Importe de la encomienda</t>
  </si>
  <si>
    <r>
      <t xml:space="preserve">    I. Inmovilizado Intangible </t>
    </r>
    <r>
      <rPr>
        <b/>
        <sz val="8"/>
        <rFont val="Tahoma"/>
        <family val="2"/>
      </rPr>
      <t>(20, (280), (2830), (290))</t>
    </r>
  </si>
  <si>
    <r>
      <t xml:space="preserve">    II. Bienes del Patrimonio Histórico </t>
    </r>
    <r>
      <rPr>
        <b/>
        <sz val="8"/>
        <rFont val="Tahoma"/>
        <family val="2"/>
      </rPr>
      <t>(240, 241, 242, 243, 244, 249, (299))</t>
    </r>
  </si>
  <si>
    <t xml:space="preserve">    IV. Inversiones inmobiliarias (22, (282), (2832), (292)</t>
  </si>
  <si>
    <t xml:space="preserve">    III. Inmovilizado material (21, 281, (2831), (291), 23)</t>
  </si>
  <si>
    <r>
      <t xml:space="preserve">    V. Inversiones en entidades del grupo y asociadas a largo plazo </t>
    </r>
    <r>
      <rPr>
        <b/>
        <sz val="8"/>
        <rFont val="Tahoma"/>
        <family val="2"/>
      </rPr>
      <t>(2503, 2504, 2513, 2514, 2523, 2524, 2593, 2594, 293, 2943, 2944, 2953, 2954)</t>
    </r>
  </si>
  <si>
    <r>
      <t xml:space="preserve">    VI. Inversiones financieras a largo plazo </t>
    </r>
    <r>
      <rPr>
        <b/>
        <sz val="8"/>
        <rFont val="Tahoma"/>
        <family val="2"/>
      </rPr>
      <t>(2505, 2515, 2525, 2595, 260, 261, 262, 263, 264, 265, 267, 268, 269, 27, 2945, 2955, 297, 298)</t>
    </r>
  </si>
  <si>
    <t xml:space="preserve">    VII. Activos por impuesto diferido (474)</t>
  </si>
  <si>
    <t>SALDO FINAL 31/12/16 (9)</t>
  </si>
  <si>
    <t>ESTRUCTURA PRESUPUESTARIA: PRESUPUESTOS 2017</t>
  </si>
  <si>
    <t>REAL 2015</t>
  </si>
  <si>
    <t>ESTIMACION 2016</t>
  </si>
  <si>
    <t>PREVISIÓN
2017</t>
  </si>
  <si>
    <t xml:space="preserve"> CUENTA DE PERDIDAS Y GANANCIAS ABREVIADA ESFL</t>
  </si>
  <si>
    <t>1X. VENTAS Y OTROS INGRESOS DE LA ACTIVIDAD MERCANTIL</t>
  </si>
  <si>
    <t>2. GASTOS POR AYUDAS Y OTROS</t>
  </si>
  <si>
    <t>3. VARIACIONES DE EXISTENCIAS DE PRODUCTOS TERMINADOS Y EN CURSO DE FABRICACIÓN</t>
  </si>
  <si>
    <t>4. TRABAJOS REALIZADOS POR LA ENTIDAD PARA SU ACTIVO</t>
  </si>
  <si>
    <t>5. APROVISIONAMIENTOS</t>
  </si>
  <si>
    <t>6. OTROS INGRESOS DE EXPLOTACIÓN</t>
  </si>
  <si>
    <t>7. GASTOS DE PERSONAL</t>
  </si>
  <si>
    <t>8. OTROS GASTOS DE LA ACTIVIDAD</t>
  </si>
  <si>
    <t>9. AMORTIZACIÓN DEL INMOVILIZADO</t>
  </si>
  <si>
    <t>10. SUBVENCIONES, DONACIONES Y LEGADOS DE CAPITAL TRASPASADOS AL EXCEDENTE DEL EJERCICIO</t>
  </si>
  <si>
    <t>11. EXCESO DE PROVISIONES</t>
  </si>
  <si>
    <t>12. DETERIORO Y RESULTADO POR ENAJENACIÓN DE INMOVILIZADO</t>
  </si>
  <si>
    <t>A.1.)  EXCEDENTE DE LA ACTIVIDAD (1+1X+2+3+4+5+6+7+8+9+10+11+12)</t>
  </si>
  <si>
    <t>13. INGRESOS FINANCIEROS</t>
  </si>
  <si>
    <t>14. GASTOS FINANCIEROS</t>
  </si>
  <si>
    <t>15. VARIACIÓN DE VALOR RAZONABLE EN INSTRUMENTOS FINANCIEROS</t>
  </si>
  <si>
    <t>16. DIFERENCIAS DE CAMBIO</t>
  </si>
  <si>
    <t>17. DETERIORO Y RESULTADO POR ENAJENACIONES DE INSTRUMENTOS FINANCIEROS</t>
  </si>
  <si>
    <t>A.2.) EXCEDENTE DE LAS OPERACIONES FINANCIERAS (13+14+15+16+17)</t>
  </si>
  <si>
    <t>18. IMPUESTOS SOBRE BENEFICIOS</t>
  </si>
  <si>
    <t>A.4.) VARIACIÓN DE PATRIMONIO NETO RECONOCIDA EN EL EXCEDENTE DEL EJERCICIO (A.3 +18)</t>
  </si>
  <si>
    <t>BALANCE DE SITUACIÓN ABREVIADO EFSL</t>
  </si>
  <si>
    <t>ESTIMACIÓN 2016</t>
  </si>
  <si>
    <t>PREVISIÓN 2017</t>
  </si>
  <si>
    <t xml:space="preserve">    I. Existencias</t>
  </si>
  <si>
    <t xml:space="preserve">    II. Usuarios y otros deudores de la actividad propia</t>
  </si>
  <si>
    <t xml:space="preserve">    III. Deudores comerciales y otras cuentas a cobrar</t>
  </si>
  <si>
    <t xml:space="preserve">    IV. Inversiones Empresas del Grupo y Asociadas a corto plazo</t>
  </si>
  <si>
    <t xml:space="preserve">    V. Inversiones Financieras a corto plazo</t>
  </si>
  <si>
    <t xml:space="preserve">    VI. Periodificaciones a corto plazo</t>
  </si>
  <si>
    <t xml:space="preserve">    VII. Efectivo y otros Activos Líquidos Equivalentes</t>
  </si>
  <si>
    <t xml:space="preserve">       I. Provisiones a corto plazo</t>
  </si>
  <si>
    <t xml:space="preserve">       II. Deudas a Corto Plazo</t>
  </si>
  <si>
    <t xml:space="preserve">      III. Deudas con entidades del grupo y asociadas a corto plazo</t>
  </si>
  <si>
    <t xml:space="preserve">      IV. Beneficiarios - Acreedores</t>
  </si>
  <si>
    <t xml:space="preserve">    V. Acreedores comerciales y otras cuentas a pagar</t>
  </si>
  <si>
    <t xml:space="preserve">    VI.- Periodificaciones a corto plazo</t>
  </si>
  <si>
    <t>SALDO INICIAL 31/12/15 (1)</t>
  </si>
  <si>
    <t>SALDO INICIAL  31/12/16 (1)</t>
  </si>
  <si>
    <t>SALDO FINAL 31/12/17 (9)</t>
  </si>
  <si>
    <t>Saldo Inicial 2017</t>
  </si>
  <si>
    <t>Saldo final 2017</t>
  </si>
  <si>
    <t>% participación 31/12/17 (2)</t>
  </si>
  <si>
    <t>Dividendo a obtener 2017</t>
  </si>
  <si>
    <t>Estimación 2016</t>
  </si>
  <si>
    <t>Previsión 2017</t>
  </si>
  <si>
    <t>Previsión ejercicio 2017</t>
  </si>
  <si>
    <t>Previsión importes dispuesto a 31/12/17</t>
  </si>
  <si>
    <t>Estimación importe dispuesto a 31/12/16</t>
  </si>
  <si>
    <t>Concedidos antes de 2016</t>
  </si>
  <si>
    <t>Pendiente de amortizar a  31/12/2015</t>
  </si>
  <si>
    <t>Importe concedido en 2017</t>
  </si>
  <si>
    <t>Cuota Amortización 2017  (3)</t>
  </si>
  <si>
    <t>Pendiente a  31/12/2017</t>
  </si>
  <si>
    <t xml:space="preserve">Pdte. Amortiz. (2017 y siguientes) </t>
  </si>
  <si>
    <t>Concedidos en 2016</t>
  </si>
  <si>
    <t>Cuota Amortización 2017 (3)</t>
  </si>
  <si>
    <t>Importe de la anualidad 2017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</si>
  <si>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</si>
  <si>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</si>
  <si>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</si>
  <si>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</si>
  <si>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</si>
  <si>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</si>
  <si>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</si>
  <si>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</si>
  <si>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</si>
  <si>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</si>
  <si>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</si>
  <si>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</si>
  <si>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</si>
  <si>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</si>
  <si>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</si>
  <si>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</si>
  <si>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</si>
  <si>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</si>
  <si>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</si>
  <si>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</si>
  <si>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</si>
  <si>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</si>
  <si>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</si>
  <si>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</si>
  <si>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</si>
  <si>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</si>
  <si>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</si>
  <si>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 xml:space="preserve">PRESUPUESTO GENERAL DEL CABILDO INSULAR DE TENERIFE                  </t>
  </si>
  <si>
    <t>Variaciones producidas en el útlimo ejercicio</t>
  </si>
  <si>
    <t>Razón Social y C.I.F.</t>
  </si>
  <si>
    <t>% Participación</t>
  </si>
  <si>
    <t>Nº acciones</t>
  </si>
  <si>
    <t>Valor Nominal</t>
  </si>
  <si>
    <r>
      <t xml:space="preserve">Valor Teórico
</t>
    </r>
    <r>
      <rPr>
        <b/>
        <sz val="8"/>
        <rFont val="Tahoma"/>
        <family val="2"/>
      </rPr>
      <t>(F.Propios)</t>
    </r>
  </si>
  <si>
    <t>Incremento en la participación</t>
  </si>
  <si>
    <t>Incremento en el nº de acciones</t>
  </si>
  <si>
    <t>Reducciones en la participación</t>
  </si>
  <si>
    <t>Reducciones en el nº de acciones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</si>
  <si>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</si>
  <si>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</si>
  <si>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</si>
  <si>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</si>
  <si>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</si>
  <si>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</si>
  <si>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</si>
  <si>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</si>
  <si>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Secretario</t>
  </si>
  <si>
    <t>Vocal</t>
  </si>
  <si>
    <t>Previsión de importes comprometidos a 31/12/2016</t>
  </si>
  <si>
    <t>INFORMACIÓN ADICIONAL RELATIVA A LA CUENTA DE PÉRDIDAS Y GANANCIAS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</si>
  <si>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</si>
  <si>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t>Real 2015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</si>
  <si>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</si>
  <si>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</si>
  <si>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</si>
  <si>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</si>
  <si>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</si>
  <si>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</si>
  <si>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</si>
  <si>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</si>
  <si>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</si>
  <si>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</si>
  <si>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</si>
  <si>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</si>
  <si>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</si>
  <si>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</si>
  <si>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</si>
  <si>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</si>
  <si>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</si>
  <si>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</si>
  <si>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</si>
  <si>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</si>
  <si>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</si>
  <si>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</si>
  <si>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</si>
  <si>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</si>
  <si>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</si>
  <si>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</si>
  <si>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</si>
  <si>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t>(3).</t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</si>
  <si>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</si>
  <si>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</si>
  <si>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</si>
  <si>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</si>
  <si>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</si>
  <si>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</si>
  <si>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</si>
  <si>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</si>
  <si>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</si>
  <si>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</si>
  <si>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</si>
  <si>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</si>
  <si>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</si>
  <si>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</si>
  <si>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</si>
  <si>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</si>
  <si>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</si>
  <si>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</si>
  <si>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t>Operaciones con Entidades de Crédito</t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</si>
  <si>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</si>
  <si>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Total Vencimientos:</t>
  </si>
  <si>
    <t>Pendiente a  31/12/2016= Cuota Amortización 2017 (3)</t>
  </si>
  <si>
    <t>Importe concedido 2017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</si>
  <si>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</si>
  <si>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</si>
  <si>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</si>
  <si>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</si>
  <si>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</si>
  <si>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</si>
  <si>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</si>
  <si>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</si>
  <si>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</si>
  <si>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</si>
  <si>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</si>
  <si>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</si>
  <si>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</si>
  <si>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</si>
  <si>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</si>
  <si>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</si>
  <si>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</si>
  <si>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</si>
  <si>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</si>
  <si>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</si>
  <si>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</si>
  <si>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</si>
  <si>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</si>
  <si>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</si>
  <si>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</si>
  <si>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</si>
  <si>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</si>
  <si>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</si>
  <si>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</si>
  <si>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</si>
  <si>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</si>
  <si>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</si>
  <si>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</si>
  <si>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</si>
  <si>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</si>
  <si>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</si>
  <si>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</si>
  <si>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</si>
  <si>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</si>
  <si>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</si>
  <si>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</si>
  <si>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</si>
  <si>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</si>
  <si>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</si>
  <si>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</si>
  <si>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</si>
  <si>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</si>
  <si>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</si>
  <si>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</si>
  <si>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</si>
  <si>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</si>
  <si>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</si>
  <si>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</si>
  <si>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t>FUNDACIÓN: Agencia Insular de la Energía de Tenerife</t>
  </si>
  <si>
    <t>Ejecución prevista hasta 31/12/2016</t>
  </si>
  <si>
    <t>Espectrómetro de masas</t>
  </si>
  <si>
    <t>Vegascan</t>
  </si>
  <si>
    <t>Electrovolcán</t>
  </si>
  <si>
    <t>Spiterm</t>
  </si>
  <si>
    <t>Maclab</t>
  </si>
  <si>
    <t>Sosturmac</t>
  </si>
  <si>
    <t>Isla Renovable</t>
  </si>
  <si>
    <t>PATRONOS</t>
  </si>
  <si>
    <t>Excmo Cabildo Insular de Tenerife</t>
  </si>
  <si>
    <t>-</t>
  </si>
  <si>
    <t>ITER, SA</t>
  </si>
  <si>
    <t>Endesa Distribución Eléctrica SLU</t>
  </si>
  <si>
    <t>Fundación Canaria Caja Rural Pedro Modesto Campos</t>
  </si>
  <si>
    <t>GASCAN</t>
  </si>
  <si>
    <t>ASHOTEL</t>
  </si>
  <si>
    <t>Loro Parque, SA</t>
  </si>
  <si>
    <t>Manuel Cendagorta-Galarza López</t>
  </si>
  <si>
    <t xml:space="preserve">Eduardo Ballesteros Ruiz-Benítez de Lugo </t>
  </si>
  <si>
    <t>Antonio Miguel García Marichal</t>
  </si>
  <si>
    <t>María Paz Friend Monasterio</t>
  </si>
  <si>
    <t>Francisco Hernández Cabrera</t>
  </si>
  <si>
    <t>José Manuel de la Cruz Arquero</t>
  </si>
  <si>
    <t>José Ignacio Guimerá Ravina</t>
  </si>
  <si>
    <t>Juan Pablo González Cruz</t>
  </si>
  <si>
    <t>Wolfgang Kiessling</t>
  </si>
  <si>
    <t>Carlos Enrique Alonso Rodríguez</t>
  </si>
  <si>
    <t>Vicepresidente</t>
  </si>
  <si>
    <t xml:space="preserve">Apoderado </t>
  </si>
  <si>
    <t>Felix Fariña Rodríguez</t>
  </si>
  <si>
    <t>Fernando Berge Royo</t>
  </si>
  <si>
    <t>José Antonio Valbuena Alonso</t>
  </si>
  <si>
    <t>*Corresponde a la dotación de amortización</t>
  </si>
  <si>
    <t>ENTE: AGENCIA INSULAR DE ENERGIA DE TENERIFE</t>
  </si>
  <si>
    <t>PERSONAL LABORAL FIJO.</t>
  </si>
  <si>
    <t xml:space="preserve">Nº </t>
  </si>
  <si>
    <t>Transporte</t>
  </si>
  <si>
    <t>Investigador</t>
  </si>
  <si>
    <t>PERSONAL LABORAL TEMPORAL.</t>
  </si>
  <si>
    <t>MOTIVO DE LA TEMPORALIDAD</t>
  </si>
  <si>
    <t>Mérito</t>
  </si>
  <si>
    <t>1A</t>
  </si>
  <si>
    <t>Proyecto Isla Renovable</t>
  </si>
  <si>
    <t>COSTE TOTAL</t>
  </si>
  <si>
    <t>Plus disponibilidad</t>
  </si>
  <si>
    <t>Técnico</t>
  </si>
  <si>
    <t>Doctor / Investigador Sr.</t>
  </si>
  <si>
    <t>n/p</t>
  </si>
  <si>
    <t>Responsable Servicio</t>
  </si>
  <si>
    <t>1C</t>
  </si>
  <si>
    <t>Convenio Programación y Gestión Sistemas</t>
  </si>
  <si>
    <t>Aux. Tec. Investigador</t>
  </si>
  <si>
    <t>4.2</t>
  </si>
  <si>
    <t>1B.2</t>
  </si>
  <si>
    <t>Investigador / Ingeniero</t>
  </si>
  <si>
    <t>Invest.</t>
  </si>
  <si>
    <t>Ayuda al estudio</t>
  </si>
  <si>
    <t>% Incremento 2016-2017</t>
  </si>
  <si>
    <t>ANGENCIA INSULAR DE LA ENERGÍA DE TENERIFE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</si>
</sst>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0;\(#,##0.00\)"/>
    <numFmt numFmtId="166" formatCode="0.0"/>
    <numFmt numFmtId="167" formatCode="_-* #,##0.00\ [$€]_-;\-* #,##0.00\ [$€]_-;_-* &quot;-&quot;??\ [$€]_-;_-@_-"/>
    <numFmt numFmtId="168" formatCode="_-* #,##0.00\ [$€-42D]_-;\-* #,##0.00\ [$€-42D]_-;_-* &quot;-&quot;??\ [$€-42D]_-;_-@_-"/>
    <numFmt numFmtId="169" formatCode="#,##0.00\ &quot;€&quot;"/>
    <numFmt numFmtId="170" formatCode="_-* #,##0.00\ _P_t_s_-;\-* #,##0.00\ _P_t_s_-;_-* &quot;-&quot;??\ _P_t_s_-;_-@_-"/>
    <numFmt numFmtId="171" formatCode="_(* #,##0\ &quot;pta&quot;_);_(* \(#,##0\ &quot;pta&quot;\);_(* &quot;-&quot;??\ &quot;pta&quot;_);_(@_)"/>
    <numFmt numFmtId="172" formatCode="#,##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b/>
      <sz val="11"/>
      <color indexed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1"/>
      <color indexed="62"/>
      <name val="Calibri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ndara"/>
      <family val="2"/>
    </font>
    <font>
      <b/>
      <sz val="11"/>
      <color indexed="8"/>
      <name val="Tahoma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sz val="11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i/>
      <sz val="10"/>
      <name val="Times New Roman"/>
      <family val="1"/>
    </font>
    <font>
      <b/>
      <sz val="8"/>
      <color indexed="55"/>
      <name val="Arial"/>
      <family val="2"/>
    </font>
    <font>
      <i/>
      <sz val="10"/>
      <color indexed="55"/>
      <name val="Times New Roman"/>
      <family val="1"/>
    </font>
    <font>
      <b/>
      <sz val="8"/>
      <color indexed="23"/>
      <name val="Arial"/>
      <family val="2"/>
    </font>
    <font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49"/>
        <bgColor indexed="9"/>
      </patternFill>
    </fill>
    <fill>
      <patternFill patternType="darkDown">
        <fgColor indexed="44"/>
        <bgColor indexed="9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>
        <color indexed="41"/>
      </left>
      <right style="medium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thin"/>
      <right style="medium"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medium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6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2">
    <xf numFmtId="0" fontId="0" fillId="0" borderId="0" xfId="0" applyAlignment="1">
      <alignment/>
    </xf>
    <xf numFmtId="0" fontId="4" fillId="8" borderId="10" xfId="59" applyNumberFormat="1" applyFont="1" applyFill="1" applyBorder="1" applyAlignment="1">
      <alignment horizontal="center" vertical="center"/>
      <protection/>
    </xf>
    <xf numFmtId="0" fontId="4" fillId="0" borderId="0" xfId="59" applyNumberFormat="1" applyFont="1" applyFill="1" applyBorder="1" applyAlignment="1">
      <alignment horizontal="center" vertical="center"/>
      <protection/>
    </xf>
    <xf numFmtId="2" fontId="4" fillId="8" borderId="10" xfId="59" applyNumberFormat="1" applyFont="1" applyFill="1" applyBorder="1" applyAlignment="1">
      <alignment horizontal="center" vertical="center"/>
      <protection/>
    </xf>
    <xf numFmtId="2" fontId="4" fillId="0" borderId="0" xfId="59" applyNumberFormat="1" applyFont="1" applyFill="1" applyBorder="1" applyAlignment="1">
      <alignment horizontal="center" vertical="center"/>
      <protection/>
    </xf>
    <xf numFmtId="2" fontId="8" fillId="0" borderId="0" xfId="59" applyNumberFormat="1" applyFont="1" applyFill="1" applyBorder="1" applyAlignment="1">
      <alignment horizontal="center" vertical="center"/>
      <protection/>
    </xf>
    <xf numFmtId="3" fontId="9" fillId="0" borderId="11" xfId="66" applyNumberFormat="1" applyFont="1" applyFill="1" applyBorder="1" applyAlignment="1">
      <alignment horizontal="centerContinuous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3" fontId="2" fillId="0" borderId="0" xfId="66" applyNumberFormat="1" applyFont="1" applyBorder="1" applyAlignment="1">
      <alignment vertical="center"/>
      <protection/>
    </xf>
    <xf numFmtId="3" fontId="11" fillId="0" borderId="13" xfId="66" applyNumberFormat="1" applyFont="1" applyFill="1" applyBorder="1" applyAlignment="1">
      <alignment vertical="center"/>
      <protection/>
    </xf>
    <xf numFmtId="3" fontId="10" fillId="0" borderId="10" xfId="66" applyNumberFormat="1" applyFont="1" applyFill="1" applyBorder="1" applyAlignment="1">
      <alignment vertical="center"/>
      <protection/>
    </xf>
    <xf numFmtId="3" fontId="2" fillId="0" borderId="10" xfId="66" applyNumberFormat="1" applyFont="1" applyFill="1" applyBorder="1" applyAlignment="1">
      <alignment vertical="center"/>
      <protection/>
    </xf>
    <xf numFmtId="164" fontId="12" fillId="0" borderId="0" xfId="48" applyNumberFormat="1" applyFont="1" applyFill="1" applyBorder="1" applyAlignment="1" applyProtection="1">
      <alignment horizontal="right" vertical="center"/>
      <protection locked="0"/>
    </xf>
    <xf numFmtId="3" fontId="10" fillId="0" borderId="10" xfId="66" applyNumberFormat="1" applyFont="1" applyFill="1" applyBorder="1" applyAlignment="1">
      <alignment vertical="center" wrapText="1"/>
      <protection/>
    </xf>
    <xf numFmtId="164" fontId="9" fillId="0" borderId="0" xfId="48" applyNumberFormat="1" applyFont="1" applyFill="1" applyBorder="1" applyAlignment="1" applyProtection="1">
      <alignment horizontal="right" vertical="center"/>
      <protection locked="0"/>
    </xf>
    <xf numFmtId="3" fontId="10" fillId="0" borderId="10" xfId="66" applyNumberFormat="1" applyFont="1" applyFill="1" applyBorder="1" applyAlignment="1">
      <alignment horizontal="left" vertical="center" wrapText="1"/>
      <protection/>
    </xf>
    <xf numFmtId="3" fontId="2" fillId="0" borderId="0" xfId="66" applyNumberFormat="1" applyFont="1" applyFill="1" applyBorder="1" applyAlignment="1">
      <alignment vertical="center"/>
      <protection/>
    </xf>
    <xf numFmtId="3" fontId="2" fillId="0" borderId="10" xfId="66" applyNumberFormat="1" applyFont="1" applyFill="1" applyBorder="1" applyAlignment="1">
      <alignment vertical="center" wrapText="1"/>
      <protection/>
    </xf>
    <xf numFmtId="3" fontId="11" fillId="0" borderId="10" xfId="66" applyNumberFormat="1" applyFont="1" applyFill="1" applyBorder="1" applyAlignment="1">
      <alignment vertical="center"/>
      <protection/>
    </xf>
    <xf numFmtId="3" fontId="11" fillId="0" borderId="10" xfId="66" applyNumberFormat="1" applyFont="1" applyFill="1" applyBorder="1" applyAlignment="1">
      <alignment vertical="center" wrapText="1"/>
      <protection/>
    </xf>
    <xf numFmtId="4" fontId="2" fillId="0" borderId="0" xfId="66" applyNumberFormat="1" applyFont="1" applyBorder="1" applyAlignment="1">
      <alignment vertical="center"/>
      <protection/>
    </xf>
    <xf numFmtId="3" fontId="10" fillId="0" borderId="0" xfId="66" applyNumberFormat="1" applyFont="1" applyBorder="1" applyAlignment="1">
      <alignment vertical="center"/>
      <protection/>
    </xf>
    <xf numFmtId="4" fontId="2" fillId="0" borderId="0" xfId="66" applyNumberFormat="1" applyFont="1" applyBorder="1" applyAlignment="1">
      <alignment horizontal="center" vertical="center"/>
      <protection/>
    </xf>
    <xf numFmtId="165" fontId="2" fillId="0" borderId="0" xfId="66" applyNumberFormat="1" applyFont="1" applyBorder="1" applyAlignment="1">
      <alignment vertical="center"/>
      <protection/>
    </xf>
    <xf numFmtId="165" fontId="2" fillId="22" borderId="0" xfId="66" applyNumberFormat="1" applyFont="1" applyFill="1" applyBorder="1" applyAlignment="1">
      <alignment vertical="center"/>
      <protection/>
    </xf>
    <xf numFmtId="165" fontId="2" fillId="0" borderId="0" xfId="66" applyNumberFormat="1" applyFont="1" applyFill="1" applyBorder="1" applyAlignment="1">
      <alignment vertical="center"/>
      <protection/>
    </xf>
    <xf numFmtId="3" fontId="2" fillId="22" borderId="0" xfId="66" applyNumberFormat="1" applyFont="1" applyFill="1" applyBorder="1" applyAlignment="1">
      <alignment horizontal="right" vertical="center"/>
      <protection/>
    </xf>
    <xf numFmtId="4" fontId="2" fillId="22" borderId="0" xfId="66" applyNumberFormat="1" applyFont="1" applyFill="1" applyBorder="1" applyAlignment="1">
      <alignment vertical="center"/>
      <protection/>
    </xf>
    <xf numFmtId="3" fontId="15" fillId="0" borderId="10" xfId="66" applyNumberFormat="1" applyFont="1" applyFill="1" applyBorder="1" applyAlignment="1">
      <alignment vertical="center" wrapText="1"/>
      <protection/>
    </xf>
    <xf numFmtId="164" fontId="16" fillId="0" borderId="10" xfId="48" applyNumberFormat="1" applyFont="1" applyFill="1" applyBorder="1" applyAlignment="1" applyProtection="1">
      <alignment horizontal="right" vertical="center"/>
      <protection locked="0"/>
    </xf>
    <xf numFmtId="164" fontId="16" fillId="0" borderId="10" xfId="48" applyNumberFormat="1" applyFont="1" applyFill="1" applyBorder="1" applyAlignment="1">
      <alignment horizontal="right" vertical="center"/>
    </xf>
    <xf numFmtId="3" fontId="17" fillId="0" borderId="10" xfId="66" applyNumberFormat="1" applyFont="1" applyFill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4" fillId="24" borderId="10" xfId="59" applyFont="1" applyFill="1" applyBorder="1" applyAlignment="1">
      <alignment horizontal="center" vertical="center" wrapText="1"/>
      <protection/>
    </xf>
    <xf numFmtId="166" fontId="8" fillId="0" borderId="0" xfId="59" applyNumberFormat="1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vertical="center"/>
      <protection/>
    </xf>
    <xf numFmtId="4" fontId="10" fillId="0" borderId="0" xfId="59" applyNumberFormat="1" applyFont="1" applyFill="1" applyBorder="1" applyAlignment="1">
      <alignment horizontal="right" vertical="center"/>
      <protection/>
    </xf>
    <xf numFmtId="4" fontId="2" fillId="0" borderId="0" xfId="59" applyNumberFormat="1" applyFont="1" applyFill="1" applyBorder="1" applyAlignment="1">
      <alignment horizontal="right" vertical="center"/>
      <protection/>
    </xf>
    <xf numFmtId="0" fontId="2" fillId="0" borderId="10" xfId="59" applyFont="1" applyFill="1" applyBorder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0" fontId="2" fillId="0" borderId="0" xfId="59" applyFont="1" applyFill="1" applyAlignment="1">
      <alignment vertical="center"/>
      <protection/>
    </xf>
    <xf numFmtId="0" fontId="9" fillId="0" borderId="1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4" fontId="10" fillId="0" borderId="0" xfId="59" applyNumberFormat="1" applyFont="1" applyBorder="1" applyAlignment="1">
      <alignment horizontal="right" vertical="center"/>
      <protection/>
    </xf>
    <xf numFmtId="0" fontId="18" fillId="0" borderId="0" xfId="59" applyFont="1" applyAlignment="1" quotePrefix="1">
      <alignment vertical="center"/>
      <protection/>
    </xf>
    <xf numFmtId="2" fontId="2" fillId="0" borderId="0" xfId="59" applyNumberFormat="1" applyFont="1" applyAlignment="1">
      <alignment vertical="center"/>
      <protection/>
    </xf>
    <xf numFmtId="2" fontId="2" fillId="0" borderId="0" xfId="59" applyNumberFormat="1" applyFont="1" applyFill="1" applyAlignment="1">
      <alignment vertical="center"/>
      <protection/>
    </xf>
    <xf numFmtId="4" fontId="2" fillId="0" borderId="10" xfId="59" applyNumberFormat="1" applyFont="1" applyFill="1" applyBorder="1" applyAlignment="1">
      <alignment vertical="center"/>
      <protection/>
    </xf>
    <xf numFmtId="4" fontId="2" fillId="0" borderId="0" xfId="59" applyNumberFormat="1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4" fontId="2" fillId="25" borderId="0" xfId="59" applyNumberFormat="1" applyFont="1" applyFill="1" applyBorder="1" applyAlignment="1">
      <alignment vertical="center"/>
      <protection/>
    </xf>
    <xf numFmtId="165" fontId="2" fillId="0" borderId="14" xfId="58" applyNumberFormat="1" applyFont="1" applyFill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4" fontId="2" fillId="11" borderId="10" xfId="59" applyNumberFormat="1" applyFont="1" applyFill="1" applyBorder="1" applyAlignment="1">
      <alignment vertical="center"/>
      <protection/>
    </xf>
    <xf numFmtId="0" fontId="10" fillId="0" borderId="0" xfId="59" applyFont="1" applyFill="1" applyBorder="1" applyAlignment="1">
      <alignment vertical="center"/>
      <protection/>
    </xf>
    <xf numFmtId="4" fontId="10" fillId="0" borderId="0" xfId="59" applyNumberFormat="1" applyFont="1" applyFill="1" applyBorder="1" applyAlignment="1">
      <alignment vertical="center"/>
      <protection/>
    </xf>
    <xf numFmtId="2" fontId="2" fillId="0" borderId="0" xfId="59" applyNumberFormat="1" applyFont="1" applyFill="1" applyBorder="1" applyAlignment="1">
      <alignment vertical="center"/>
      <protection/>
    </xf>
    <xf numFmtId="0" fontId="2" fillId="0" borderId="0" xfId="59" applyFont="1">
      <alignment/>
      <protection/>
    </xf>
    <xf numFmtId="2" fontId="2" fillId="0" borderId="0" xfId="59" applyNumberFormat="1" applyFont="1">
      <alignment/>
      <protection/>
    </xf>
    <xf numFmtId="2" fontId="2" fillId="0" borderId="0" xfId="59" applyNumberFormat="1" applyFont="1" applyFill="1">
      <alignment/>
      <protection/>
    </xf>
    <xf numFmtId="0" fontId="2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4" fontId="2" fillId="0" borderId="0" xfId="59" applyNumberFormat="1" applyFont="1" applyFill="1" applyAlignment="1">
      <alignment vertical="center"/>
      <protection/>
    </xf>
    <xf numFmtId="0" fontId="2" fillId="0" borderId="10" xfId="59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horizontal="right"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165" fontId="2" fillId="0" borderId="20" xfId="49" applyNumberFormat="1" applyFont="1" applyBorder="1" applyAlignment="1" applyProtection="1">
      <alignment vertical="center"/>
      <protection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5" fontId="2" fillId="0" borderId="20" xfId="49" applyNumberFormat="1" applyFont="1" applyBorder="1" applyAlignment="1">
      <alignment vertical="center"/>
    </xf>
    <xf numFmtId="3" fontId="10" fillId="26" borderId="18" xfId="0" applyNumberFormat="1" applyFont="1" applyFill="1" applyBorder="1" applyAlignment="1" applyProtection="1">
      <alignment vertical="center"/>
      <protection/>
    </xf>
    <xf numFmtId="3" fontId="10" fillId="26" borderId="19" xfId="0" applyNumberFormat="1" applyFont="1" applyFill="1" applyBorder="1" applyAlignment="1">
      <alignment vertical="center"/>
    </xf>
    <xf numFmtId="165" fontId="10" fillId="26" borderId="20" xfId="49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165" fontId="2" fillId="0" borderId="23" xfId="49" applyNumberFormat="1" applyFont="1" applyBorder="1" applyAlignment="1">
      <alignment vertical="center"/>
    </xf>
    <xf numFmtId="165" fontId="10" fillId="26" borderId="20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3" fontId="10" fillId="8" borderId="18" xfId="0" applyNumberFormat="1" applyFont="1" applyFill="1" applyBorder="1" applyAlignment="1">
      <alignment vertical="center"/>
    </xf>
    <xf numFmtId="3" fontId="10" fillId="8" borderId="19" xfId="0" applyNumberFormat="1" applyFont="1" applyFill="1" applyBorder="1" applyAlignment="1">
      <alignment vertical="center"/>
    </xf>
    <xf numFmtId="165" fontId="10" fillId="8" borderId="20" xfId="0" applyNumberFormat="1" applyFont="1" applyFill="1" applyBorder="1" applyAlignment="1">
      <alignment vertical="center"/>
    </xf>
    <xf numFmtId="3" fontId="10" fillId="8" borderId="19" xfId="0" applyNumberFormat="1" applyFont="1" applyFill="1" applyBorder="1" applyAlignment="1" applyProtection="1">
      <alignment vertical="center"/>
      <protection/>
    </xf>
    <xf numFmtId="165" fontId="10" fillId="8" borderId="20" xfId="0" applyNumberFormat="1" applyFont="1" applyFill="1" applyBorder="1" applyAlignment="1" applyProtection="1">
      <alignment vertical="center"/>
      <protection/>
    </xf>
    <xf numFmtId="3" fontId="2" fillId="8" borderId="27" xfId="0" applyNumberFormat="1" applyFont="1" applyFill="1" applyBorder="1" applyAlignment="1">
      <alignment vertical="center"/>
    </xf>
    <xf numFmtId="3" fontId="10" fillId="8" borderId="28" xfId="0" applyNumberFormat="1" applyFont="1" applyFill="1" applyBorder="1" applyAlignment="1">
      <alignment vertical="center"/>
    </xf>
    <xf numFmtId="165" fontId="10" fillId="8" borderId="29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30" xfId="0" applyNumberFormat="1" applyFont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165" fontId="10" fillId="0" borderId="32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0" fillId="0" borderId="30" xfId="0" applyNumberFormat="1" applyFont="1" applyBorder="1" applyAlignment="1">
      <alignment vertical="center"/>
    </xf>
    <xf numFmtId="3" fontId="10" fillId="8" borderId="33" xfId="0" applyNumberFormat="1" applyFont="1" applyFill="1" applyBorder="1" applyAlignment="1">
      <alignment vertical="center"/>
    </xf>
    <xf numFmtId="3" fontId="10" fillId="8" borderId="34" xfId="0" applyNumberFormat="1" applyFont="1" applyFill="1" applyBorder="1" applyAlignment="1">
      <alignment vertical="center"/>
    </xf>
    <xf numFmtId="165" fontId="10" fillId="8" borderId="35" xfId="0" applyNumberFormat="1" applyFont="1" applyFill="1" applyBorder="1" applyAlignment="1">
      <alignment vertical="center"/>
    </xf>
    <xf numFmtId="3" fontId="2" fillId="8" borderId="36" xfId="0" applyNumberFormat="1" applyFont="1" applyFill="1" applyBorder="1" applyAlignment="1">
      <alignment vertical="center"/>
    </xf>
    <xf numFmtId="3" fontId="10" fillId="8" borderId="37" xfId="0" applyNumberFormat="1" applyFont="1" applyFill="1" applyBorder="1" applyAlignment="1">
      <alignment vertical="center"/>
    </xf>
    <xf numFmtId="165" fontId="10" fillId="8" borderId="38" xfId="0" applyNumberFormat="1" applyFont="1" applyFill="1" applyBorder="1" applyAlignment="1">
      <alignment vertical="center"/>
    </xf>
    <xf numFmtId="3" fontId="2" fillId="0" borderId="19" xfId="62" applyNumberFormat="1" applyFont="1" applyBorder="1" applyAlignment="1" applyProtection="1">
      <alignment vertical="center"/>
      <protection/>
    </xf>
    <xf numFmtId="165" fontId="2" fillId="0" borderId="20" xfId="0" applyNumberFormat="1" applyFont="1" applyBorder="1" applyAlignment="1" applyProtection="1">
      <alignment vertical="center"/>
      <protection/>
    </xf>
    <xf numFmtId="165" fontId="2" fillId="0" borderId="23" xfId="0" applyNumberFormat="1" applyFont="1" applyBorder="1" applyAlignment="1">
      <alignment vertical="center"/>
    </xf>
    <xf numFmtId="3" fontId="10" fillId="0" borderId="27" xfId="0" applyNumberFormat="1" applyFont="1" applyBorder="1" applyAlignment="1" applyProtection="1">
      <alignment vertical="center"/>
      <protection/>
    </xf>
    <xf numFmtId="3" fontId="10" fillId="0" borderId="28" xfId="0" applyNumberFormat="1" applyFont="1" applyBorder="1" applyAlignment="1">
      <alignment vertical="center"/>
    </xf>
    <xf numFmtId="165" fontId="10" fillId="0" borderId="29" xfId="0" applyNumberFormat="1" applyFont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quotePrefix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165" fontId="10" fillId="0" borderId="30" xfId="0" applyNumberFormat="1" applyFont="1" applyFill="1" applyBorder="1" applyAlignment="1" applyProtection="1">
      <alignment vertical="center"/>
      <protection/>
    </xf>
    <xf numFmtId="165" fontId="10" fillId="0" borderId="39" xfId="0" applyNumberFormat="1" applyFont="1" applyFill="1" applyBorder="1" applyAlignment="1">
      <alignment vertical="center"/>
    </xf>
    <xf numFmtId="3" fontId="10" fillId="8" borderId="40" xfId="0" applyNumberFormat="1" applyFont="1" applyFill="1" applyBorder="1" applyAlignment="1">
      <alignment vertical="center"/>
    </xf>
    <xf numFmtId="3" fontId="10" fillId="8" borderId="41" xfId="0" applyNumberFormat="1" applyFont="1" applyFill="1" applyBorder="1" applyAlignment="1">
      <alignment vertical="center"/>
    </xf>
    <xf numFmtId="165" fontId="10" fillId="8" borderId="42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165" fontId="18" fillId="0" borderId="10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19" fillId="3" borderId="0" xfId="57" applyFont="1" applyFill="1" applyAlignment="1">
      <alignment vertical="center"/>
      <protection/>
    </xf>
    <xf numFmtId="3" fontId="2" fillId="3" borderId="0" xfId="65" applyNumberFormat="1" applyFont="1" applyFill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3" fontId="2" fillId="0" borderId="0" xfId="65" applyNumberFormat="1" applyFont="1" applyBorder="1" applyAlignment="1">
      <alignment vertical="center"/>
      <protection/>
    </xf>
    <xf numFmtId="0" fontId="10" fillId="0" borderId="0" xfId="57" applyFont="1" applyAlignment="1">
      <alignment vertical="center" wrapText="1"/>
      <protection/>
    </xf>
    <xf numFmtId="0" fontId="10" fillId="0" borderId="0" xfId="57" applyFont="1" applyAlignment="1">
      <alignment vertical="center"/>
      <protection/>
    </xf>
    <xf numFmtId="0" fontId="10" fillId="0" borderId="0" xfId="0" applyFont="1" applyAlignment="1">
      <alignment vertical="center" wrapText="1"/>
    </xf>
    <xf numFmtId="3" fontId="20" fillId="0" borderId="13" xfId="66" applyNumberFormat="1" applyFont="1" applyFill="1" applyBorder="1" applyAlignment="1">
      <alignment vertical="center" wrapText="1"/>
      <protection/>
    </xf>
    <xf numFmtId="165" fontId="2" fillId="0" borderId="10" xfId="0" applyNumberFormat="1" applyFont="1" applyBorder="1" applyAlignment="1">
      <alignment vertical="center"/>
    </xf>
    <xf numFmtId="3" fontId="2" fillId="0" borderId="13" xfId="66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3" fontId="10" fillId="8" borderId="16" xfId="0" applyNumberFormat="1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0" xfId="62" applyNumberFormat="1" applyFont="1" applyBorder="1" applyAlignment="1" applyProtection="1">
      <alignment vertical="center"/>
      <protection/>
    </xf>
    <xf numFmtId="3" fontId="10" fillId="26" borderId="0" xfId="0" applyNumberFormat="1" applyFont="1" applyFill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3" fontId="10" fillId="8" borderId="46" xfId="0" applyNumberFormat="1" applyFont="1" applyFill="1" applyBorder="1" applyAlignment="1">
      <alignment vertical="center"/>
    </xf>
    <xf numFmtId="3" fontId="10" fillId="8" borderId="0" xfId="0" applyNumberFormat="1" applyFont="1" applyFill="1" applyBorder="1" applyAlignment="1" applyProtection="1">
      <alignment vertical="center"/>
      <protection/>
    </xf>
    <xf numFmtId="3" fontId="10" fillId="8" borderId="4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165" fontId="10" fillId="0" borderId="20" xfId="0" applyNumberFormat="1" applyFont="1" applyBorder="1" applyAlignment="1">
      <alignment vertical="center"/>
    </xf>
    <xf numFmtId="3" fontId="2" fillId="8" borderId="18" xfId="0" applyNumberFormat="1" applyFont="1" applyFill="1" applyBorder="1" applyAlignment="1">
      <alignment vertical="center"/>
    </xf>
    <xf numFmtId="3" fontId="10" fillId="8" borderId="0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165" fontId="10" fillId="0" borderId="50" xfId="0" applyNumberFormat="1" applyFont="1" applyFill="1" applyBorder="1" applyAlignment="1">
      <alignment vertical="center"/>
    </xf>
    <xf numFmtId="0" fontId="18" fillId="0" borderId="43" xfId="0" applyFont="1" applyBorder="1" applyAlignment="1">
      <alignment vertical="center"/>
    </xf>
    <xf numFmtId="165" fontId="18" fillId="0" borderId="43" xfId="0" applyNumberFormat="1" applyFont="1" applyBorder="1" applyAlignment="1" applyProtection="1">
      <alignment vertical="center"/>
      <protection/>
    </xf>
    <xf numFmtId="165" fontId="2" fillId="0" borderId="43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43" fontId="2" fillId="0" borderId="57" xfId="0" applyNumberFormat="1" applyFont="1" applyBorder="1" applyAlignment="1">
      <alignment vertical="center"/>
    </xf>
    <xf numFmtId="43" fontId="2" fillId="0" borderId="23" xfId="0" applyNumberFormat="1" applyFont="1" applyBorder="1" applyAlignment="1">
      <alignment vertical="center"/>
    </xf>
    <xf numFmtId="43" fontId="2" fillId="0" borderId="56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59" xfId="0" applyNumberFormat="1" applyFont="1" applyBorder="1" applyAlignment="1">
      <alignment vertical="center"/>
    </xf>
    <xf numFmtId="43" fontId="2" fillId="0" borderId="58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43" fontId="2" fillId="0" borderId="53" xfId="0" applyNumberFormat="1" applyFont="1" applyBorder="1" applyAlignment="1">
      <alignment vertical="center"/>
    </xf>
    <xf numFmtId="43" fontId="2" fillId="0" borderId="55" xfId="0" applyNumberFormat="1" applyFont="1" applyBorder="1" applyAlignment="1">
      <alignment vertical="center"/>
    </xf>
    <xf numFmtId="43" fontId="2" fillId="0" borderId="52" xfId="0" applyNumberFormat="1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168" fontId="2" fillId="0" borderId="0" xfId="54" applyNumberFormat="1" applyFont="1" applyAlignment="1">
      <alignment vertical="center"/>
      <protection/>
    </xf>
    <xf numFmtId="0" fontId="10" fillId="0" borderId="0" xfId="54" applyFont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2" fillId="0" borderId="0" xfId="54" applyFont="1" applyBorder="1" applyAlignment="1">
      <alignment vertical="center"/>
      <protection/>
    </xf>
    <xf numFmtId="2" fontId="2" fillId="0" borderId="0" xfId="54" applyNumberFormat="1" applyFont="1" applyBorder="1" applyAlignment="1">
      <alignment vertical="center"/>
      <protection/>
    </xf>
    <xf numFmtId="0" fontId="2" fillId="0" borderId="30" xfId="54" applyFont="1" applyBorder="1" applyAlignment="1">
      <alignment vertical="center"/>
      <protection/>
    </xf>
    <xf numFmtId="0" fontId="10" fillId="0" borderId="0" xfId="54" applyFont="1" applyAlignment="1">
      <alignment horizontal="left" vertical="center" wrapText="1"/>
      <protection/>
    </xf>
    <xf numFmtId="2" fontId="2" fillId="0" borderId="0" xfId="54" applyNumberFormat="1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30" xfId="0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22" borderId="0" xfId="0" applyNumberFormat="1" applyFont="1" applyFill="1" applyAlignment="1">
      <alignment vertical="center"/>
    </xf>
    <xf numFmtId="1" fontId="21" fillId="8" borderId="60" xfId="58" applyNumberFormat="1" applyFont="1" applyFill="1" applyBorder="1" applyAlignment="1">
      <alignment horizontal="center" vertical="center"/>
      <protection/>
    </xf>
    <xf numFmtId="2" fontId="21" fillId="8" borderId="59" xfId="58" applyNumberFormat="1" applyFont="1" applyFill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4" fontId="2" fillId="0" borderId="0" xfId="63" applyNumberFormat="1" applyFont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0" fontId="10" fillId="2" borderId="48" xfId="63" applyFont="1" applyFill="1" applyBorder="1" applyAlignment="1">
      <alignment horizontal="left" vertical="center" wrapText="1"/>
      <protection/>
    </xf>
    <xf numFmtId="0" fontId="2" fillId="0" borderId="49" xfId="63" applyFont="1" applyBorder="1" applyAlignment="1">
      <alignment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0" fillId="0" borderId="61" xfId="63" applyFont="1" applyBorder="1" applyAlignment="1">
      <alignment horizontal="center" vertical="center"/>
      <protection/>
    </xf>
    <xf numFmtId="0" fontId="2" fillId="0" borderId="57" xfId="63" applyFont="1" applyBorder="1" applyAlignment="1">
      <alignment vertical="center"/>
      <protection/>
    </xf>
    <xf numFmtId="4" fontId="2" fillId="27" borderId="57" xfId="63" applyNumberFormat="1" applyFont="1" applyFill="1" applyBorder="1" applyAlignment="1" applyProtection="1">
      <alignment horizontal="center" vertical="center"/>
      <protection locked="0"/>
    </xf>
    <xf numFmtId="165" fontId="2" fillId="0" borderId="57" xfId="51" applyNumberFormat="1" applyFont="1" applyBorder="1" applyAlignment="1" applyProtection="1">
      <alignment horizontal="right" vertical="center"/>
      <protection locked="0"/>
    </xf>
    <xf numFmtId="0" fontId="2" fillId="0" borderId="62" xfId="63" applyNumberFormat="1" applyFont="1" applyFill="1" applyBorder="1" applyAlignment="1" applyProtection="1">
      <alignment vertical="center"/>
      <protection locked="0"/>
    </xf>
    <xf numFmtId="0" fontId="2" fillId="0" borderId="20" xfId="63" applyNumberFormat="1" applyFont="1" applyFill="1" applyBorder="1" applyAlignment="1" applyProtection="1">
      <alignment vertical="center"/>
      <protection locked="0"/>
    </xf>
    <xf numFmtId="0" fontId="2" fillId="0" borderId="63" xfId="63" applyFont="1" applyBorder="1" applyAlignment="1">
      <alignment vertical="center"/>
      <protection/>
    </xf>
    <xf numFmtId="165" fontId="2" fillId="0" borderId="10" xfId="51" applyNumberFormat="1" applyFont="1" applyBorder="1" applyAlignment="1" applyProtection="1">
      <alignment horizontal="right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49" fontId="2" fillId="0" borderId="17" xfId="63" applyNumberFormat="1" applyFont="1" applyFill="1" applyBorder="1" applyAlignment="1" applyProtection="1">
      <alignment horizontal="center" vertical="center"/>
      <protection locked="0"/>
    </xf>
    <xf numFmtId="0" fontId="2" fillId="0" borderId="11" xfId="63" applyNumberFormat="1" applyFont="1" applyFill="1" applyBorder="1" applyAlignment="1" applyProtection="1">
      <alignment vertical="center"/>
      <protection locked="0"/>
    </xf>
    <xf numFmtId="0" fontId="2" fillId="0" borderId="17" xfId="63" applyNumberFormat="1" applyFont="1" applyFill="1" applyBorder="1" applyAlignment="1" applyProtection="1">
      <alignment vertical="center"/>
      <protection locked="0"/>
    </xf>
    <xf numFmtId="0" fontId="2" fillId="0" borderId="51" xfId="63" applyFont="1" applyBorder="1" applyAlignment="1">
      <alignment vertical="center"/>
      <protection/>
    </xf>
    <xf numFmtId="4" fontId="2" fillId="27" borderId="51" xfId="63" applyNumberFormat="1" applyFont="1" applyFill="1" applyBorder="1" applyAlignment="1" applyProtection="1">
      <alignment horizontal="center" vertical="center"/>
      <protection locked="0"/>
    </xf>
    <xf numFmtId="165" fontId="2" fillId="0" borderId="12" xfId="51" applyNumberFormat="1" applyFont="1" applyBorder="1" applyAlignment="1" applyProtection="1">
      <alignment horizontal="right" vertical="center"/>
      <protection locked="0"/>
    </xf>
    <xf numFmtId="0" fontId="2" fillId="0" borderId="64" xfId="63" applyNumberFormat="1" applyFont="1" applyFill="1" applyBorder="1" applyAlignment="1" applyProtection="1">
      <alignment vertical="center"/>
      <protection locked="0"/>
    </xf>
    <xf numFmtId="0" fontId="2" fillId="0" borderId="55" xfId="63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56" xfId="63" applyFont="1" applyBorder="1" applyAlignment="1">
      <alignment horizontal="left" vertical="center" wrapText="1"/>
      <protection/>
    </xf>
    <xf numFmtId="4" fontId="2" fillId="0" borderId="10" xfId="63" applyNumberFormat="1" applyFont="1" applyBorder="1" applyAlignment="1" applyProtection="1">
      <alignment horizontal="center" vertical="center"/>
      <protection locked="0"/>
    </xf>
    <xf numFmtId="165" fontId="2" fillId="0" borderId="10" xfId="63" applyNumberFormat="1" applyFont="1" applyBorder="1" applyAlignment="1" applyProtection="1">
      <alignment horizontal="right" vertical="center"/>
      <protection locked="0"/>
    </xf>
    <xf numFmtId="4" fontId="2" fillId="0" borderId="12" xfId="63" applyNumberFormat="1" applyFont="1" applyBorder="1" applyAlignment="1" applyProtection="1">
      <alignment horizontal="center" vertical="center"/>
      <protection locked="0"/>
    </xf>
    <xf numFmtId="165" fontId="2" fillId="0" borderId="12" xfId="63" applyNumberFormat="1" applyFont="1" applyBorder="1" applyAlignment="1" applyProtection="1">
      <alignment horizontal="right" vertical="center"/>
      <protection locked="0"/>
    </xf>
    <xf numFmtId="0" fontId="10" fillId="0" borderId="43" xfId="63" applyFont="1" applyBorder="1" applyAlignment="1">
      <alignment horizontal="center" vertical="center"/>
      <protection/>
    </xf>
    <xf numFmtId="4" fontId="2" fillId="28" borderId="49" xfId="63" applyNumberFormat="1" applyFont="1" applyFill="1" applyBorder="1" applyAlignment="1" applyProtection="1">
      <alignment horizontal="center" vertical="center"/>
      <protection locked="0"/>
    </xf>
    <xf numFmtId="0" fontId="10" fillId="14" borderId="48" xfId="63" applyFont="1" applyFill="1" applyBorder="1" applyAlignment="1">
      <alignment horizontal="left" vertical="center" wrapText="1"/>
      <protection/>
    </xf>
    <xf numFmtId="165" fontId="2" fillId="0" borderId="57" xfId="51" applyNumberFormat="1" applyFont="1" applyFill="1" applyBorder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 applyProtection="1">
      <alignment horizontal="center" vertical="center"/>
      <protection locked="0"/>
    </xf>
    <xf numFmtId="0" fontId="2" fillId="0" borderId="17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vertical="center"/>
      <protection/>
    </xf>
    <xf numFmtId="165" fontId="10" fillId="0" borderId="0" xfId="63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64" applyFont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4" fontId="2" fillId="0" borderId="0" xfId="64" applyNumberFormat="1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4" fontId="2" fillId="0" borderId="0" xfId="64" applyNumberFormat="1" applyFont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65" xfId="64" applyFont="1" applyFill="1" applyBorder="1" applyAlignment="1">
      <alignment vertical="center" wrapText="1"/>
      <protection/>
    </xf>
    <xf numFmtId="4" fontId="2" fillId="0" borderId="14" xfId="64" applyNumberFormat="1" applyFont="1" applyBorder="1" applyAlignment="1">
      <alignment vertical="center"/>
      <protection/>
    </xf>
    <xf numFmtId="4" fontId="2" fillId="0" borderId="10" xfId="64" applyNumberFormat="1" applyFont="1" applyFill="1" applyBorder="1" applyAlignment="1">
      <alignment horizontal="center" vertical="center" wrapText="1"/>
      <protection/>
    </xf>
    <xf numFmtId="4" fontId="2" fillId="0" borderId="14" xfId="64" applyNumberFormat="1" applyFont="1" applyFill="1" applyBorder="1" applyAlignment="1">
      <alignment vertical="center" wrapText="1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4" fontId="10" fillId="0" borderId="59" xfId="64" applyNumberFormat="1" applyFont="1" applyFill="1" applyBorder="1" applyAlignment="1">
      <alignment horizontal="center" vertical="center" wrapText="1"/>
      <protection/>
    </xf>
    <xf numFmtId="4" fontId="13" fillId="0" borderId="0" xfId="64" applyNumberFormat="1" applyFont="1" applyAlignment="1">
      <alignment vertical="center"/>
      <protection/>
    </xf>
    <xf numFmtId="4" fontId="2" fillId="0" borderId="58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165" fontId="2" fillId="0" borderId="10" xfId="64" applyNumberFormat="1" applyFont="1" applyFill="1" applyBorder="1" applyAlignment="1">
      <alignment horizontal="center" vertical="center" wrapText="1"/>
      <protection/>
    </xf>
    <xf numFmtId="165" fontId="2" fillId="0" borderId="10" xfId="64" applyNumberFormat="1" applyFont="1" applyFill="1" applyBorder="1" applyAlignment="1">
      <alignment horizontal="right" vertical="center" wrapText="1"/>
      <protection/>
    </xf>
    <xf numFmtId="165" fontId="2" fillId="0" borderId="10" xfId="64" applyNumberFormat="1" applyFont="1" applyBorder="1" applyAlignment="1">
      <alignment horizontal="center" vertical="center"/>
      <protection/>
    </xf>
    <xf numFmtId="4" fontId="2" fillId="0" borderId="59" xfId="64" applyNumberFormat="1" applyFont="1" applyFill="1" applyBorder="1" applyAlignment="1">
      <alignment horizontal="center" vertical="center" wrapText="1"/>
      <protection/>
    </xf>
    <xf numFmtId="4" fontId="13" fillId="0" borderId="0" xfId="64" applyNumberFormat="1" applyFont="1" applyAlignment="1">
      <alignment horizontal="center" vertical="center"/>
      <protection/>
    </xf>
    <xf numFmtId="4" fontId="2" fillId="0" borderId="58" xfId="64" applyNumberFormat="1" applyFont="1" applyFill="1" applyBorder="1" applyAlignment="1">
      <alignment horizontal="center" vertical="center" wrapText="1"/>
      <protection/>
    </xf>
    <xf numFmtId="169" fontId="2" fillId="0" borderId="10" xfId="64" applyNumberFormat="1" applyFont="1" applyFill="1" applyBorder="1" applyAlignment="1">
      <alignment horizontal="right" vertical="center" wrapText="1"/>
      <protection/>
    </xf>
    <xf numFmtId="0" fontId="2" fillId="0" borderId="10" xfId="64" applyNumberFormat="1" applyFont="1" applyBorder="1" applyAlignment="1">
      <alignment horizontal="center" vertical="center"/>
      <protection/>
    </xf>
    <xf numFmtId="4" fontId="2" fillId="0" borderId="6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4" fontId="2" fillId="0" borderId="12" xfId="64" applyNumberFormat="1" applyFont="1" applyFill="1" applyBorder="1" applyAlignment="1">
      <alignment horizontal="center" vertical="center" wrapText="1"/>
      <protection/>
    </xf>
    <xf numFmtId="169" fontId="2" fillId="0" borderId="12" xfId="64" applyNumberFormat="1" applyFont="1" applyFill="1" applyBorder="1" applyAlignment="1">
      <alignment horizontal="right" vertical="center" wrapText="1"/>
      <protection/>
    </xf>
    <xf numFmtId="0" fontId="2" fillId="0" borderId="12" xfId="64" applyNumberFormat="1" applyFont="1" applyBorder="1" applyAlignment="1">
      <alignment horizontal="center" vertical="center"/>
      <protection/>
    </xf>
    <xf numFmtId="4" fontId="2" fillId="0" borderId="17" xfId="64" applyNumberFormat="1" applyFont="1" applyFill="1" applyBorder="1" applyAlignment="1">
      <alignment horizontal="center" vertical="center" wrapText="1"/>
      <protection/>
    </xf>
    <xf numFmtId="49" fontId="2" fillId="0" borderId="43" xfId="64" applyNumberFormat="1" applyFont="1" applyBorder="1" applyAlignment="1">
      <alignment horizontal="center" vertical="center"/>
      <protection/>
    </xf>
    <xf numFmtId="0" fontId="2" fillId="0" borderId="66" xfId="64" applyFont="1" applyBorder="1" applyAlignment="1">
      <alignment horizontal="center" vertical="center"/>
      <protection/>
    </xf>
    <xf numFmtId="0" fontId="2" fillId="0" borderId="43" xfId="64" applyFont="1" applyBorder="1" applyAlignment="1">
      <alignment horizontal="center" vertical="center"/>
      <protection/>
    </xf>
    <xf numFmtId="0" fontId="2" fillId="0" borderId="43" xfId="64" applyNumberFormat="1" applyFont="1" applyBorder="1" applyAlignment="1" applyProtection="1">
      <alignment horizontal="center" vertical="center"/>
      <protection locked="0"/>
    </xf>
    <xf numFmtId="4" fontId="2" fillId="0" borderId="43" xfId="64" applyNumberFormat="1" applyFont="1" applyBorder="1" applyAlignment="1">
      <alignment horizontal="center" vertical="center"/>
      <protection/>
    </xf>
    <xf numFmtId="4" fontId="2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64" applyNumberFormat="1" applyFont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center" vertical="center" wrapText="1"/>
      <protection/>
    </xf>
    <xf numFmtId="0" fontId="11" fillId="8" borderId="6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4" fontId="2" fillId="0" borderId="57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59" xfId="0" applyNumberFormat="1" applyFont="1" applyBorder="1" applyAlignment="1">
      <alignment horizontal="right" vertical="center" wrapText="1"/>
    </xf>
    <xf numFmtId="4" fontId="10" fillId="0" borderId="53" xfId="0" applyNumberFormat="1" applyFont="1" applyBorder="1" applyAlignment="1">
      <alignment horizontal="right" vertical="center" wrapText="1"/>
    </xf>
    <xf numFmtId="4" fontId="10" fillId="0" borderId="55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/>
    </xf>
    <xf numFmtId="4" fontId="2" fillId="0" borderId="5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 wrapText="1"/>
    </xf>
    <xf numFmtId="0" fontId="2" fillId="0" borderId="37" xfId="0" applyFont="1" applyBorder="1" applyAlignment="1">
      <alignment vertical="center"/>
    </xf>
    <xf numFmtId="4" fontId="10" fillId="0" borderId="5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/>
    </xf>
    <xf numFmtId="0" fontId="30" fillId="0" borderId="0" xfId="0" applyFont="1" applyAlignment="1">
      <alignment/>
    </xf>
    <xf numFmtId="2" fontId="21" fillId="8" borderId="59" xfId="58" applyNumberFormat="1" applyFont="1" applyFill="1" applyBorder="1" applyAlignment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4" fontId="2" fillId="0" borderId="59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0" fontId="10" fillId="0" borderId="52" xfId="0" applyFont="1" applyBorder="1" applyAlignment="1">
      <alignment horizontal="center" vertical="center"/>
    </xf>
    <xf numFmtId="4" fontId="10" fillId="0" borderId="53" xfId="0" applyNumberFormat="1" applyFont="1" applyBorder="1" applyAlignment="1" applyProtection="1">
      <alignment horizontal="right" vertical="center"/>
      <protection/>
    </xf>
    <xf numFmtId="164" fontId="6" fillId="0" borderId="0" xfId="48" applyNumberFormat="1" applyFont="1" applyFill="1" applyBorder="1" applyAlignment="1" applyProtection="1">
      <alignment horizontal="center" vertical="center"/>
      <protection locked="0"/>
    </xf>
    <xf numFmtId="4" fontId="6" fillId="0" borderId="0" xfId="59" applyNumberFormat="1" applyFont="1" applyAlignment="1">
      <alignment vertical="center"/>
      <protection/>
    </xf>
    <xf numFmtId="0" fontId="5" fillId="0" borderId="0" xfId="59" applyFont="1" applyAlignment="1">
      <alignment horizontal="center" vertical="center" wrapText="1"/>
      <protection/>
    </xf>
    <xf numFmtId="4" fontId="5" fillId="0" borderId="0" xfId="59" applyNumberFormat="1" applyFont="1" applyAlignment="1">
      <alignment vertical="center"/>
      <protection/>
    </xf>
    <xf numFmtId="3" fontId="10" fillId="8" borderId="15" xfId="0" applyNumberFormat="1" applyFont="1" applyFill="1" applyBorder="1" applyAlignment="1">
      <alignment vertical="center"/>
    </xf>
    <xf numFmtId="165" fontId="10" fillId="8" borderId="17" xfId="0" applyNumberFormat="1" applyFont="1" applyFill="1" applyBorder="1" applyAlignment="1">
      <alignment vertical="center"/>
    </xf>
    <xf numFmtId="0" fontId="10" fillId="0" borderId="50" xfId="63" applyFont="1" applyBorder="1" applyAlignment="1">
      <alignment horizontal="center" vertical="center"/>
      <protection/>
    </xf>
    <xf numFmtId="165" fontId="2" fillId="0" borderId="53" xfId="51" applyNumberFormat="1" applyFont="1" applyBorder="1" applyAlignment="1" applyProtection="1">
      <alignment horizontal="right" vertical="center"/>
      <protection locked="0"/>
    </xf>
    <xf numFmtId="4" fontId="2" fillId="29" borderId="49" xfId="63" applyNumberFormat="1" applyFont="1" applyFill="1" applyBorder="1" applyAlignment="1" applyProtection="1">
      <alignment horizontal="center" vertical="center"/>
      <protection locked="0"/>
    </xf>
    <xf numFmtId="165" fontId="27" fillId="7" borderId="69" xfId="44" applyNumberFormat="1" applyFont="1" applyBorder="1" applyAlignment="1" applyProtection="1">
      <alignment horizontal="center" vertical="center"/>
      <protection locked="0"/>
    </xf>
    <xf numFmtId="4" fontId="2" fillId="29" borderId="50" xfId="63" applyNumberFormat="1" applyFont="1" applyFill="1" applyBorder="1" applyAlignment="1" applyProtection="1">
      <alignment horizontal="center" vertical="center"/>
      <protection locked="0"/>
    </xf>
    <xf numFmtId="4" fontId="2" fillId="29" borderId="61" xfId="63" applyNumberFormat="1" applyFont="1" applyFill="1" applyBorder="1" applyAlignment="1" applyProtection="1">
      <alignment horizontal="center" vertical="center"/>
      <protection locked="0"/>
    </xf>
    <xf numFmtId="165" fontId="2" fillId="0" borderId="23" xfId="63" applyNumberFormat="1" applyFont="1" applyBorder="1" applyAlignment="1" applyProtection="1">
      <alignment horizontal="right" vertical="center"/>
      <protection locked="0"/>
    </xf>
    <xf numFmtId="165" fontId="2" fillId="0" borderId="59" xfId="63" applyNumberFormat="1" applyFont="1" applyBorder="1" applyAlignment="1" applyProtection="1">
      <alignment horizontal="right" vertical="center"/>
      <protection locked="0"/>
    </xf>
    <xf numFmtId="165" fontId="2" fillId="0" borderId="17" xfId="63" applyNumberFormat="1" applyFont="1" applyBorder="1" applyAlignment="1" applyProtection="1">
      <alignment horizontal="right" vertical="center"/>
      <protection locked="0"/>
    </xf>
    <xf numFmtId="0" fontId="10" fillId="0" borderId="70" xfId="63" applyFont="1" applyBorder="1" applyAlignment="1">
      <alignment vertical="center"/>
      <protection/>
    </xf>
    <xf numFmtId="0" fontId="2" fillId="0" borderId="71" xfId="63" applyFont="1" applyBorder="1" applyAlignment="1">
      <alignment vertical="center"/>
      <protection/>
    </xf>
    <xf numFmtId="0" fontId="10" fillId="0" borderId="72" xfId="63" applyFont="1" applyFill="1" applyBorder="1" applyAlignment="1">
      <alignment horizontal="center" vertical="center"/>
      <protection/>
    </xf>
    <xf numFmtId="4" fontId="2" fillId="0" borderId="0" xfId="0" applyNumberFormat="1" applyFont="1" applyBorder="1" applyAlignment="1">
      <alignment horizontal="right" vertical="center" wrapText="1"/>
    </xf>
    <xf numFmtId="4" fontId="9" fillId="0" borderId="0" xfId="66" applyNumberFormat="1" applyFont="1" applyFill="1" applyBorder="1" applyAlignment="1">
      <alignment horizontal="right" vertical="center"/>
      <protection/>
    </xf>
    <xf numFmtId="164" fontId="5" fillId="0" borderId="0" xfId="48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48" applyNumberFormat="1" applyFont="1" applyFill="1" applyBorder="1" applyAlignment="1" applyProtection="1">
      <alignment horizontal="center" vertical="center"/>
      <protection locked="0"/>
    </xf>
    <xf numFmtId="164" fontId="5" fillId="0" borderId="0" xfId="48" applyNumberFormat="1" applyFont="1" applyFill="1" applyBorder="1" applyAlignment="1">
      <alignment horizontal="center" vertical="center"/>
    </xf>
    <xf numFmtId="164" fontId="6" fillId="0" borderId="0" xfId="48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48" applyNumberFormat="1" applyFont="1" applyFill="1" applyBorder="1" applyAlignment="1" applyProtection="1">
      <alignment vertical="center"/>
      <protection locked="0"/>
    </xf>
    <xf numFmtId="164" fontId="9" fillId="0" borderId="0" xfId="48" applyNumberFormat="1" applyFont="1" applyFill="1" applyBorder="1" applyAlignment="1">
      <alignment horizontal="right" vertical="center"/>
    </xf>
    <xf numFmtId="4" fontId="2" fillId="0" borderId="0" xfId="66" applyNumberFormat="1" applyFont="1" applyFill="1" applyBorder="1" applyAlignment="1">
      <alignment vertical="center"/>
      <protection/>
    </xf>
    <xf numFmtId="4" fontId="2" fillId="0" borderId="0" xfId="66" applyNumberFormat="1" applyFont="1" applyFill="1" applyBorder="1" applyAlignment="1">
      <alignment horizontal="center" vertical="center"/>
      <protection/>
    </xf>
    <xf numFmtId="164" fontId="10" fillId="0" borderId="10" xfId="48" applyNumberFormat="1" applyFont="1" applyFill="1" applyBorder="1" applyAlignment="1" applyProtection="1">
      <alignment horizontal="right" vertical="center"/>
      <protection locked="0"/>
    </xf>
    <xf numFmtId="164" fontId="2" fillId="0" borderId="10" xfId="48" applyNumberFormat="1" applyFont="1" applyFill="1" applyBorder="1" applyAlignment="1" applyProtection="1">
      <alignment horizontal="right" vertical="center"/>
      <protection locked="0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58" xfId="54" applyFont="1" applyBorder="1" applyAlignment="1">
      <alignment vertical="center" wrapText="1"/>
      <protection/>
    </xf>
    <xf numFmtId="0" fontId="10" fillId="0" borderId="58" xfId="54" applyFont="1" applyBorder="1" applyAlignment="1">
      <alignment horizontal="left" vertical="center" wrapText="1"/>
      <protection/>
    </xf>
    <xf numFmtId="0" fontId="10" fillId="0" borderId="52" xfId="54" applyFont="1" applyBorder="1" applyAlignment="1">
      <alignment horizontal="left" vertical="center" wrapText="1"/>
      <protection/>
    </xf>
    <xf numFmtId="0" fontId="10" fillId="0" borderId="73" xfId="54" applyFont="1" applyBorder="1" applyAlignment="1">
      <alignment horizontal="center" vertical="center" wrapText="1"/>
      <protection/>
    </xf>
    <xf numFmtId="169" fontId="10" fillId="0" borderId="43" xfId="64" applyNumberFormat="1" applyFont="1" applyBorder="1" applyAlignment="1" applyProtection="1">
      <alignment horizontal="right" vertical="center"/>
      <protection locked="0"/>
    </xf>
    <xf numFmtId="169" fontId="10" fillId="0" borderId="43" xfId="64" applyNumberFormat="1" applyFont="1" applyFill="1" applyBorder="1" applyAlignment="1">
      <alignment horizontal="right" vertical="center" wrapText="1"/>
      <protection/>
    </xf>
    <xf numFmtId="4" fontId="9" fillId="0" borderId="10" xfId="66" applyNumberFormat="1" applyFont="1" applyFill="1" applyBorder="1" applyAlignment="1" applyProtection="1">
      <alignment horizontal="right" vertical="center"/>
      <protection locked="0"/>
    </xf>
    <xf numFmtId="164" fontId="10" fillId="0" borderId="10" xfId="48" applyNumberFormat="1" applyFont="1" applyFill="1" applyBorder="1" applyAlignment="1" applyProtection="1">
      <alignment vertical="center"/>
      <protection locked="0"/>
    </xf>
    <xf numFmtId="164" fontId="10" fillId="0" borderId="10" xfId="48" applyNumberFormat="1" applyFont="1" applyFill="1" applyBorder="1" applyAlignment="1" applyProtection="1">
      <alignment horizontal="right" vertical="center"/>
      <protection/>
    </xf>
    <xf numFmtId="4" fontId="10" fillId="0" borderId="10" xfId="59" applyNumberFormat="1" applyFont="1" applyFill="1" applyBorder="1" applyAlignment="1" applyProtection="1">
      <alignment horizontal="right" vertical="center"/>
      <protection locked="0"/>
    </xf>
    <xf numFmtId="4" fontId="10" fillId="0" borderId="10" xfId="59" applyNumberFormat="1" applyFont="1" applyFill="1" applyBorder="1" applyAlignment="1" applyProtection="1">
      <alignment horizontal="right" vertical="center"/>
      <protection/>
    </xf>
    <xf numFmtId="4" fontId="10" fillId="0" borderId="10" xfId="59" applyNumberFormat="1" applyFont="1" applyBorder="1" applyAlignment="1" applyProtection="1">
      <alignment vertical="center"/>
      <protection locked="0"/>
    </xf>
    <xf numFmtId="4" fontId="2" fillId="0" borderId="10" xfId="59" applyNumberFormat="1" applyFont="1" applyBorder="1" applyAlignment="1" applyProtection="1">
      <alignment vertical="center"/>
      <protection locked="0"/>
    </xf>
    <xf numFmtId="4" fontId="10" fillId="0" borderId="10" xfId="59" applyNumberFormat="1" applyFont="1" applyFill="1" applyBorder="1" applyAlignment="1" applyProtection="1">
      <alignment vertical="center"/>
      <protection locked="0"/>
    </xf>
    <xf numFmtId="4" fontId="2" fillId="0" borderId="10" xfId="59" applyNumberFormat="1" applyFont="1" applyFill="1" applyBorder="1" applyAlignment="1" applyProtection="1">
      <alignment vertical="center"/>
      <protection locked="0"/>
    </xf>
    <xf numFmtId="4" fontId="10" fillId="0" borderId="10" xfId="59" applyNumberFormat="1" applyFont="1" applyBorder="1" applyAlignment="1" applyProtection="1">
      <alignment vertical="center"/>
      <protection/>
    </xf>
    <xf numFmtId="4" fontId="10" fillId="0" borderId="10" xfId="59" applyNumberFormat="1" applyFont="1" applyFill="1" applyBorder="1" applyAlignment="1" applyProtection="1">
      <alignment vertical="center"/>
      <protection/>
    </xf>
    <xf numFmtId="4" fontId="10" fillId="0" borderId="10" xfId="59" applyNumberFormat="1" applyFont="1" applyBorder="1" applyAlignment="1" applyProtection="1">
      <alignment horizontal="right" vertical="center"/>
      <protection/>
    </xf>
    <xf numFmtId="165" fontId="2" fillId="0" borderId="10" xfId="45" applyNumberFormat="1" applyFont="1" applyBorder="1" applyAlignment="1" applyProtection="1">
      <alignment vertical="center" wrapText="1"/>
      <protection locked="0"/>
    </xf>
    <xf numFmtId="0" fontId="2" fillId="0" borderId="59" xfId="54" applyFont="1" applyBorder="1" applyAlignment="1" applyProtection="1">
      <alignment horizontal="left" vertical="center" wrapText="1"/>
      <protection locked="0"/>
    </xf>
    <xf numFmtId="0" fontId="2" fillId="0" borderId="59" xfId="54" applyFont="1" applyBorder="1" applyAlignment="1" applyProtection="1">
      <alignment horizontal="center" vertical="center" wrapText="1"/>
      <protection locked="0"/>
    </xf>
    <xf numFmtId="165" fontId="10" fillId="0" borderId="59" xfId="45" applyNumberFormat="1" applyFont="1" applyBorder="1" applyAlignment="1" applyProtection="1">
      <alignment vertical="center"/>
      <protection locked="0"/>
    </xf>
    <xf numFmtId="165" fontId="2" fillId="0" borderId="53" xfId="45" applyNumberFormat="1" applyFont="1" applyBorder="1" applyAlignment="1" applyProtection="1">
      <alignment vertical="center" wrapText="1"/>
      <protection locked="0"/>
    </xf>
    <xf numFmtId="0" fontId="2" fillId="0" borderId="55" xfId="54" applyFont="1" applyBorder="1" applyAlignment="1" applyProtection="1">
      <alignment horizontal="center" vertical="center" wrapText="1"/>
      <protection locked="0"/>
    </xf>
    <xf numFmtId="0" fontId="10" fillId="0" borderId="59" xfId="54" applyFont="1" applyBorder="1" applyAlignment="1" applyProtection="1">
      <alignment vertical="center"/>
      <protection locked="0"/>
    </xf>
    <xf numFmtId="165" fontId="2" fillId="0" borderId="10" xfId="45" applyNumberFormat="1" applyFont="1" applyBorder="1" applyAlignment="1" applyProtection="1">
      <alignment vertical="center" wrapText="1"/>
      <protection/>
    </xf>
    <xf numFmtId="165" fontId="10" fillId="0" borderId="10" xfId="45" applyNumberFormat="1" applyFont="1" applyBorder="1" applyAlignment="1" applyProtection="1">
      <alignment vertical="center"/>
      <protection/>
    </xf>
    <xf numFmtId="165" fontId="2" fillId="0" borderId="53" xfId="45" applyNumberFormat="1" applyFont="1" applyBorder="1" applyAlignment="1" applyProtection="1">
      <alignment vertical="center" wrapText="1"/>
      <protection/>
    </xf>
    <xf numFmtId="0" fontId="23" fillId="0" borderId="74" xfId="0" applyFont="1" applyBorder="1" applyAlignment="1" applyProtection="1">
      <alignment vertical="center" wrapText="1"/>
      <protection locked="0"/>
    </xf>
    <xf numFmtId="167" fontId="23" fillId="0" borderId="74" xfId="45" applyFont="1" applyBorder="1" applyAlignment="1" applyProtection="1">
      <alignment vertical="center" wrapText="1"/>
      <protection locked="0"/>
    </xf>
    <xf numFmtId="167" fontId="2" fillId="0" borderId="74" xfId="45" applyFont="1" applyBorder="1" applyAlignment="1" applyProtection="1">
      <alignment vertical="center" wrapText="1"/>
      <protection locked="0"/>
    </xf>
    <xf numFmtId="165" fontId="2" fillId="0" borderId="74" xfId="45" applyNumberFormat="1" applyFont="1" applyBorder="1" applyAlignment="1" applyProtection="1">
      <alignment vertical="center" wrapText="1"/>
      <protection locked="0"/>
    </xf>
    <xf numFmtId="10" fontId="22" fillId="0" borderId="74" xfId="68" applyNumberFormat="1" applyFont="1" applyBorder="1" applyAlignment="1" applyProtection="1">
      <alignment vertical="center" wrapText="1"/>
      <protection locked="0"/>
    </xf>
    <xf numFmtId="165" fontId="2" fillId="0" borderId="74" xfId="68" applyNumberFormat="1" applyFont="1" applyBorder="1" applyAlignment="1" applyProtection="1">
      <alignment vertical="center" wrapText="1"/>
      <protection locked="0"/>
    </xf>
    <xf numFmtId="165" fontId="2" fillId="0" borderId="75" xfId="0" applyNumberFormat="1" applyFont="1" applyBorder="1" applyAlignment="1" applyProtection="1">
      <alignment vertical="center" wrapText="1"/>
      <protection locked="0"/>
    </xf>
    <xf numFmtId="165" fontId="2" fillId="0" borderId="74" xfId="0" applyNumberFormat="1" applyFont="1" applyBorder="1" applyAlignment="1" applyProtection="1">
      <alignment vertical="center" wrapText="1"/>
      <protection locked="0"/>
    </xf>
    <xf numFmtId="10" fontId="2" fillId="0" borderId="74" xfId="68" applyNumberFormat="1" applyFont="1" applyBorder="1" applyAlignment="1" applyProtection="1">
      <alignment horizontal="center" vertical="center" wrapText="1"/>
      <protection locked="0"/>
    </xf>
    <xf numFmtId="165" fontId="10" fillId="0" borderId="74" xfId="0" applyNumberFormat="1" applyFont="1" applyBorder="1" applyAlignment="1" applyProtection="1">
      <alignment horizontal="left" vertical="center" wrapText="1"/>
      <protection locked="0"/>
    </xf>
    <xf numFmtId="165" fontId="10" fillId="0" borderId="74" xfId="45" applyNumberFormat="1" applyFont="1" applyBorder="1" applyAlignment="1" applyProtection="1">
      <alignment vertical="center" wrapText="1"/>
      <protection locked="0"/>
    </xf>
    <xf numFmtId="165" fontId="10" fillId="0" borderId="75" xfId="0" applyNumberFormat="1" applyFont="1" applyBorder="1" applyAlignment="1" applyProtection="1">
      <alignment horizontal="left" vertical="center" wrapText="1"/>
      <protection locked="0"/>
    </xf>
    <xf numFmtId="165" fontId="2" fillId="0" borderId="76" xfId="0" applyNumberFormat="1" applyFont="1" applyBorder="1" applyAlignment="1" applyProtection="1">
      <alignment vertical="center" wrapText="1"/>
      <protection locked="0"/>
    </xf>
    <xf numFmtId="165" fontId="2" fillId="0" borderId="76" xfId="68" applyNumberFormat="1" applyFont="1" applyBorder="1" applyAlignment="1" applyProtection="1">
      <alignment vertical="center" wrapText="1"/>
      <protection locked="0"/>
    </xf>
    <xf numFmtId="165" fontId="2" fillId="0" borderId="77" xfId="0" applyNumberFormat="1" applyFont="1" applyBorder="1" applyAlignment="1" applyProtection="1">
      <alignment vertical="center" wrapText="1"/>
      <protection locked="0"/>
    </xf>
    <xf numFmtId="165" fontId="10" fillId="0" borderId="78" xfId="0" applyNumberFormat="1" applyFont="1" applyBorder="1" applyAlignment="1" applyProtection="1">
      <alignment horizontal="left" vertical="center" wrapText="1"/>
      <protection locked="0"/>
    </xf>
    <xf numFmtId="165" fontId="10" fillId="0" borderId="78" xfId="45" applyNumberFormat="1" applyFont="1" applyBorder="1" applyAlignment="1" applyProtection="1">
      <alignment vertical="center" wrapText="1"/>
      <protection locked="0"/>
    </xf>
    <xf numFmtId="165" fontId="10" fillId="0" borderId="79" xfId="0" applyNumberFormat="1" applyFont="1" applyBorder="1" applyAlignment="1" applyProtection="1">
      <alignment horizontal="left" vertical="center" wrapText="1"/>
      <protection locked="0"/>
    </xf>
    <xf numFmtId="164" fontId="10" fillId="0" borderId="74" xfId="45" applyNumberFormat="1" applyFont="1" applyBorder="1" applyAlignment="1" applyProtection="1">
      <alignment vertical="center" wrapText="1"/>
      <protection/>
    </xf>
    <xf numFmtId="165" fontId="10" fillId="0" borderId="74" xfId="45" applyNumberFormat="1" applyFont="1" applyBorder="1" applyAlignment="1" applyProtection="1">
      <alignment vertical="center" wrapText="1"/>
      <protection/>
    </xf>
    <xf numFmtId="164" fontId="10" fillId="0" borderId="78" xfId="45" applyNumberFormat="1" applyFont="1" applyBorder="1" applyAlignment="1" applyProtection="1">
      <alignment vertical="center" wrapText="1"/>
      <protection/>
    </xf>
    <xf numFmtId="165" fontId="10" fillId="0" borderId="78" xfId="45" applyNumberFormat="1" applyFont="1" applyBorder="1" applyAlignment="1" applyProtection="1">
      <alignment vertical="center" wrapText="1"/>
      <protection/>
    </xf>
    <xf numFmtId="165" fontId="25" fillId="7" borderId="80" xfId="44" applyNumberFormat="1" applyFont="1" applyBorder="1" applyAlignment="1" applyProtection="1">
      <alignment horizontal="right" vertical="center"/>
      <protection/>
    </xf>
    <xf numFmtId="165" fontId="25" fillId="7" borderId="81" xfId="44" applyNumberFormat="1" applyFont="1" applyBorder="1" applyAlignment="1" applyProtection="1">
      <alignment horizontal="right" vertical="center"/>
      <protection/>
    </xf>
    <xf numFmtId="165" fontId="10" fillId="0" borderId="82" xfId="63" applyNumberFormat="1" applyFont="1" applyBorder="1" applyAlignment="1" applyProtection="1">
      <alignment horizontal="right" vertical="center"/>
      <protection/>
    </xf>
    <xf numFmtId="165" fontId="10" fillId="0" borderId="50" xfId="63" applyNumberFormat="1" applyFont="1" applyBorder="1" applyAlignment="1" applyProtection="1">
      <alignment horizontal="right" vertical="center"/>
      <protection/>
    </xf>
    <xf numFmtId="165" fontId="10" fillId="0" borderId="71" xfId="63" applyNumberFormat="1" applyFont="1" applyBorder="1" applyAlignment="1" applyProtection="1">
      <alignment vertical="center"/>
      <protection/>
    </xf>
    <xf numFmtId="165" fontId="10" fillId="0" borderId="49" xfId="63" applyNumberFormat="1" applyFont="1" applyBorder="1" applyAlignment="1" applyProtection="1">
      <alignment horizontal="right" vertical="center"/>
      <protection/>
    </xf>
    <xf numFmtId="0" fontId="10" fillId="2" borderId="48" xfId="63" applyFont="1" applyFill="1" applyBorder="1" applyAlignment="1" applyProtection="1">
      <alignment horizontal="left" vertical="center" wrapText="1"/>
      <protection/>
    </xf>
    <xf numFmtId="0" fontId="2" fillId="0" borderId="49" xfId="63" applyFont="1" applyBorder="1" applyAlignment="1" applyProtection="1">
      <alignment vertical="center"/>
      <protection/>
    </xf>
    <xf numFmtId="0" fontId="10" fillId="0" borderId="49" xfId="63" applyFont="1" applyBorder="1" applyAlignment="1" applyProtection="1">
      <alignment horizontal="center" vertical="center"/>
      <protection/>
    </xf>
    <xf numFmtId="0" fontId="10" fillId="0" borderId="61" xfId="63" applyFont="1" applyBorder="1" applyAlignment="1" applyProtection="1">
      <alignment horizontal="center" vertical="center"/>
      <protection/>
    </xf>
    <xf numFmtId="0" fontId="2" fillId="0" borderId="83" xfId="63" applyFont="1" applyBorder="1" applyAlignment="1" applyProtection="1">
      <alignment vertical="center"/>
      <protection locked="0"/>
    </xf>
    <xf numFmtId="0" fontId="2" fillId="0" borderId="57" xfId="63" applyFont="1" applyBorder="1" applyAlignment="1" applyProtection="1">
      <alignment vertical="center"/>
      <protection locked="0"/>
    </xf>
    <xf numFmtId="0" fontId="2" fillId="0" borderId="63" xfId="63" applyFont="1" applyBorder="1" applyAlignment="1" applyProtection="1">
      <alignment vertical="center"/>
      <protection locked="0"/>
    </xf>
    <xf numFmtId="0" fontId="10" fillId="0" borderId="43" xfId="63" applyFont="1" applyBorder="1" applyAlignment="1" applyProtection="1">
      <alignment vertical="center"/>
      <protection/>
    </xf>
    <xf numFmtId="0" fontId="2" fillId="0" borderId="84" xfId="63" applyFont="1" applyBorder="1" applyAlignment="1" applyProtection="1">
      <alignment vertical="center"/>
      <protection/>
    </xf>
    <xf numFmtId="4" fontId="2" fillId="29" borderId="43" xfId="63" applyNumberFormat="1" applyFont="1" applyFill="1" applyBorder="1" applyAlignment="1" applyProtection="1">
      <alignment horizontal="center" vertical="center"/>
      <protection/>
    </xf>
    <xf numFmtId="4" fontId="0" fillId="0" borderId="59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justify" vertical="center"/>
      <protection locked="0"/>
    </xf>
    <xf numFmtId="0" fontId="14" fillId="0" borderId="56" xfId="0" applyFont="1" applyBorder="1" applyAlignment="1" applyProtection="1">
      <alignment horizontal="justify" vertical="center"/>
      <protection locked="0"/>
    </xf>
    <xf numFmtId="4" fontId="14" fillId="0" borderId="57" xfId="0" applyNumberFormat="1" applyFont="1" applyBorder="1" applyAlignment="1" applyProtection="1">
      <alignment horizontal="justify" vertical="center"/>
      <protection locked="0"/>
    </xf>
    <xf numFmtId="0" fontId="14" fillId="0" borderId="58" xfId="0" applyFont="1" applyBorder="1" applyAlignment="1" applyProtection="1">
      <alignment horizontal="justify" vertical="center"/>
      <protection locked="0"/>
    </xf>
    <xf numFmtId="4" fontId="14" fillId="0" borderId="13" xfId="0" applyNumberFormat="1" applyFont="1" applyBorder="1" applyAlignment="1" applyProtection="1">
      <alignment horizontal="justify" vertical="center"/>
      <protection locked="0"/>
    </xf>
    <xf numFmtId="0" fontId="2" fillId="0" borderId="51" xfId="63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4" fontId="14" fillId="0" borderId="23" xfId="0" applyNumberFormat="1" applyFont="1" applyBorder="1" applyAlignment="1" applyProtection="1">
      <alignment horizontal="center" vertical="center"/>
      <protection locked="0"/>
    </xf>
    <xf numFmtId="4" fontId="14" fillId="0" borderId="59" xfId="0" applyNumberFormat="1" applyFont="1" applyBorder="1" applyAlignment="1" applyProtection="1">
      <alignment horizontal="center" vertical="center"/>
      <protection locked="0"/>
    </xf>
    <xf numFmtId="4" fontId="14" fillId="0" borderId="57" xfId="0" applyNumberFormat="1" applyFont="1" applyBorder="1" applyAlignment="1" applyProtection="1">
      <alignment horizontal="right" vertical="center"/>
      <protection locked="0"/>
    </xf>
    <xf numFmtId="4" fontId="14" fillId="0" borderId="22" xfId="0" applyNumberFormat="1" applyFont="1" applyBorder="1" applyAlignment="1" applyProtection="1">
      <alignment horizontal="right" vertical="center"/>
      <protection locked="0"/>
    </xf>
    <xf numFmtId="4" fontId="14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10" fillId="0" borderId="53" xfId="0" applyNumberFormat="1" applyFont="1" applyBorder="1" applyAlignment="1">
      <alignment horizontal="right" vertical="center"/>
    </xf>
    <xf numFmtId="10" fontId="2" fillId="0" borderId="0" xfId="68" applyNumberFormat="1" applyFont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165" fontId="2" fillId="0" borderId="85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165" fontId="2" fillId="0" borderId="67" xfId="0" applyNumberFormat="1" applyFont="1" applyBorder="1" applyAlignment="1">
      <alignment vertical="center"/>
    </xf>
    <xf numFmtId="0" fontId="2" fillId="0" borderId="86" xfId="54" applyFont="1" applyBorder="1" applyAlignment="1">
      <alignment horizontal="left" vertical="center" wrapText="1"/>
      <protection/>
    </xf>
    <xf numFmtId="0" fontId="2" fillId="0" borderId="87" xfId="54" applyFont="1" applyBorder="1" applyAlignment="1">
      <alignment horizontal="left" vertical="center" wrapText="1"/>
      <protection/>
    </xf>
    <xf numFmtId="0" fontId="2" fillId="0" borderId="88" xfId="54" applyFont="1" applyBorder="1" applyAlignment="1">
      <alignment horizontal="left" vertical="center" wrapText="1"/>
      <protection/>
    </xf>
    <xf numFmtId="165" fontId="2" fillId="0" borderId="86" xfId="0" applyNumberFormat="1" applyFont="1" applyBorder="1" applyAlignment="1">
      <alignment vertical="center"/>
    </xf>
    <xf numFmtId="165" fontId="2" fillId="0" borderId="87" xfId="0" applyNumberFormat="1" applyFont="1" applyBorder="1" applyAlignment="1">
      <alignment vertical="center"/>
    </xf>
    <xf numFmtId="165" fontId="2" fillId="0" borderId="88" xfId="0" applyNumberFormat="1" applyFont="1" applyBorder="1" applyAlignment="1">
      <alignment vertical="center"/>
    </xf>
    <xf numFmtId="0" fontId="2" fillId="0" borderId="57" xfId="63" applyFont="1" applyFill="1" applyBorder="1" applyAlignment="1" applyProtection="1">
      <alignment vertical="center"/>
      <protection locked="0"/>
    </xf>
    <xf numFmtId="4" fontId="2" fillId="0" borderId="57" xfId="63" applyNumberFormat="1" applyFont="1" applyFill="1" applyBorder="1" applyAlignment="1" applyProtection="1">
      <alignment horizontal="center" vertical="center"/>
      <protection locked="0"/>
    </xf>
    <xf numFmtId="0" fontId="2" fillId="0" borderId="63" xfId="63" applyFont="1" applyFill="1" applyBorder="1" applyAlignment="1" applyProtection="1">
      <alignment vertical="center"/>
      <protection locked="0"/>
    </xf>
    <xf numFmtId="165" fontId="2" fillId="0" borderId="10" xfId="51" applyNumberFormat="1" applyFont="1" applyFill="1" applyBorder="1" applyAlignment="1" applyProtection="1">
      <alignment horizontal="right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Fill="1" applyBorder="1" applyAlignment="1" applyProtection="1">
      <alignment vertical="center"/>
      <protection locked="0"/>
    </xf>
    <xf numFmtId="0" fontId="10" fillId="0" borderId="67" xfId="63" applyFont="1" applyBorder="1" applyAlignment="1">
      <alignment horizontal="center" vertical="center"/>
      <protection/>
    </xf>
    <xf numFmtId="0" fontId="2" fillId="0" borderId="54" xfId="63" applyFont="1" applyBorder="1" applyAlignment="1">
      <alignment vertical="center"/>
      <protection/>
    </xf>
    <xf numFmtId="4" fontId="2" fillId="28" borderId="54" xfId="63" applyNumberFormat="1" applyFont="1" applyFill="1" applyBorder="1" applyAlignment="1" applyProtection="1">
      <alignment horizontal="center" vertical="center"/>
      <protection/>
    </xf>
    <xf numFmtId="165" fontId="10" fillId="0" borderId="54" xfId="63" applyNumberFormat="1" applyFont="1" applyBorder="1" applyAlignment="1" applyProtection="1">
      <alignment horizontal="right" vertical="center"/>
      <protection/>
    </xf>
    <xf numFmtId="165" fontId="10" fillId="0" borderId="38" xfId="63" applyNumberFormat="1" applyFont="1" applyBorder="1" applyAlignment="1" applyProtection="1">
      <alignment horizontal="right" vertical="center"/>
      <protection/>
    </xf>
    <xf numFmtId="0" fontId="2" fillId="0" borderId="73" xfId="63" applyFont="1" applyFill="1" applyBorder="1" applyAlignment="1" applyProtection="1">
      <alignment vertical="center"/>
      <protection locked="0"/>
    </xf>
    <xf numFmtId="4" fontId="2" fillId="0" borderId="73" xfId="63" applyNumberFormat="1" applyFont="1" applyFill="1" applyBorder="1" applyAlignment="1" applyProtection="1">
      <alignment horizontal="center" vertical="center"/>
      <protection locked="0"/>
    </xf>
    <xf numFmtId="165" fontId="2" fillId="0" borderId="73" xfId="51" applyNumberFormat="1" applyFont="1" applyFill="1" applyBorder="1" applyAlignment="1" applyProtection="1">
      <alignment horizontal="right" vertical="center"/>
      <protection locked="0"/>
    </xf>
    <xf numFmtId="49" fontId="2" fillId="0" borderId="73" xfId="63" applyNumberFormat="1" applyFont="1" applyFill="1" applyBorder="1" applyAlignment="1" applyProtection="1">
      <alignment horizontal="center" vertical="center" wrapText="1"/>
      <protection locked="0"/>
    </xf>
    <xf numFmtId="49" fontId="2" fillId="0" borderId="60" xfId="63" applyNumberFormat="1" applyFont="1" applyFill="1" applyBorder="1" applyAlignment="1" applyProtection="1">
      <alignment horizontal="center" vertical="center" wrapText="1"/>
      <protection locked="0"/>
    </xf>
    <xf numFmtId="49" fontId="2" fillId="0" borderId="59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 locked="0"/>
    </xf>
    <xf numFmtId="165" fontId="2" fillId="0" borderId="57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Alignment="1">
      <alignment vertical="center"/>
    </xf>
    <xf numFmtId="43" fontId="2" fillId="0" borderId="0" xfId="48" applyFont="1" applyAlignment="1">
      <alignment vertical="center"/>
    </xf>
    <xf numFmtId="0" fontId="2" fillId="0" borderId="12" xfId="63" applyNumberFormat="1" applyFont="1" applyFill="1" applyBorder="1" applyAlignment="1" applyProtection="1">
      <alignment vertical="center"/>
      <protection locked="0"/>
    </xf>
    <xf numFmtId="0" fontId="2" fillId="0" borderId="53" xfId="63" applyFont="1" applyBorder="1" applyAlignment="1" applyProtection="1">
      <alignment vertical="center"/>
      <protection locked="0"/>
    </xf>
    <xf numFmtId="4" fontId="2" fillId="27" borderId="53" xfId="63" applyNumberFormat="1" applyFont="1" applyFill="1" applyBorder="1" applyAlignment="1" applyProtection="1">
      <alignment horizontal="center" vertical="center"/>
      <protection locked="0"/>
    </xf>
    <xf numFmtId="49" fontId="2" fillId="0" borderId="53" xfId="63" applyNumberFormat="1" applyFont="1" applyFill="1" applyBorder="1" applyAlignment="1" applyProtection="1">
      <alignment horizontal="center" vertical="center" wrapText="1"/>
      <protection locked="0"/>
    </xf>
    <xf numFmtId="49" fontId="2" fillId="0" borderId="55" xfId="63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45" applyNumberFormat="1" applyFont="1" applyFill="1" applyBorder="1" applyAlignment="1" applyProtection="1">
      <alignment vertical="center" wrapText="1"/>
      <protection locked="0"/>
    </xf>
    <xf numFmtId="165" fontId="10" fillId="0" borderId="10" xfId="45" applyNumberFormat="1" applyFont="1" applyFill="1" applyBorder="1" applyAlignment="1" applyProtection="1">
      <alignment vertical="center"/>
      <protection/>
    </xf>
    <xf numFmtId="165" fontId="2" fillId="0" borderId="53" xfId="51" applyNumberFormat="1" applyFont="1" applyFill="1" applyBorder="1" applyAlignment="1" applyProtection="1">
      <alignment horizontal="right" vertical="center"/>
      <protection locked="0"/>
    </xf>
    <xf numFmtId="0" fontId="2" fillId="0" borderId="89" xfId="63" applyFont="1" applyFill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left" vertical="center"/>
      <protection locked="0"/>
    </xf>
    <xf numFmtId="4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4" fontId="2" fillId="0" borderId="59" xfId="0" applyNumberFormat="1" applyFont="1" applyFill="1" applyBorder="1" applyAlignment="1" applyProtection="1">
      <alignment horizontal="right" vertical="center"/>
      <protection locked="0"/>
    </xf>
    <xf numFmtId="4" fontId="12" fillId="0" borderId="59" xfId="0" applyNumberFormat="1" applyFont="1" applyBorder="1" applyAlignment="1" applyProtection="1">
      <alignment horizontal="right" vertical="center"/>
      <protection locked="0"/>
    </xf>
    <xf numFmtId="0" fontId="10" fillId="0" borderId="48" xfId="63" applyFont="1" applyBorder="1" applyAlignment="1" applyProtection="1">
      <alignment vertical="center"/>
      <protection/>
    </xf>
    <xf numFmtId="4" fontId="2" fillId="29" borderId="84" xfId="63" applyNumberFormat="1" applyFont="1" applyFill="1" applyBorder="1" applyAlignment="1" applyProtection="1">
      <alignment horizontal="center" vertical="center"/>
      <protection/>
    </xf>
    <xf numFmtId="4" fontId="2" fillId="29" borderId="82" xfId="63" applyNumberFormat="1" applyFont="1" applyFill="1" applyBorder="1" applyAlignment="1" applyProtection="1">
      <alignment horizontal="center" vertical="center"/>
      <protection/>
    </xf>
    <xf numFmtId="4" fontId="2" fillId="29" borderId="49" xfId="63" applyNumberFormat="1" applyFont="1" applyFill="1" applyBorder="1" applyAlignment="1" applyProtection="1">
      <alignment horizontal="center" vertical="center"/>
      <protection/>
    </xf>
    <xf numFmtId="4" fontId="2" fillId="29" borderId="50" xfId="63" applyNumberFormat="1" applyFont="1" applyFill="1" applyBorder="1" applyAlignment="1" applyProtection="1">
      <alignment horizontal="center" vertical="center"/>
      <protection/>
    </xf>
    <xf numFmtId="4" fontId="14" fillId="0" borderId="90" xfId="0" applyNumberFormat="1" applyFont="1" applyBorder="1" applyAlignment="1" applyProtection="1">
      <alignment horizontal="right" vertical="center"/>
      <protection locked="0"/>
    </xf>
    <xf numFmtId="4" fontId="14" fillId="0" borderId="44" xfId="0" applyNumberFormat="1" applyFont="1" applyBorder="1" applyAlignment="1" applyProtection="1">
      <alignment horizontal="right" vertical="center"/>
      <protection locked="0"/>
    </xf>
    <xf numFmtId="4" fontId="14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91" xfId="0" applyNumberFormat="1" applyFont="1" applyBorder="1" applyAlignment="1" applyProtection="1">
      <alignment horizontal="right" vertical="center"/>
      <protection locked="0"/>
    </xf>
    <xf numFmtId="4" fontId="10" fillId="0" borderId="64" xfId="0" applyNumberFormat="1" applyFont="1" applyBorder="1" applyAlignment="1">
      <alignment horizontal="right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52" xfId="0" applyFont="1" applyFill="1" applyBorder="1" applyAlignment="1" applyProtection="1">
      <alignment vertical="center"/>
      <protection locked="0"/>
    </xf>
    <xf numFmtId="165" fontId="2" fillId="0" borderId="0" xfId="5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0" fillId="8" borderId="60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9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4" fontId="0" fillId="0" borderId="30" xfId="0" applyNumberFormat="1" applyBorder="1" applyAlignment="1">
      <alignment/>
    </xf>
    <xf numFmtId="4" fontId="0" fillId="25" borderId="59" xfId="0" applyNumberFormat="1" applyFill="1" applyBorder="1" applyAlignment="1">
      <alignment/>
    </xf>
    <xf numFmtId="4" fontId="0" fillId="0" borderId="59" xfId="0" applyNumberFormat="1" applyBorder="1" applyAlignment="1">
      <alignment/>
    </xf>
    <xf numFmtId="4" fontId="0" fillId="0" borderId="68" xfId="0" applyNumberFormat="1" applyBorder="1" applyAlignment="1">
      <alignment/>
    </xf>
    <xf numFmtId="0" fontId="53" fillId="0" borderId="0" xfId="0" applyFont="1" applyAlignment="1">
      <alignment vertical="center"/>
    </xf>
    <xf numFmtId="2" fontId="4" fillId="0" borderId="18" xfId="61" applyNumberFormat="1" applyFont="1" applyFill="1" applyBorder="1" applyAlignment="1">
      <alignment horizontal="left" vertical="center"/>
      <protection/>
    </xf>
    <xf numFmtId="2" fontId="4" fillId="0" borderId="0" xfId="61" applyNumberFormat="1" applyFont="1" applyFill="1" applyBorder="1" applyAlignment="1">
      <alignment horizontal="left" vertical="center"/>
      <protection/>
    </xf>
    <xf numFmtId="166" fontId="16" fillId="0" borderId="18" xfId="61" applyNumberFormat="1" applyFont="1" applyFill="1" applyBorder="1" applyAlignment="1">
      <alignment horizontal="left" vertical="center"/>
      <protection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/>
    </xf>
    <xf numFmtId="172" fontId="54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2" fontId="54" fillId="0" borderId="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4" fontId="54" fillId="0" borderId="0" xfId="0" applyNumberFormat="1" applyFont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2" fillId="0" borderId="0" xfId="55" applyFont="1" applyAlignment="1">
      <alignment vertical="center"/>
      <protection/>
    </xf>
    <xf numFmtId="1" fontId="47" fillId="8" borderId="60" xfId="58" applyNumberFormat="1" applyFont="1" applyFill="1" applyBorder="1" applyAlignment="1">
      <alignment horizontal="center" vertical="center"/>
      <protection/>
    </xf>
    <xf numFmtId="0" fontId="10" fillId="0" borderId="52" xfId="55" applyFont="1" applyBorder="1" applyAlignment="1">
      <alignment horizontal="center" vertical="center" wrapText="1"/>
      <protection/>
    </xf>
    <xf numFmtId="0" fontId="10" fillId="0" borderId="53" xfId="55" applyFont="1" applyBorder="1" applyAlignment="1">
      <alignment horizontal="center" vertical="center" wrapText="1"/>
      <protection/>
    </xf>
    <xf numFmtId="0" fontId="10" fillId="0" borderId="55" xfId="55" applyFont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left" vertical="center"/>
      <protection/>
    </xf>
    <xf numFmtId="0" fontId="10" fillId="0" borderId="46" xfId="55" applyFont="1" applyBorder="1" applyAlignment="1">
      <alignment horizontal="left" vertical="center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0" fontId="10" fillId="0" borderId="0" xfId="55" applyFont="1" applyAlignment="1">
      <alignment vertical="center"/>
      <protection/>
    </xf>
    <xf numFmtId="165" fontId="10" fillId="22" borderId="0" xfId="55" applyNumberFormat="1" applyFont="1" applyFill="1" applyBorder="1" applyAlignment="1">
      <alignment vertical="center"/>
      <protection/>
    </xf>
    <xf numFmtId="0" fontId="10" fillId="0" borderId="64" xfId="55" applyFont="1" applyBorder="1" applyAlignment="1">
      <alignment horizontal="center" vertical="center" wrapText="1"/>
      <protection/>
    </xf>
    <xf numFmtId="165" fontId="10" fillId="27" borderId="13" xfId="51" applyNumberFormat="1" applyFont="1" applyFill="1" applyBorder="1" applyAlignment="1">
      <alignment vertical="center"/>
    </xf>
    <xf numFmtId="165" fontId="2" fillId="0" borderId="92" xfId="51" applyNumberFormat="1" applyFont="1" applyBorder="1" applyAlignment="1" applyProtection="1">
      <alignment vertical="center"/>
      <protection locked="0"/>
    </xf>
    <xf numFmtId="165" fontId="2" fillId="0" borderId="11" xfId="51" applyNumberFormat="1" applyFont="1" applyBorder="1" applyAlignment="1" applyProtection="1">
      <alignment vertical="center"/>
      <protection locked="0"/>
    </xf>
    <xf numFmtId="165" fontId="2" fillId="0" borderId="0" xfId="51" applyNumberFormat="1" applyFont="1" applyBorder="1" applyAlignment="1" applyProtection="1">
      <alignment vertical="center"/>
      <protection locked="0"/>
    </xf>
    <xf numFmtId="165" fontId="2" fillId="0" borderId="62" xfId="51" applyNumberFormat="1" applyFont="1" applyBorder="1" applyAlignment="1" applyProtection="1">
      <alignment vertical="center"/>
      <protection locked="0"/>
    </xf>
    <xf numFmtId="165" fontId="2" fillId="0" borderId="44" xfId="51" applyNumberFormat="1" applyFont="1" applyBorder="1" applyAlignment="1" applyProtection="1">
      <alignment vertical="center"/>
      <protection locked="0"/>
    </xf>
    <xf numFmtId="165" fontId="2" fillId="0" borderId="90" xfId="51" applyNumberFormat="1" applyFont="1" applyBorder="1" applyAlignment="1" applyProtection="1">
      <alignment vertical="center"/>
      <protection locked="0"/>
    </xf>
    <xf numFmtId="4" fontId="10" fillId="27" borderId="13" xfId="51" applyNumberFormat="1" applyFont="1" applyFill="1" applyBorder="1" applyAlignment="1">
      <alignment vertical="center"/>
    </xf>
    <xf numFmtId="0" fontId="2" fillId="0" borderId="44" xfId="55" applyFont="1" applyBorder="1" applyAlignment="1">
      <alignment vertical="center" wrapText="1"/>
      <protection/>
    </xf>
    <xf numFmtId="165" fontId="2" fillId="0" borderId="91" xfId="51" applyNumberFormat="1" applyFont="1" applyBorder="1" applyAlignment="1" applyProtection="1">
      <alignment vertical="center"/>
      <protection locked="0"/>
    </xf>
    <xf numFmtId="0" fontId="2" fillId="0" borderId="0" xfId="55" applyFont="1" applyBorder="1" applyAlignment="1" applyProtection="1">
      <alignment vertical="center"/>
      <protection locked="0"/>
    </xf>
    <xf numFmtId="0" fontId="2" fillId="0" borderId="11" xfId="55" applyFont="1" applyBorder="1" applyAlignment="1">
      <alignment vertical="center"/>
      <protection/>
    </xf>
    <xf numFmtId="0" fontId="2" fillId="0" borderId="90" xfId="55" applyFont="1" applyBorder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57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17" fontId="2" fillId="0" borderId="48" xfId="0" applyNumberFormat="1" applyFont="1" applyBorder="1" applyAlignment="1">
      <alignment horizontal="center" vertical="center"/>
    </xf>
    <xf numFmtId="17" fontId="2" fillId="0" borderId="49" xfId="0" applyNumberFormat="1" applyFont="1" applyBorder="1" applyAlignment="1">
      <alignment horizontal="center" vertical="center"/>
    </xf>
    <xf numFmtId="17" fontId="2" fillId="0" borderId="50" xfId="0" applyNumberFormat="1" applyFont="1" applyBorder="1" applyAlignment="1">
      <alignment horizontal="center" vertical="center"/>
    </xf>
    <xf numFmtId="0" fontId="2" fillId="16" borderId="33" xfId="0" applyFont="1" applyFill="1" applyBorder="1" applyAlignment="1">
      <alignment vertical="center"/>
    </xf>
    <xf numFmtId="0" fontId="2" fillId="16" borderId="18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" fillId="16" borderId="30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14" fontId="2" fillId="0" borderId="10" xfId="64" applyNumberFormat="1" applyFont="1" applyFill="1" applyBorder="1" applyAlignment="1">
      <alignment horizontal="center" vertical="center" wrapText="1"/>
      <protection/>
    </xf>
    <xf numFmtId="165" fontId="2" fillId="0" borderId="10" xfId="64" applyNumberFormat="1" applyFont="1" applyBorder="1" applyAlignment="1">
      <alignment horizontal="right" vertical="center"/>
      <protection/>
    </xf>
    <xf numFmtId="0" fontId="2" fillId="0" borderId="10" xfId="64" applyNumberFormat="1" applyFont="1" applyFill="1" applyBorder="1" applyAlignment="1">
      <alignment horizontal="right" vertical="center" wrapText="1"/>
      <protection/>
    </xf>
    <xf numFmtId="0" fontId="2" fillId="0" borderId="12" xfId="64" applyNumberFormat="1" applyFont="1" applyFill="1" applyBorder="1" applyAlignment="1">
      <alignment horizontal="right" vertical="center" wrapText="1"/>
      <protection/>
    </xf>
    <xf numFmtId="4" fontId="10" fillId="0" borderId="43" xfId="64" applyNumberFormat="1" applyFont="1" applyBorder="1" applyAlignment="1" applyProtection="1">
      <alignment horizontal="right" vertical="center"/>
      <protection locked="0"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61" fillId="0" borderId="89" xfId="0" applyFont="1" applyBorder="1" applyAlignment="1">
      <alignment horizontal="center" vertical="center" wrapText="1"/>
    </xf>
    <xf numFmtId="0" fontId="63" fillId="0" borderId="93" xfId="0" applyFont="1" applyBorder="1" applyAlignment="1">
      <alignment horizontal="center" vertical="center" wrapText="1"/>
    </xf>
    <xf numFmtId="0" fontId="61" fillId="0" borderId="93" xfId="0" applyFont="1" applyBorder="1" applyAlignment="1">
      <alignment horizontal="center" vertical="center" wrapText="1"/>
    </xf>
    <xf numFmtId="0" fontId="61" fillId="0" borderId="93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59" fillId="0" borderId="58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59" xfId="0" applyFont="1" applyBorder="1" applyAlignment="1">
      <alignment/>
    </xf>
    <xf numFmtId="0" fontId="59" fillId="0" borderId="52" xfId="0" applyFont="1" applyBorder="1" applyAlignment="1">
      <alignment/>
    </xf>
    <xf numFmtId="0" fontId="59" fillId="0" borderId="53" xfId="0" applyFont="1" applyBorder="1" applyAlignment="1">
      <alignment/>
    </xf>
    <xf numFmtId="0" fontId="59" fillId="0" borderId="55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64" fillId="0" borderId="10" xfId="0" applyFont="1" applyBorder="1" applyAlignment="1">
      <alignment wrapText="1"/>
    </xf>
    <xf numFmtId="0" fontId="45" fillId="0" borderId="10" xfId="0" applyFont="1" applyBorder="1" applyAlignment="1">
      <alignment horizontal="right"/>
    </xf>
    <xf numFmtId="4" fontId="45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45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61" xfId="0" applyBorder="1" applyAlignment="1">
      <alignment/>
    </xf>
    <xf numFmtId="0" fontId="45" fillId="0" borderId="48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96" xfId="0" applyFont="1" applyBorder="1" applyAlignment="1">
      <alignment/>
    </xf>
    <xf numFmtId="0" fontId="45" fillId="0" borderId="73" xfId="0" applyFont="1" applyBorder="1" applyAlignment="1">
      <alignment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0" fontId="45" fillId="0" borderId="58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5" fillId="0" borderId="52" xfId="0" applyFont="1" applyBorder="1" applyAlignment="1">
      <alignment/>
    </xf>
    <xf numFmtId="0" fontId="0" fillId="0" borderId="55" xfId="0" applyBorder="1" applyAlignment="1">
      <alignment/>
    </xf>
    <xf numFmtId="0" fontId="45" fillId="0" borderId="48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10" fontId="65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/>
    </xf>
    <xf numFmtId="4" fontId="10" fillId="0" borderId="93" xfId="0" applyNumberFormat="1" applyFont="1" applyBorder="1" applyAlignment="1">
      <alignment vertical="center"/>
    </xf>
    <xf numFmtId="4" fontId="2" fillId="0" borderId="51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2" fillId="0" borderId="53" xfId="0" applyNumberFormat="1" applyFont="1" applyBorder="1" applyAlignment="1">
      <alignment vertical="center"/>
    </xf>
    <xf numFmtId="43" fontId="59" fillId="0" borderId="0" xfId="48" applyFont="1" applyAlignment="1">
      <alignment/>
    </xf>
    <xf numFmtId="43" fontId="61" fillId="0" borderId="0" xfId="48" applyFont="1" applyBorder="1" applyAlignment="1">
      <alignment horizontal="left"/>
    </xf>
    <xf numFmtId="43" fontId="61" fillId="0" borderId="0" xfId="48" applyFont="1" applyBorder="1" applyAlignment="1">
      <alignment/>
    </xf>
    <xf numFmtId="43" fontId="61" fillId="0" borderId="0" xfId="48" applyFont="1" applyAlignment="1">
      <alignment/>
    </xf>
    <xf numFmtId="43" fontId="61" fillId="0" borderId="0" xfId="48" applyFont="1" applyAlignment="1">
      <alignment/>
    </xf>
    <xf numFmtId="43" fontId="61" fillId="0" borderId="0" xfId="48" applyFont="1" applyAlignment="1">
      <alignment horizontal="center"/>
    </xf>
    <xf numFmtId="43" fontId="61" fillId="0" borderId="0" xfId="48" applyFont="1" applyAlignment="1">
      <alignment horizontal="center" vertical="center"/>
    </xf>
    <xf numFmtId="43" fontId="63" fillId="0" borderId="93" xfId="48" applyFont="1" applyBorder="1" applyAlignment="1">
      <alignment horizontal="center" vertical="center" wrapText="1"/>
    </xf>
    <xf numFmtId="43" fontId="61" fillId="0" borderId="93" xfId="48" applyFont="1" applyBorder="1" applyAlignment="1">
      <alignment horizontal="center" vertical="center" wrapText="1"/>
    </xf>
    <xf numFmtId="43" fontId="61" fillId="0" borderId="97" xfId="48" applyFont="1" applyBorder="1" applyAlignment="1">
      <alignment horizontal="center" vertical="center" wrapText="1"/>
    </xf>
    <xf numFmtId="43" fontId="61" fillId="0" borderId="35" xfId="48" applyFont="1" applyBorder="1" applyAlignment="1">
      <alignment horizontal="center" vertical="center" wrapText="1"/>
    </xf>
    <xf numFmtId="43" fontId="61" fillId="0" borderId="0" xfId="48" applyFont="1" applyAlignment="1">
      <alignment horizontal="center" wrapText="1"/>
    </xf>
    <xf numFmtId="43" fontId="61" fillId="0" borderId="10" xfId="48" applyFont="1" applyBorder="1" applyAlignment="1">
      <alignment horizontal="center"/>
    </xf>
    <xf numFmtId="43" fontId="61" fillId="0" borderId="59" xfId="48" applyFont="1" applyBorder="1" applyAlignment="1">
      <alignment horizontal="center"/>
    </xf>
    <xf numFmtId="0" fontId="61" fillId="0" borderId="93" xfId="48" applyNumberFormat="1" applyFont="1" applyBorder="1" applyAlignment="1">
      <alignment horizontal="center" vertical="center"/>
    </xf>
    <xf numFmtId="0" fontId="61" fillId="0" borderId="35" xfId="48" applyNumberFormat="1" applyFont="1" applyBorder="1" applyAlignment="1">
      <alignment horizontal="center" vertical="center"/>
    </xf>
    <xf numFmtId="0" fontId="61" fillId="0" borderId="89" xfId="0" applyNumberFormat="1" applyFont="1" applyBorder="1" applyAlignment="1">
      <alignment horizontal="center" vertical="center" wrapText="1"/>
    </xf>
    <xf numFmtId="0" fontId="61" fillId="0" borderId="58" xfId="48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6" fillId="27" borderId="59" xfId="0" applyFont="1" applyFill="1" applyBorder="1" applyAlignment="1">
      <alignment/>
    </xf>
    <xf numFmtId="43" fontId="59" fillId="0" borderId="0" xfId="48" applyFont="1" applyAlignment="1">
      <alignment/>
    </xf>
    <xf numFmtId="43" fontId="60" fillId="0" borderId="0" xfId="48" applyFont="1" applyBorder="1" applyAlignment="1">
      <alignment/>
    </xf>
    <xf numFmtId="43" fontId="60" fillId="0" borderId="0" xfId="48" applyFont="1" applyAlignment="1">
      <alignment/>
    </xf>
    <xf numFmtId="0" fontId="67" fillId="0" borderId="58" xfId="48" applyNumberFormat="1" applyFont="1" applyBorder="1" applyAlignment="1">
      <alignment horizontal="center"/>
    </xf>
    <xf numFmtId="43" fontId="67" fillId="0" borderId="10" xfId="48" applyFont="1" applyBorder="1" applyAlignment="1">
      <alignment horizontal="center"/>
    </xf>
    <xf numFmtId="43" fontId="67" fillId="0" borderId="59" xfId="48" applyFont="1" applyBorder="1" applyAlignment="1">
      <alignment horizontal="center"/>
    </xf>
    <xf numFmtId="0" fontId="6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68" fillId="27" borderId="59" xfId="0" applyFont="1" applyFill="1" applyBorder="1" applyAlignment="1">
      <alignment/>
    </xf>
    <xf numFmtId="43" fontId="67" fillId="0" borderId="0" xfId="48" applyFont="1" applyAlignment="1">
      <alignment horizontal="center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0" fillId="0" borderId="53" xfId="0" applyNumberFormat="1" applyFont="1" applyBorder="1" applyAlignment="1">
      <alignment horizontal="center" vertical="center" wrapText="1"/>
    </xf>
    <xf numFmtId="0" fontId="63" fillId="0" borderId="58" xfId="48" applyNumberFormat="1" applyFont="1" applyBorder="1" applyAlignment="1">
      <alignment horizontal="center"/>
    </xf>
    <xf numFmtId="43" fontId="63" fillId="0" borderId="10" xfId="48" applyFont="1" applyBorder="1" applyAlignment="1">
      <alignment horizontal="center"/>
    </xf>
    <xf numFmtId="0" fontId="69" fillId="0" borderId="58" xfId="48" applyNumberFormat="1" applyFont="1" applyBorder="1" applyAlignment="1">
      <alignment horizontal="center"/>
    </xf>
    <xf numFmtId="43" fontId="69" fillId="0" borderId="10" xfId="48" applyFont="1" applyBorder="1" applyAlignment="1">
      <alignment horizontal="center"/>
    </xf>
    <xf numFmtId="43" fontId="63" fillId="0" borderId="10" xfId="48" applyFont="1" applyBorder="1" applyAlignment="1">
      <alignment horizontal="left"/>
    </xf>
    <xf numFmtId="164" fontId="10" fillId="0" borderId="0" xfId="48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>
      <alignment horizontal="right" vertical="center"/>
    </xf>
    <xf numFmtId="43" fontId="61" fillId="0" borderId="0" xfId="0" applyNumberFormat="1" applyFont="1" applyAlignment="1">
      <alignment horizontal="center"/>
    </xf>
    <xf numFmtId="4" fontId="10" fillId="0" borderId="19" xfId="55" applyNumberFormat="1" applyFont="1" applyBorder="1" applyAlignment="1">
      <alignment horizontal="right" vertical="center" wrapText="1"/>
      <protection/>
    </xf>
    <xf numFmtId="4" fontId="10" fillId="0" borderId="20" xfId="55" applyNumberFormat="1" applyFont="1" applyBorder="1" applyAlignment="1">
      <alignment horizontal="center" vertical="center" wrapText="1"/>
      <protection/>
    </xf>
    <xf numFmtId="4" fontId="10" fillId="0" borderId="83" xfId="55" applyNumberFormat="1" applyFont="1" applyBorder="1" applyAlignment="1">
      <alignment horizontal="right" vertical="center" wrapText="1"/>
      <protection/>
    </xf>
    <xf numFmtId="4" fontId="10" fillId="0" borderId="19" xfId="55" applyNumberFormat="1" applyFont="1" applyBorder="1" applyAlignment="1">
      <alignment horizontal="center" vertical="center" wrapText="1"/>
      <protection/>
    </xf>
    <xf numFmtId="4" fontId="10" fillId="0" borderId="83" xfId="55" applyNumberFormat="1" applyFont="1" applyBorder="1" applyAlignment="1">
      <alignment horizontal="center" vertical="center" wrapText="1"/>
      <protection/>
    </xf>
    <xf numFmtId="4" fontId="2" fillId="0" borderId="19" xfId="55" applyNumberFormat="1" applyFont="1" applyBorder="1" applyAlignment="1">
      <alignment horizontal="right" vertical="center" wrapText="1"/>
      <protection/>
    </xf>
    <xf numFmtId="4" fontId="2" fillId="0" borderId="83" xfId="55" applyNumberFormat="1" applyFont="1" applyBorder="1" applyAlignment="1">
      <alignment horizontal="right" vertical="center" wrapText="1"/>
      <protection/>
    </xf>
    <xf numFmtId="4" fontId="10" fillId="0" borderId="53" xfId="55" applyNumberFormat="1" applyFont="1" applyBorder="1" applyAlignment="1">
      <alignment horizontal="right" vertical="center" wrapText="1"/>
      <protection/>
    </xf>
    <xf numFmtId="4" fontId="10" fillId="0" borderId="55" xfId="51" applyNumberFormat="1" applyFont="1" applyBorder="1" applyAlignment="1">
      <alignment vertical="center"/>
    </xf>
    <xf numFmtId="4" fontId="10" fillId="0" borderId="52" xfId="55" applyNumberFormat="1" applyFont="1" applyBorder="1" applyAlignment="1">
      <alignment horizontal="right" vertical="center" wrapText="1"/>
      <protection/>
    </xf>
    <xf numFmtId="4" fontId="10" fillId="0" borderId="55" xfId="55" applyNumberFormat="1" applyFont="1" applyBorder="1" applyAlignment="1">
      <alignment vertical="center"/>
      <protection/>
    </xf>
    <xf numFmtId="4" fontId="45" fillId="0" borderId="49" xfId="0" applyNumberFormat="1" applyFont="1" applyBorder="1" applyAlignment="1">
      <alignment horizontal="center"/>
    </xf>
    <xf numFmtId="0" fontId="0" fillId="0" borderId="94" xfId="0" applyFont="1" applyBorder="1" applyAlignment="1">
      <alignment/>
    </xf>
    <xf numFmtId="10" fontId="0" fillId="0" borderId="43" xfId="0" applyNumberFormat="1" applyBorder="1" applyAlignment="1">
      <alignment/>
    </xf>
    <xf numFmtId="0" fontId="70" fillId="0" borderId="0" xfId="0" applyFont="1" applyAlignment="1">
      <alignment/>
    </xf>
    <xf numFmtId="0" fontId="0" fillId="0" borderId="5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0" xfId="0" applyFont="1" applyFill="1" applyBorder="1" applyAlignment="1">
      <alignment vertical="center"/>
    </xf>
    <xf numFmtId="4" fontId="10" fillId="0" borderId="59" xfId="0" applyNumberFormat="1" applyFont="1" applyFill="1" applyBorder="1" applyAlignment="1">
      <alignment vertical="center"/>
    </xf>
    <xf numFmtId="0" fontId="48" fillId="24" borderId="96" xfId="60" applyFont="1" applyFill="1" applyBorder="1" applyAlignment="1">
      <alignment horizontal="center" vertical="center" wrapText="1"/>
      <protection/>
    </xf>
    <xf numFmtId="0" fontId="48" fillId="24" borderId="73" xfId="60" applyFont="1" applyFill="1" applyBorder="1" applyAlignment="1">
      <alignment horizontal="center" vertical="center" wrapText="1"/>
      <protection/>
    </xf>
    <xf numFmtId="2" fontId="51" fillId="8" borderId="58" xfId="60" applyNumberFormat="1" applyFont="1" applyFill="1" applyBorder="1" applyAlignment="1">
      <alignment horizontal="left" vertical="center"/>
      <protection/>
    </xf>
    <xf numFmtId="2" fontId="51" fillId="8" borderId="10" xfId="60" applyNumberFormat="1" applyFont="1" applyFill="1" applyBorder="1" applyAlignment="1">
      <alignment horizontal="left" vertical="center"/>
      <protection/>
    </xf>
    <xf numFmtId="2" fontId="51" fillId="8" borderId="59" xfId="60" applyNumberFormat="1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2" fontId="8" fillId="8" borderId="18" xfId="61" applyNumberFormat="1" applyFont="1" applyFill="1" applyBorder="1" applyAlignment="1">
      <alignment horizontal="left" vertical="center"/>
      <protection/>
    </xf>
    <xf numFmtId="2" fontId="8" fillId="8" borderId="0" xfId="61" applyNumberFormat="1" applyFont="1" applyFill="1" applyBorder="1" applyAlignment="1">
      <alignment horizontal="left" vertical="center"/>
      <protection/>
    </xf>
    <xf numFmtId="2" fontId="8" fillId="8" borderId="30" xfId="61" applyNumberFormat="1" applyFont="1" applyFill="1" applyBorder="1" applyAlignment="1">
      <alignment horizontal="left" vertical="center"/>
      <protection/>
    </xf>
    <xf numFmtId="3" fontId="10" fillId="8" borderId="33" xfId="0" applyNumberFormat="1" applyFont="1" applyFill="1" applyBorder="1" applyAlignment="1" applyProtection="1">
      <alignment horizontal="center" vertical="center"/>
      <protection/>
    </xf>
    <xf numFmtId="3" fontId="10" fillId="8" borderId="34" xfId="0" applyNumberFormat="1" applyFont="1" applyFill="1" applyBorder="1" applyAlignment="1" applyProtection="1">
      <alignment horizontal="center" vertical="center"/>
      <protection/>
    </xf>
    <xf numFmtId="3" fontId="10" fillId="8" borderId="21" xfId="0" applyNumberFormat="1" applyFont="1" applyFill="1" applyBorder="1" applyAlignment="1" applyProtection="1">
      <alignment horizontal="center" vertical="center"/>
      <protection/>
    </xf>
    <xf numFmtId="3" fontId="10" fillId="8" borderId="22" xfId="0" applyNumberFormat="1" applyFont="1" applyFill="1" applyBorder="1" applyAlignment="1" applyProtection="1">
      <alignment horizontal="center" vertical="center"/>
      <protection/>
    </xf>
    <xf numFmtId="165" fontId="10" fillId="8" borderId="35" xfId="62" applyNumberFormat="1" applyFont="1" applyFill="1" applyBorder="1" applyAlignment="1" applyProtection="1">
      <alignment horizontal="center" vertical="center" wrapText="1"/>
      <protection/>
    </xf>
    <xf numFmtId="165" fontId="2" fillId="8" borderId="23" xfId="6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2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3" fontId="10" fillId="8" borderId="18" xfId="0" applyNumberFormat="1" applyFont="1" applyFill="1" applyBorder="1" applyAlignment="1" applyProtection="1">
      <alignment horizontal="center" vertical="center"/>
      <protection/>
    </xf>
    <xf numFmtId="3" fontId="10" fillId="8" borderId="19" xfId="0" applyNumberFormat="1" applyFont="1" applyFill="1" applyBorder="1" applyAlignment="1" applyProtection="1">
      <alignment horizontal="center" vertical="center"/>
      <protection/>
    </xf>
    <xf numFmtId="165" fontId="10" fillId="8" borderId="98" xfId="0" applyNumberFormat="1" applyFont="1" applyFill="1" applyBorder="1" applyAlignment="1" applyProtection="1">
      <alignment horizontal="center" vertical="center"/>
      <protection/>
    </xf>
    <xf numFmtId="165" fontId="2" fillId="8" borderId="99" xfId="0" applyNumberFormat="1" applyFont="1" applyFill="1" applyBorder="1" applyAlignment="1">
      <alignment horizontal="center" vertical="center"/>
    </xf>
    <xf numFmtId="0" fontId="4" fillId="24" borderId="13" xfId="59" applyFont="1" applyFill="1" applyBorder="1" applyAlignment="1">
      <alignment horizontal="center" vertical="center" wrapText="1"/>
      <protection/>
    </xf>
    <xf numFmtId="0" fontId="4" fillId="24" borderId="91" xfId="59" applyFont="1" applyFill="1" applyBorder="1" applyAlignment="1">
      <alignment horizontal="center" vertical="center" wrapText="1"/>
      <protection/>
    </xf>
    <xf numFmtId="0" fontId="4" fillId="24" borderId="14" xfId="59" applyFont="1" applyFill="1" applyBorder="1" applyAlignment="1">
      <alignment horizontal="center" vertical="center" wrapText="1"/>
      <protection/>
    </xf>
    <xf numFmtId="2" fontId="7" fillId="8" borderId="13" xfId="59" applyNumberFormat="1" applyFont="1" applyFill="1" applyBorder="1" applyAlignment="1" applyProtection="1">
      <alignment horizontal="center" vertical="center"/>
      <protection locked="0"/>
    </xf>
    <xf numFmtId="2" fontId="7" fillId="8" borderId="91" xfId="59" applyNumberFormat="1" applyFont="1" applyFill="1" applyBorder="1" applyAlignment="1" applyProtection="1">
      <alignment horizontal="center" vertical="center"/>
      <protection locked="0"/>
    </xf>
    <xf numFmtId="2" fontId="7" fillId="8" borderId="14" xfId="59" applyNumberFormat="1" applyFont="1" applyFill="1" applyBorder="1" applyAlignment="1" applyProtection="1">
      <alignment horizontal="center" vertical="center"/>
      <protection locked="0"/>
    </xf>
    <xf numFmtId="2" fontId="8" fillId="0" borderId="12" xfId="59" applyNumberFormat="1" applyFont="1" applyFill="1" applyBorder="1" applyAlignment="1">
      <alignment horizontal="center" vertical="center"/>
      <protection/>
    </xf>
    <xf numFmtId="2" fontId="8" fillId="0" borderId="10" xfId="59" applyNumberFormat="1" applyFont="1" applyFill="1" applyBorder="1" applyAlignment="1">
      <alignment horizontal="center" vertical="center"/>
      <protection/>
    </xf>
    <xf numFmtId="0" fontId="4" fillId="24" borderId="10" xfId="59" applyFont="1" applyFill="1" applyBorder="1" applyAlignment="1">
      <alignment horizontal="center" vertical="center" wrapText="1"/>
      <protection/>
    </xf>
    <xf numFmtId="2" fontId="8" fillId="8" borderId="13" xfId="58" applyNumberFormat="1" applyFont="1" applyFill="1" applyBorder="1" applyAlignment="1">
      <alignment horizontal="center" vertical="center" wrapText="1"/>
      <protection/>
    </xf>
    <xf numFmtId="2" fontId="8" fillId="8" borderId="91" xfId="58" applyNumberFormat="1" applyFont="1" applyFill="1" applyBorder="1" applyAlignment="1">
      <alignment horizontal="center" vertical="center" wrapText="1"/>
      <protection/>
    </xf>
    <xf numFmtId="2" fontId="8" fillId="8" borderId="14" xfId="58" applyNumberFormat="1" applyFont="1" applyFill="1" applyBorder="1" applyAlignment="1">
      <alignment horizontal="center" vertical="center" wrapText="1"/>
      <protection/>
    </xf>
    <xf numFmtId="166" fontId="47" fillId="0" borderId="10" xfId="59" applyNumberFormat="1" applyFont="1" applyFill="1" applyBorder="1" applyAlignment="1">
      <alignment horizontal="center" vertical="center" wrapText="1"/>
      <protection/>
    </xf>
    <xf numFmtId="2" fontId="4" fillId="8" borderId="13" xfId="59" applyNumberFormat="1" applyFont="1" applyFill="1" applyBorder="1" applyAlignment="1">
      <alignment horizontal="center" vertical="center"/>
      <protection/>
    </xf>
    <xf numFmtId="2" fontId="4" fillId="8" borderId="91" xfId="59" applyNumberFormat="1" applyFont="1" applyFill="1" applyBorder="1" applyAlignment="1">
      <alignment horizontal="center" vertical="center"/>
      <protection/>
    </xf>
    <xf numFmtId="166" fontId="8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8" borderId="10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10" fillId="8" borderId="101" xfId="0" applyFont="1" applyFill="1" applyBorder="1" applyAlignment="1">
      <alignment horizontal="center" vertical="center"/>
    </xf>
    <xf numFmtId="2" fontId="10" fillId="8" borderId="102" xfId="0" applyNumberFormat="1" applyFont="1" applyFill="1" applyBorder="1" applyAlignment="1">
      <alignment horizontal="center" vertical="center"/>
    </xf>
    <xf numFmtId="2" fontId="10" fillId="8" borderId="66" xfId="0" applyNumberFormat="1" applyFont="1" applyFill="1" applyBorder="1" applyAlignment="1">
      <alignment horizontal="center" vertical="center"/>
    </xf>
    <xf numFmtId="2" fontId="10" fillId="8" borderId="103" xfId="0" applyNumberFormat="1" applyFont="1" applyFill="1" applyBorder="1" applyAlignment="1">
      <alignment horizontal="center" vertical="center"/>
    </xf>
    <xf numFmtId="0" fontId="10" fillId="8" borderId="102" xfId="0" applyFont="1" applyFill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10" fillId="8" borderId="103" xfId="0" applyFont="1" applyFill="1" applyBorder="1" applyAlignment="1">
      <alignment horizontal="center" vertical="center"/>
    </xf>
    <xf numFmtId="0" fontId="10" fillId="24" borderId="96" xfId="58" applyFont="1" applyFill="1" applyBorder="1" applyAlignment="1">
      <alignment horizontal="center" vertical="center" wrapText="1"/>
      <protection/>
    </xf>
    <xf numFmtId="0" fontId="10" fillId="24" borderId="73" xfId="58" applyFont="1" applyFill="1" applyBorder="1" applyAlignment="1">
      <alignment horizontal="center" vertical="center" wrapText="1"/>
      <protection/>
    </xf>
    <xf numFmtId="1" fontId="10" fillId="24" borderId="73" xfId="58" applyNumberFormat="1" applyFont="1" applyFill="1" applyBorder="1" applyAlignment="1">
      <alignment horizontal="center" vertical="center" wrapText="1"/>
      <protection/>
    </xf>
    <xf numFmtId="1" fontId="10" fillId="24" borderId="60" xfId="58" applyNumberFormat="1" applyFont="1" applyFill="1" applyBorder="1" applyAlignment="1">
      <alignment horizontal="center" vertical="center" wrapText="1"/>
      <protection/>
    </xf>
    <xf numFmtId="2" fontId="21" fillId="8" borderId="58" xfId="58" applyNumberFormat="1" applyFont="1" applyFill="1" applyBorder="1" applyAlignment="1">
      <alignment horizontal="center" vertical="center" wrapText="1"/>
      <protection/>
    </xf>
    <xf numFmtId="2" fontId="21" fillId="8" borderId="10" xfId="58" applyNumberFormat="1" applyFont="1" applyFill="1" applyBorder="1" applyAlignment="1">
      <alignment horizontal="center" vertical="center" wrapText="1"/>
      <protection/>
    </xf>
    <xf numFmtId="2" fontId="11" fillId="8" borderId="10" xfId="59" applyNumberFormat="1" applyFont="1" applyFill="1" applyBorder="1" applyAlignment="1">
      <alignment horizontal="center" vertical="center" wrapText="1"/>
      <protection/>
    </xf>
    <xf numFmtId="2" fontId="11" fillId="8" borderId="59" xfId="59" applyNumberFormat="1" applyFont="1" applyFill="1" applyBorder="1" applyAlignment="1">
      <alignment horizontal="center" vertical="center" wrapText="1"/>
      <protection/>
    </xf>
    <xf numFmtId="0" fontId="2" fillId="8" borderId="58" xfId="54" applyFont="1" applyFill="1" applyBorder="1" applyAlignment="1">
      <alignment vertical="center" wrapText="1"/>
      <protection/>
    </xf>
    <xf numFmtId="0" fontId="2" fillId="8" borderId="10" xfId="54" applyFont="1" applyFill="1" applyBorder="1" applyAlignment="1">
      <alignment vertical="center" wrapText="1"/>
      <protection/>
    </xf>
    <xf numFmtId="0" fontId="2" fillId="8" borderId="59" xfId="54" applyFont="1" applyFill="1" applyBorder="1" applyAlignment="1">
      <alignment vertical="center" wrapText="1"/>
      <protection/>
    </xf>
    <xf numFmtId="2" fontId="21" fillId="0" borderId="58" xfId="58" applyNumberFormat="1" applyFont="1" applyFill="1" applyBorder="1" applyAlignment="1">
      <alignment horizontal="center" vertical="center" wrapText="1"/>
      <protection/>
    </xf>
    <xf numFmtId="2" fontId="21" fillId="0" borderId="10" xfId="58" applyNumberFormat="1" applyFont="1" applyFill="1" applyBorder="1" applyAlignment="1">
      <alignment horizontal="center" vertical="center" wrapText="1"/>
      <protection/>
    </xf>
    <xf numFmtId="2" fontId="21" fillId="0" borderId="59" xfId="58" applyNumberFormat="1" applyFont="1" applyFill="1" applyBorder="1" applyAlignment="1">
      <alignment horizontal="center" vertical="center" wrapText="1"/>
      <protection/>
    </xf>
    <xf numFmtId="0" fontId="10" fillId="0" borderId="58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59" xfId="54" applyFont="1" applyBorder="1" applyAlignment="1">
      <alignment horizontal="center" vertical="center" wrapText="1"/>
      <protection/>
    </xf>
    <xf numFmtId="0" fontId="10" fillId="0" borderId="96" xfId="54" applyFont="1" applyBorder="1" applyAlignment="1">
      <alignment horizontal="center" vertical="center" wrapText="1"/>
      <protection/>
    </xf>
    <xf numFmtId="0" fontId="10" fillId="0" borderId="73" xfId="54" applyFont="1" applyBorder="1" applyAlignment="1">
      <alignment horizontal="center" vertical="center" wrapText="1"/>
      <protection/>
    </xf>
    <xf numFmtId="0" fontId="10" fillId="0" borderId="6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2" fontId="21" fillId="0" borderId="104" xfId="58" applyNumberFormat="1" applyFont="1" applyFill="1" applyBorder="1" applyAlignment="1">
      <alignment horizontal="center" vertical="center" wrapText="1"/>
      <protection/>
    </xf>
    <xf numFmtId="2" fontId="21" fillId="0" borderId="91" xfId="58" applyNumberFormat="1" applyFont="1" applyFill="1" applyBorder="1" applyAlignment="1">
      <alignment horizontal="center" vertical="center" wrapText="1"/>
      <protection/>
    </xf>
    <xf numFmtId="2" fontId="21" fillId="0" borderId="65" xfId="58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94" xfId="58" applyFont="1" applyFill="1" applyBorder="1" applyAlignment="1">
      <alignment horizontal="center" vertical="center" wrapText="1"/>
      <protection/>
    </xf>
    <xf numFmtId="0" fontId="10" fillId="24" borderId="95" xfId="58" applyFont="1" applyFill="1" applyBorder="1" applyAlignment="1">
      <alignment horizontal="center" vertical="center" wrapText="1"/>
      <protection/>
    </xf>
    <xf numFmtId="0" fontId="10" fillId="24" borderId="61" xfId="58" applyFont="1" applyFill="1" applyBorder="1" applyAlignment="1">
      <alignment horizontal="center" vertical="center" wrapText="1"/>
      <protection/>
    </xf>
    <xf numFmtId="1" fontId="10" fillId="24" borderId="94" xfId="58" applyNumberFormat="1" applyFont="1" applyFill="1" applyBorder="1" applyAlignment="1">
      <alignment horizontal="center" vertical="center" wrapText="1"/>
      <protection/>
    </xf>
    <xf numFmtId="1" fontId="10" fillId="24" borderId="61" xfId="58" applyNumberFormat="1" applyFont="1" applyFill="1" applyBorder="1" applyAlignment="1">
      <alignment horizontal="center" vertical="center" wrapText="1"/>
      <protection/>
    </xf>
    <xf numFmtId="2" fontId="21" fillId="8" borderId="94" xfId="58" applyNumberFormat="1" applyFont="1" applyFill="1" applyBorder="1" applyAlignment="1">
      <alignment horizontal="center" vertical="center" wrapText="1"/>
      <protection/>
    </xf>
    <xf numFmtId="2" fontId="21" fillId="8" borderId="95" xfId="58" applyNumberFormat="1" applyFont="1" applyFill="1" applyBorder="1" applyAlignment="1">
      <alignment horizontal="center" vertical="center" wrapText="1"/>
      <protection/>
    </xf>
    <xf numFmtId="2" fontId="21" fillId="8" borderId="61" xfId="58" applyNumberFormat="1" applyFont="1" applyFill="1" applyBorder="1" applyAlignment="1">
      <alignment horizontal="center" vertical="center" wrapText="1"/>
      <protection/>
    </xf>
    <xf numFmtId="2" fontId="11" fillId="8" borderId="94" xfId="59" applyNumberFormat="1" applyFont="1" applyFill="1" applyBorder="1" applyAlignment="1">
      <alignment horizontal="center" vertical="center" wrapText="1"/>
      <protection/>
    </xf>
    <xf numFmtId="2" fontId="11" fillId="8" borderId="61" xfId="59" applyNumberFormat="1" applyFont="1" applyFill="1" applyBorder="1" applyAlignment="1">
      <alignment horizontal="center" vertical="center" wrapText="1"/>
      <protection/>
    </xf>
    <xf numFmtId="2" fontId="21" fillId="0" borderId="21" xfId="58" applyNumberFormat="1" applyFont="1" applyFill="1" applyBorder="1" applyAlignment="1">
      <alignment horizontal="center" vertical="center" wrapText="1"/>
      <protection/>
    </xf>
    <xf numFmtId="2" fontId="21" fillId="0" borderId="44" xfId="58" applyNumberFormat="1" applyFont="1" applyFill="1" applyBorder="1" applyAlignment="1">
      <alignment horizontal="center" vertical="center" wrapText="1"/>
      <protection/>
    </xf>
    <xf numFmtId="2" fontId="21" fillId="0" borderId="101" xfId="58" applyNumberFormat="1" applyFont="1" applyFill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4" fillId="0" borderId="108" xfId="0" applyFont="1" applyBorder="1" applyAlignment="1" applyProtection="1">
      <alignment horizontal="center" vertical="center" wrapText="1"/>
      <protection locked="0"/>
    </xf>
    <xf numFmtId="0" fontId="24" fillId="0" borderId="109" xfId="0" applyFont="1" applyBorder="1" applyAlignment="1" applyProtection="1">
      <alignment horizontal="center" vertical="center" wrapText="1"/>
      <protection locked="0"/>
    </xf>
    <xf numFmtId="165" fontId="2" fillId="0" borderId="108" xfId="0" applyNumberFormat="1" applyFont="1" applyBorder="1" applyAlignment="1" applyProtection="1">
      <alignment horizontal="left" vertical="center" wrapText="1"/>
      <protection locked="0"/>
    </xf>
    <xf numFmtId="165" fontId="2" fillId="0" borderId="10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165" fontId="2" fillId="0" borderId="108" xfId="0" applyNumberFormat="1" applyFont="1" applyBorder="1" applyAlignment="1" applyProtection="1">
      <alignment horizontal="center" vertical="center" wrapText="1"/>
      <protection locked="0"/>
    </xf>
    <xf numFmtId="165" fontId="2" fillId="0" borderId="109" xfId="0" applyNumberFormat="1" applyFont="1" applyBorder="1" applyAlignment="1" applyProtection="1">
      <alignment horizontal="center" vertical="center" wrapText="1"/>
      <protection locked="0"/>
    </xf>
    <xf numFmtId="165" fontId="10" fillId="0" borderId="108" xfId="0" applyNumberFormat="1" applyFont="1" applyBorder="1" applyAlignment="1" applyProtection="1">
      <alignment horizontal="center" vertical="center" wrapText="1"/>
      <protection locked="0"/>
    </xf>
    <xf numFmtId="165" fontId="10" fillId="0" borderId="109" xfId="0" applyNumberFormat="1" applyFont="1" applyBorder="1" applyAlignment="1" applyProtection="1">
      <alignment horizontal="center" vertical="center" wrapText="1"/>
      <protection locked="0"/>
    </xf>
    <xf numFmtId="165" fontId="23" fillId="0" borderId="107" xfId="0" applyNumberFormat="1" applyFont="1" applyBorder="1" applyAlignment="1" applyProtection="1">
      <alignment horizontal="center" vertical="center" wrapText="1"/>
      <protection locked="0"/>
    </xf>
    <xf numFmtId="165" fontId="23" fillId="0" borderId="74" xfId="0" applyNumberFormat="1" applyFont="1" applyBorder="1" applyAlignment="1" applyProtection="1">
      <alignment horizontal="center" vertical="center" wrapText="1"/>
      <protection locked="0"/>
    </xf>
    <xf numFmtId="165" fontId="23" fillId="0" borderId="75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5" fontId="10" fillId="0" borderId="110" xfId="0" applyNumberFormat="1" applyFont="1" applyBorder="1" applyAlignment="1" applyProtection="1">
      <alignment horizontal="center" vertical="center" wrapText="1"/>
      <protection locked="0"/>
    </xf>
    <xf numFmtId="165" fontId="10" fillId="0" borderId="111" xfId="0" applyNumberFormat="1" applyFont="1" applyBorder="1" applyAlignment="1" applyProtection="1">
      <alignment horizontal="center" vertical="center" wrapText="1"/>
      <protection locked="0"/>
    </xf>
    <xf numFmtId="0" fontId="2" fillId="0" borderId="62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62" xfId="55" applyFont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 vertical="center"/>
      <protection locked="0"/>
    </xf>
    <xf numFmtId="0" fontId="2" fillId="0" borderId="19" xfId="55" applyFont="1" applyBorder="1" applyAlignment="1" applyProtection="1">
      <alignment horizontal="center" vertical="center"/>
      <protection locked="0"/>
    </xf>
    <xf numFmtId="0" fontId="10" fillId="0" borderId="90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2" fillId="0" borderId="90" xfId="55" applyFont="1" applyBorder="1" applyAlignment="1">
      <alignment horizontal="center" vertical="center"/>
      <protection/>
    </xf>
    <xf numFmtId="0" fontId="2" fillId="0" borderId="44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58" fillId="0" borderId="0" xfId="55" applyFont="1" applyAlignment="1">
      <alignment horizontal="left" vertical="center" wrapText="1"/>
      <protection/>
    </xf>
    <xf numFmtId="0" fontId="2" fillId="0" borderId="90" xfId="55" applyFont="1" applyBorder="1" applyAlignment="1">
      <alignment horizontal="center" vertical="center" wrapText="1"/>
      <protection/>
    </xf>
    <xf numFmtId="0" fontId="2" fillId="0" borderId="44" xfId="55" applyFont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90" xfId="55" applyFont="1" applyBorder="1" applyAlignment="1" applyProtection="1">
      <alignment horizontal="center" vertical="center"/>
      <protection locked="0"/>
    </xf>
    <xf numFmtId="0" fontId="2" fillId="0" borderId="44" xfId="55" applyFont="1" applyBorder="1" applyAlignment="1" applyProtection="1">
      <alignment horizontal="center" vertical="center"/>
      <protection locked="0"/>
    </xf>
    <xf numFmtId="0" fontId="2" fillId="0" borderId="22" xfId="55" applyFont="1" applyBorder="1" applyAlignment="1" applyProtection="1">
      <alignment horizontal="center" vertical="center"/>
      <protection locked="0"/>
    </xf>
    <xf numFmtId="0" fontId="10" fillId="0" borderId="13" xfId="55" applyFont="1" applyBorder="1" applyAlignment="1">
      <alignment horizontal="center" vertical="center" wrapText="1"/>
      <protection/>
    </xf>
    <xf numFmtId="0" fontId="10" fillId="0" borderId="91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horizontal="center" vertical="center"/>
      <protection/>
    </xf>
    <xf numFmtId="0" fontId="10" fillId="0" borderId="91" xfId="55" applyFont="1" applyBorder="1" applyAlignment="1">
      <alignment horizontal="center" vertical="center"/>
      <protection/>
    </xf>
    <xf numFmtId="0" fontId="10" fillId="0" borderId="14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92" xfId="55" applyFont="1" applyBorder="1" applyAlignment="1">
      <alignment horizontal="center" vertical="center"/>
      <protection/>
    </xf>
    <xf numFmtId="0" fontId="10" fillId="0" borderId="16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92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10" fillId="0" borderId="62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91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92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1" xfId="55" applyFont="1" applyBorder="1" applyAlignment="1" applyProtection="1">
      <alignment horizontal="center" vertical="center"/>
      <protection locked="0"/>
    </xf>
    <xf numFmtId="0" fontId="2" fillId="0" borderId="92" xfId="55" applyFont="1" applyBorder="1" applyAlignment="1" applyProtection="1">
      <alignment horizontal="center"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10" fillId="0" borderId="102" xfId="55" applyFont="1" applyBorder="1" applyAlignment="1">
      <alignment horizontal="center" vertical="center" wrapText="1"/>
      <protection/>
    </xf>
    <xf numFmtId="0" fontId="10" fillId="0" borderId="66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165" fontId="10" fillId="0" borderId="11" xfId="51" applyNumberFormat="1" applyFont="1" applyBorder="1" applyAlignment="1" applyProtection="1">
      <alignment horizontal="center" vertical="center"/>
      <protection locked="0"/>
    </xf>
    <xf numFmtId="165" fontId="10" fillId="0" borderId="92" xfId="51" applyNumberFormat="1" applyFont="1" applyBorder="1" applyAlignment="1" applyProtection="1">
      <alignment horizontal="center" vertical="center"/>
      <protection locked="0"/>
    </xf>
    <xf numFmtId="165" fontId="10" fillId="0" borderId="16" xfId="51" applyNumberFormat="1" applyFont="1" applyBorder="1" applyAlignment="1" applyProtection="1">
      <alignment horizontal="center" vertical="center"/>
      <protection locked="0"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92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1" fillId="24" borderId="112" xfId="58" applyFont="1" applyFill="1" applyBorder="1" applyAlignment="1">
      <alignment horizontal="center" vertical="center" wrapText="1"/>
      <protection/>
    </xf>
    <xf numFmtId="0" fontId="11" fillId="24" borderId="113" xfId="58" applyFont="1" applyFill="1" applyBorder="1" applyAlignment="1">
      <alignment horizontal="center" vertical="center" wrapText="1"/>
      <protection/>
    </xf>
    <xf numFmtId="0" fontId="11" fillId="24" borderId="114" xfId="58" applyFont="1" applyFill="1" applyBorder="1" applyAlignment="1">
      <alignment horizontal="center" vertical="center" wrapText="1"/>
      <protection/>
    </xf>
    <xf numFmtId="2" fontId="21" fillId="8" borderId="104" xfId="58" applyNumberFormat="1" applyFont="1" applyFill="1" applyBorder="1" applyAlignment="1">
      <alignment horizontal="left" vertical="center"/>
      <protection/>
    </xf>
    <xf numFmtId="2" fontId="21" fillId="8" borderId="91" xfId="58" applyNumberFormat="1" applyFont="1" applyFill="1" applyBorder="1" applyAlignment="1">
      <alignment horizontal="left" vertical="center"/>
      <protection/>
    </xf>
    <xf numFmtId="2" fontId="21" fillId="8" borderId="14" xfId="58" applyNumberFormat="1" applyFont="1" applyFill="1" applyBorder="1" applyAlignment="1">
      <alignment horizontal="left" vertical="center"/>
      <protection/>
    </xf>
    <xf numFmtId="2" fontId="21" fillId="0" borderId="102" xfId="58" applyNumberFormat="1" applyFont="1" applyFill="1" applyBorder="1" applyAlignment="1">
      <alignment horizontal="center" vertical="center"/>
      <protection/>
    </xf>
    <xf numFmtId="2" fontId="21" fillId="0" borderId="66" xfId="58" applyNumberFormat="1" applyFont="1" applyFill="1" applyBorder="1" applyAlignment="1">
      <alignment horizontal="center" vertical="center"/>
      <protection/>
    </xf>
    <xf numFmtId="0" fontId="2" fillId="0" borderId="66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10" fillId="0" borderId="96" xfId="55" applyFont="1" applyBorder="1" applyAlignment="1">
      <alignment horizontal="center" vertical="center" wrapText="1"/>
      <protection/>
    </xf>
    <xf numFmtId="0" fontId="10" fillId="0" borderId="73" xfId="55" applyFont="1" applyBorder="1" applyAlignment="1">
      <alignment horizontal="center" vertical="center" wrapText="1"/>
      <protection/>
    </xf>
    <xf numFmtId="0" fontId="10" fillId="0" borderId="52" xfId="55" applyFont="1" applyBorder="1" applyAlignment="1">
      <alignment horizontal="center" vertical="center" wrapText="1"/>
      <protection/>
    </xf>
    <xf numFmtId="0" fontId="10" fillId="0" borderId="53" xfId="55" applyFont="1" applyBorder="1" applyAlignment="1">
      <alignment horizontal="center" vertical="center" wrapText="1"/>
      <protection/>
    </xf>
    <xf numFmtId="0" fontId="10" fillId="0" borderId="60" xfId="55" applyFont="1" applyBorder="1" applyAlignment="1">
      <alignment horizontal="center" vertical="center" wrapText="1"/>
      <protection/>
    </xf>
    <xf numFmtId="0" fontId="2" fillId="0" borderId="0" xfId="0" applyFont="1" applyAlignment="1" quotePrefix="1">
      <alignment horizontal="left" vertical="center"/>
    </xf>
    <xf numFmtId="0" fontId="10" fillId="24" borderId="112" xfId="59" applyFont="1" applyFill="1" applyBorder="1" applyAlignment="1" applyProtection="1">
      <alignment horizontal="center" vertical="center" wrapText="1"/>
      <protection/>
    </xf>
    <xf numFmtId="0" fontId="10" fillId="24" borderId="113" xfId="59" applyFont="1" applyFill="1" applyBorder="1" applyAlignment="1" applyProtection="1">
      <alignment horizontal="center" vertical="center" wrapText="1"/>
      <protection/>
    </xf>
    <xf numFmtId="1" fontId="21" fillId="8" borderId="73" xfId="59" applyNumberFormat="1" applyFont="1" applyFill="1" applyBorder="1" applyAlignment="1" applyProtection="1">
      <alignment horizontal="center" vertical="center"/>
      <protection/>
    </xf>
    <xf numFmtId="1" fontId="21" fillId="8" borderId="60" xfId="59" applyNumberFormat="1" applyFont="1" applyFill="1" applyBorder="1" applyAlignment="1" applyProtection="1">
      <alignment horizontal="center" vertical="center"/>
      <protection/>
    </xf>
    <xf numFmtId="2" fontId="21" fillId="8" borderId="102" xfId="59" applyNumberFormat="1" applyFont="1" applyFill="1" applyBorder="1" applyAlignment="1" applyProtection="1">
      <alignment horizontal="center" vertical="center"/>
      <protection/>
    </xf>
    <xf numFmtId="2" fontId="21" fillId="8" borderId="66" xfId="59" applyNumberFormat="1" applyFont="1" applyFill="1" applyBorder="1" applyAlignment="1" applyProtection="1">
      <alignment horizontal="center" vertical="center"/>
      <protection/>
    </xf>
    <xf numFmtId="2" fontId="21" fillId="8" borderId="64" xfId="59" applyNumberFormat="1" applyFont="1" applyFill="1" applyBorder="1" applyAlignment="1" applyProtection="1">
      <alignment horizontal="center" vertical="center" wrapText="1"/>
      <protection/>
    </xf>
    <xf numFmtId="2" fontId="21" fillId="8" borderId="66" xfId="59" applyNumberFormat="1" applyFont="1" applyFill="1" applyBorder="1" applyAlignment="1" applyProtection="1">
      <alignment horizontal="center" vertical="center" wrapText="1"/>
      <protection/>
    </xf>
    <xf numFmtId="2" fontId="21" fillId="8" borderId="103" xfId="59" applyNumberFormat="1" applyFont="1" applyFill="1" applyBorder="1" applyAlignment="1" applyProtection="1">
      <alignment horizontal="center" vertical="center" wrapText="1"/>
      <protection/>
    </xf>
    <xf numFmtId="0" fontId="10" fillId="0" borderId="18" xfId="63" applyFont="1" applyFill="1" applyBorder="1" applyAlignment="1" applyProtection="1">
      <alignment horizontal="center" vertical="center"/>
      <protection/>
    </xf>
    <xf numFmtId="0" fontId="10" fillId="0" borderId="0" xfId="63" applyFont="1" applyFill="1" applyBorder="1" applyAlignment="1" applyProtection="1">
      <alignment horizontal="center" vertical="center"/>
      <protection/>
    </xf>
    <xf numFmtId="0" fontId="10" fillId="0" borderId="30" xfId="63" applyFont="1" applyFill="1" applyBorder="1" applyAlignment="1" applyProtection="1">
      <alignment horizontal="center" vertical="center"/>
      <protection/>
    </xf>
    <xf numFmtId="0" fontId="2" fillId="0" borderId="0" xfId="0" applyFont="1" applyAlignment="1" quotePrefix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10" fillId="16" borderId="18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0" fontId="10" fillId="16" borderId="3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8" borderId="85" xfId="0" applyFont="1" applyFill="1" applyBorder="1" applyAlignment="1">
      <alignment horizontal="center" vertical="center"/>
    </xf>
    <xf numFmtId="0" fontId="10" fillId="8" borderId="67" xfId="0" applyFont="1" applyFill="1" applyBorder="1" applyAlignment="1">
      <alignment horizontal="center" vertical="center"/>
    </xf>
    <xf numFmtId="0" fontId="10" fillId="8" borderId="68" xfId="0" applyFont="1" applyFill="1" applyBorder="1" applyAlignment="1">
      <alignment horizontal="center" vertical="center"/>
    </xf>
    <xf numFmtId="2" fontId="10" fillId="8" borderId="94" xfId="0" applyNumberFormat="1" applyFont="1" applyFill="1" applyBorder="1" applyAlignment="1">
      <alignment horizontal="left" vertical="center"/>
    </xf>
    <xf numFmtId="0" fontId="10" fillId="8" borderId="95" xfId="0" applyFont="1" applyFill="1" applyBorder="1" applyAlignment="1">
      <alignment horizontal="left" vertical="center"/>
    </xf>
    <xf numFmtId="0" fontId="10" fillId="8" borderId="61" xfId="0" applyFont="1" applyFill="1" applyBorder="1" applyAlignment="1">
      <alignment horizontal="left" vertical="center"/>
    </xf>
    <xf numFmtId="0" fontId="10" fillId="8" borderId="37" xfId="0" applyFont="1" applyFill="1" applyBorder="1" applyAlignment="1">
      <alignment horizontal="center" vertical="center" wrapText="1"/>
    </xf>
    <xf numFmtId="0" fontId="10" fillId="8" borderId="68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04" xfId="64" applyFont="1" applyFill="1" applyBorder="1" applyAlignment="1">
      <alignment horizontal="center" vertical="center" wrapText="1"/>
      <protection/>
    </xf>
    <xf numFmtId="0" fontId="10" fillId="0" borderId="91" xfId="64" applyFont="1" applyFill="1" applyBorder="1" applyAlignment="1">
      <alignment horizontal="center" vertical="center" wrapText="1"/>
      <protection/>
    </xf>
    <xf numFmtId="0" fontId="10" fillId="0" borderId="14" xfId="64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1" fontId="21" fillId="8" borderId="94" xfId="59" applyNumberFormat="1" applyFont="1" applyFill="1" applyBorder="1" applyAlignment="1">
      <alignment horizontal="center" vertical="center"/>
      <protection/>
    </xf>
    <xf numFmtId="1" fontId="21" fillId="8" borderId="61" xfId="59" applyNumberFormat="1" applyFont="1" applyFill="1" applyBorder="1" applyAlignment="1">
      <alignment horizontal="center" vertical="center"/>
      <protection/>
    </xf>
    <xf numFmtId="2" fontId="21" fillId="8" borderId="94" xfId="59" applyNumberFormat="1" applyFont="1" applyFill="1" applyBorder="1" applyAlignment="1">
      <alignment horizontal="center" vertical="center"/>
      <protection/>
    </xf>
    <xf numFmtId="2" fontId="21" fillId="8" borderId="95" xfId="59" applyNumberFormat="1" applyFont="1" applyFill="1" applyBorder="1" applyAlignment="1">
      <alignment horizontal="center" vertical="center"/>
      <protection/>
    </xf>
    <xf numFmtId="2" fontId="21" fillId="8" borderId="61" xfId="59" applyNumberFormat="1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 wrapText="1"/>
      <protection/>
    </xf>
    <xf numFmtId="0" fontId="9" fillId="0" borderId="44" xfId="64" applyFont="1" applyFill="1" applyBorder="1" applyAlignment="1">
      <alignment horizontal="center" vertical="center" wrapText="1"/>
      <protection/>
    </xf>
    <xf numFmtId="0" fontId="9" fillId="0" borderId="101" xfId="64" applyFont="1" applyFill="1" applyBorder="1" applyAlignment="1">
      <alignment horizontal="center" vertical="center" wrapText="1"/>
      <protection/>
    </xf>
    <xf numFmtId="0" fontId="10" fillId="24" borderId="94" xfId="59" applyFont="1" applyFill="1" applyBorder="1" applyAlignment="1">
      <alignment horizontal="center" vertical="center" wrapText="1"/>
      <protection/>
    </xf>
    <xf numFmtId="0" fontId="10" fillId="24" borderId="95" xfId="59" applyFont="1" applyFill="1" applyBorder="1" applyAlignment="1">
      <alignment horizontal="center" vertical="center" wrapText="1"/>
      <protection/>
    </xf>
    <xf numFmtId="0" fontId="10" fillId="24" borderId="61" xfId="59" applyFont="1" applyFill="1" applyBorder="1" applyAlignment="1">
      <alignment horizontal="center" vertical="center" wrapText="1"/>
      <protection/>
    </xf>
    <xf numFmtId="0" fontId="10" fillId="0" borderId="65" xfId="64" applyFont="1" applyFill="1" applyBorder="1" applyAlignment="1">
      <alignment horizontal="center" vertical="center" wrapText="1"/>
      <protection/>
    </xf>
    <xf numFmtId="0" fontId="2" fillId="0" borderId="13" xfId="64" applyNumberFormat="1" applyFont="1" applyBorder="1" applyAlignment="1" applyProtection="1">
      <alignment horizontal="center" vertical="center"/>
      <protection locked="0"/>
    </xf>
    <xf numFmtId="0" fontId="2" fillId="0" borderId="65" xfId="64" applyNumberFormat="1" applyFont="1" applyBorder="1" applyAlignment="1" applyProtection="1">
      <alignment horizontal="center" vertical="center"/>
      <protection locked="0"/>
    </xf>
    <xf numFmtId="0" fontId="2" fillId="0" borderId="91" xfId="64" applyNumberFormat="1" applyFont="1" applyBorder="1" applyAlignment="1" applyProtection="1">
      <alignment horizontal="center" vertical="center"/>
      <protection locked="0"/>
    </xf>
    <xf numFmtId="0" fontId="2" fillId="0" borderId="14" xfId="64" applyNumberFormat="1" applyFont="1" applyBorder="1" applyAlignment="1" applyProtection="1">
      <alignment horizontal="center" vertical="center"/>
      <protection locked="0"/>
    </xf>
    <xf numFmtId="4" fontId="2" fillId="0" borderId="104" xfId="64" applyNumberFormat="1" applyFont="1" applyBorder="1" applyAlignment="1">
      <alignment horizontal="center" vertical="center"/>
      <protection/>
    </xf>
    <xf numFmtId="4" fontId="2" fillId="0" borderId="91" xfId="64" applyNumberFormat="1" applyFont="1" applyBorder="1" applyAlignment="1">
      <alignment horizontal="center" vertical="center"/>
      <protection/>
    </xf>
    <xf numFmtId="4" fontId="2" fillId="0" borderId="14" xfId="64" applyNumberFormat="1" applyFont="1" applyBorder="1" applyAlignment="1">
      <alignment horizontal="center" vertical="center"/>
      <protection/>
    </xf>
    <xf numFmtId="4" fontId="2" fillId="0" borderId="10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91" xfId="64" applyNumberFormat="1" applyFont="1" applyFill="1" applyBorder="1" applyAlignment="1">
      <alignment horizontal="center" vertical="center" wrapText="1"/>
      <protection/>
    </xf>
    <xf numFmtId="4" fontId="2" fillId="0" borderId="14" xfId="64" applyNumberFormat="1" applyFont="1" applyFill="1" applyBorder="1" applyAlignment="1">
      <alignment horizontal="center" vertical="center" wrapText="1"/>
      <protection/>
    </xf>
    <xf numFmtId="0" fontId="2" fillId="0" borderId="13" xfId="64" applyNumberFormat="1" applyFont="1" applyFill="1" applyBorder="1" applyAlignment="1">
      <alignment horizontal="center" vertical="center" wrapText="1"/>
      <protection/>
    </xf>
    <xf numFmtId="0" fontId="2" fillId="0" borderId="14" xfId="64" applyNumberFormat="1" applyFont="1" applyFill="1" applyBorder="1" applyAlignment="1">
      <alignment horizontal="center" vertical="center" wrapText="1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57" xfId="64" applyFont="1" applyFill="1" applyBorder="1" applyAlignment="1">
      <alignment horizontal="center" vertical="center" wrapText="1"/>
      <protection/>
    </xf>
    <xf numFmtId="0" fontId="9" fillId="0" borderId="58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59" xfId="64" applyFont="1" applyFill="1" applyBorder="1" applyAlignment="1">
      <alignment horizontal="center" vertical="center" wrapText="1"/>
      <protection/>
    </xf>
    <xf numFmtId="0" fontId="10" fillId="0" borderId="58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10" fillId="0" borderId="90" xfId="64" applyFont="1" applyFill="1" applyBorder="1" applyAlignment="1">
      <alignment horizontal="center" vertical="center" wrapText="1"/>
      <protection/>
    </xf>
    <xf numFmtId="0" fontId="10" fillId="0" borderId="22" xfId="64" applyFont="1" applyFill="1" applyBorder="1" applyAlignment="1">
      <alignment horizontal="center" vertical="center" wrapText="1"/>
      <protection/>
    </xf>
    <xf numFmtId="0" fontId="10" fillId="0" borderId="59" xfId="64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94" xfId="64" applyNumberFormat="1" applyFont="1" applyBorder="1" applyAlignment="1" applyProtection="1">
      <alignment horizontal="center" vertical="center"/>
      <protection locked="0"/>
    </xf>
    <xf numFmtId="0" fontId="2" fillId="0" borderId="61" xfId="64" applyNumberFormat="1" applyFont="1" applyBorder="1" applyAlignment="1" applyProtection="1">
      <alignment horizontal="center" vertical="center"/>
      <protection locked="0"/>
    </xf>
    <xf numFmtId="0" fontId="10" fillId="0" borderId="56" xfId="64" applyFont="1" applyFill="1" applyBorder="1" applyAlignment="1">
      <alignment horizontal="center" vertical="center" wrapText="1"/>
      <protection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63" xfId="64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8" borderId="85" xfId="0" applyFont="1" applyFill="1" applyBorder="1" applyAlignment="1">
      <alignment horizontal="center" vertical="center"/>
    </xf>
    <xf numFmtId="0" fontId="11" fillId="8" borderId="6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2" fontId="11" fillId="8" borderId="94" xfId="0" applyNumberFormat="1" applyFont="1" applyFill="1" applyBorder="1" applyAlignment="1">
      <alignment horizontal="center" vertical="center"/>
    </xf>
    <xf numFmtId="2" fontId="11" fillId="8" borderId="95" xfId="0" applyNumberFormat="1" applyFont="1" applyFill="1" applyBorder="1" applyAlignment="1">
      <alignment horizontal="center" vertical="center"/>
    </xf>
    <xf numFmtId="2" fontId="11" fillId="8" borderId="6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46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/>
    </xf>
    <xf numFmtId="0" fontId="61" fillId="0" borderId="48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94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43" fontId="61" fillId="0" borderId="48" xfId="48" applyFont="1" applyBorder="1" applyAlignment="1">
      <alignment horizontal="center" vertical="center" wrapText="1"/>
    </xf>
    <xf numFmtId="43" fontId="61" fillId="0" borderId="50" xfId="48" applyFont="1" applyBorder="1" applyAlignment="1">
      <alignment horizontal="center" vertical="center" wrapText="1"/>
    </xf>
    <xf numFmtId="43" fontId="61" fillId="0" borderId="94" xfId="48" applyFont="1" applyBorder="1" applyAlignment="1">
      <alignment horizontal="center" vertical="center" wrapText="1"/>
    </xf>
    <xf numFmtId="43" fontId="61" fillId="0" borderId="95" xfId="48" applyFont="1" applyBorder="1" applyAlignment="1">
      <alignment horizontal="center" vertical="center" wrapText="1"/>
    </xf>
    <xf numFmtId="43" fontId="61" fillId="0" borderId="61" xfId="48" applyFont="1" applyBorder="1" applyAlignment="1">
      <alignment horizontal="center" vertical="center" wrapText="1"/>
    </xf>
    <xf numFmtId="0" fontId="10" fillId="24" borderId="112" xfId="58" applyFont="1" applyFill="1" applyBorder="1" applyAlignment="1">
      <alignment horizontal="center" vertical="center" wrapText="1"/>
      <protection/>
    </xf>
    <xf numFmtId="0" fontId="10" fillId="24" borderId="113" xfId="58" applyFont="1" applyFill="1" applyBorder="1" applyAlignment="1">
      <alignment horizontal="center" vertical="center" wrapText="1"/>
      <protection/>
    </xf>
    <xf numFmtId="0" fontId="10" fillId="24" borderId="114" xfId="58" applyFont="1" applyFill="1" applyBorder="1" applyAlignment="1">
      <alignment horizontal="center" vertical="center" wrapText="1"/>
      <protection/>
    </xf>
    <xf numFmtId="2" fontId="21" fillId="8" borderId="104" xfId="58" applyNumberFormat="1" applyFont="1" applyFill="1" applyBorder="1" applyAlignment="1">
      <alignment horizontal="center" vertical="center" wrapText="1"/>
      <protection/>
    </xf>
    <xf numFmtId="2" fontId="21" fillId="8" borderId="91" xfId="58" applyNumberFormat="1" applyFont="1" applyFill="1" applyBorder="1" applyAlignment="1">
      <alignment horizontal="center" vertical="center" wrapText="1"/>
      <protection/>
    </xf>
    <xf numFmtId="2" fontId="21" fillId="8" borderId="14" xfId="58" applyNumberFormat="1" applyFont="1" applyFill="1" applyBorder="1" applyAlignment="1">
      <alignment horizontal="center" vertical="center" wrapText="1"/>
      <protection/>
    </xf>
    <xf numFmtId="2" fontId="21" fillId="0" borderId="104" xfId="58" applyNumberFormat="1" applyFont="1" applyFill="1" applyBorder="1" applyAlignment="1">
      <alignment horizontal="center" vertical="center"/>
      <protection/>
    </xf>
    <xf numFmtId="2" fontId="21" fillId="0" borderId="91" xfId="58" applyNumberFormat="1" applyFont="1" applyFill="1" applyBorder="1" applyAlignment="1">
      <alignment horizontal="center" vertical="center"/>
      <protection/>
    </xf>
    <xf numFmtId="2" fontId="21" fillId="0" borderId="65" xfId="58" applyNumberFormat="1" applyFont="1" applyFill="1" applyBorder="1" applyAlignment="1">
      <alignment horizontal="center" vertical="center"/>
      <protection/>
    </xf>
    <xf numFmtId="0" fontId="10" fillId="0" borderId="10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2" fontId="21" fillId="0" borderId="94" xfId="58" applyNumberFormat="1" applyFont="1" applyFill="1" applyBorder="1" applyAlignment="1">
      <alignment horizontal="center" vertical="center"/>
      <protection/>
    </xf>
    <xf numFmtId="2" fontId="21" fillId="0" borderId="95" xfId="58" applyNumberFormat="1" applyFont="1" applyFill="1" applyBorder="1" applyAlignment="1">
      <alignment horizontal="center" vertical="center"/>
      <protection/>
    </xf>
    <xf numFmtId="2" fontId="21" fillId="0" borderId="61" xfId="58" applyNumberFormat="1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90" xfId="0" applyFont="1" applyFill="1" applyBorder="1" applyAlignment="1" applyProtection="1">
      <alignment horizontal="center" vertical="center"/>
      <protection locked="0"/>
    </xf>
    <xf numFmtId="0" fontId="10" fillId="0" borderId="101" xfId="0" applyFont="1" applyFill="1" applyBorder="1" applyAlignment="1" applyProtection="1">
      <alignment horizontal="center" vertical="center"/>
      <protection locked="0"/>
    </xf>
    <xf numFmtId="0" fontId="2" fillId="0" borderId="91" xfId="0" applyFont="1" applyBorder="1" applyAlignment="1">
      <alignment/>
    </xf>
    <xf numFmtId="0" fontId="2" fillId="0" borderId="65" xfId="0" applyFont="1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1" fillId="0" borderId="1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2" fontId="50" fillId="8" borderId="58" xfId="60" applyNumberFormat="1" applyFont="1" applyFill="1" applyBorder="1" applyAlignment="1">
      <alignment horizontal="left" vertical="center"/>
      <protection/>
    </xf>
    <xf numFmtId="2" fontId="50" fillId="8" borderId="10" xfId="60" applyNumberFormat="1" applyFont="1" applyFill="1" applyBorder="1" applyAlignment="1">
      <alignment horizontal="left" vertical="center"/>
      <protection/>
    </xf>
    <xf numFmtId="2" fontId="50" fillId="8" borderId="59" xfId="60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3" fontId="10" fillId="8" borderId="46" xfId="0" applyNumberFormat="1" applyFont="1" applyFill="1" applyBorder="1" applyAlignment="1" applyProtection="1">
      <alignment horizontal="center" vertical="center"/>
      <protection/>
    </xf>
    <xf numFmtId="3" fontId="10" fillId="8" borderId="36" xfId="0" applyNumberFormat="1" applyFont="1" applyFill="1" applyBorder="1" applyAlignment="1" applyProtection="1">
      <alignment horizontal="center" vertical="center"/>
      <protection/>
    </xf>
    <xf numFmtId="3" fontId="10" fillId="8" borderId="37" xfId="0" applyNumberFormat="1" applyFont="1" applyFill="1" applyBorder="1" applyAlignment="1" applyProtection="1">
      <alignment horizontal="center" vertical="center"/>
      <protection/>
    </xf>
    <xf numFmtId="165" fontId="10" fillId="8" borderId="60" xfId="62" applyNumberFormat="1" applyFont="1" applyFill="1" applyBorder="1" applyAlignment="1" applyProtection="1">
      <alignment horizontal="center" vertical="center" wrapText="1"/>
      <protection/>
    </xf>
    <xf numFmtId="165" fontId="2" fillId="8" borderId="55" xfId="62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_PAIF 2017. Modelo Ordinario (Normal)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AGBOD-94_PLANTILLAS EPEL+INTEGRA+MAYORITARIA_PAIF 2017. Modelo Ordinario (Normal)" xfId="61"/>
    <cellStyle name="Normal_CONSOLIDADO-2002" xfId="62"/>
    <cellStyle name="Normal_CS-96" xfId="63"/>
    <cellStyle name="Normal_CS-96_PAIF EMPRESAS PARA ENVIAR" xfId="64"/>
    <cellStyle name="Normal_PF1-INV_1. CASINO TAORO PAIF 2009" xfId="65"/>
    <cellStyle name="Normal_PYG96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ährung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36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039100" y="112204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Buzones/Hacienda/Comun/U.F.%20ORGANISMOS%20Y%20EMPRESAS/PAIF/2014/PLANTILLAS/BORRADORES/Borradores/CONSOLIDAN/Modelo%20PAIF%202014%20ORDINARIO%20NO%20CONSOLID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Buzones/Hacienda/Comun/U.F.%20ORGANISMOS%20Y%20EMPRESAS/PAIF/2017/PLANTILLAS/PAIF%202017%20Ordin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Users/aconde/AppData/Local/Microsoft/Windows/INetCache/Content.Outlook/W66Z7UNQ/SALARIOS%202016%20DEFINITIVO%20-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Administracion\RR.HH\Informes-Mensuales-Nominas\AIET\NOMINAS%20-%20AIET%20-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Buzones/Hacienda/Comun/U.F.%20ORGANISMOS%20Y%20EMPRESAS/PAIF/2013/RECEPCI&#211;N%20PAIF%202013/FUNDACIONES/FIFEDE/FIFEDE%20PRESUPUESTO%202013/Modelo%20PAIF%20FIFEDE%202013%20121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  <sheetName val="Hoja1"/>
      <sheetName val="COMPROBACIÓN"/>
      <sheetName val="PRESUPUESTO PYG"/>
      <sheetName val="PyG"/>
      <sheetName val="Inv. NO FIN."/>
      <sheetName val="Inv. FINANC"/>
      <sheetName val="Inf. Adic. Cta PyG"/>
      <sheetName val="Estado de la deuda"/>
      <sheetName val="Deuda a L.P."/>
      <sheetName val="Deuda a C.P."/>
      <sheetName val="Regla de gasto"/>
      <sheetName val="Estabilidad"/>
    </sheetNames>
    <sheetDataSet>
      <sheetData sheetId="3">
        <row r="15">
          <cell r="D15">
            <v>0</v>
          </cell>
        </row>
        <row r="47">
          <cell r="D47">
            <v>0</v>
          </cell>
        </row>
      </sheetData>
      <sheetData sheetId="5">
        <row r="19">
          <cell r="C19">
            <v>0</v>
          </cell>
          <cell r="D19">
            <v>0</v>
          </cell>
          <cell r="E19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</sheetData>
      <sheetData sheetId="6">
        <row r="43">
          <cell r="C43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</sheetData>
      <sheetData sheetId="9"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10">
        <row r="14">
          <cell r="F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H21">
            <v>0</v>
          </cell>
          <cell r="I21">
            <v>0</v>
          </cell>
        </row>
        <row r="33">
          <cell r="F33">
            <v>0</v>
          </cell>
          <cell r="H33">
            <v>0</v>
          </cell>
          <cell r="I33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</sheetData>
      <sheetData sheetId="13">
        <row r="15">
          <cell r="F15">
            <v>0</v>
          </cell>
        </row>
      </sheetData>
      <sheetData sheetId="15">
        <row r="24">
          <cell r="L24">
            <v>0</v>
          </cell>
          <cell r="M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1">
        <row r="3">
          <cell r="I3">
            <v>2017</v>
          </cell>
        </row>
      </sheetData>
      <sheetData sheetId="7">
        <row r="2">
          <cell r="E2">
            <v>2017</v>
          </cell>
        </row>
        <row r="7">
          <cell r="D7">
            <v>0</v>
          </cell>
          <cell r="E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ARIOS 2016"/>
      <sheetName val="LABORAL - SALARIOS ACTUALES -5%"/>
      <sheetName val="BECAS - ACTUALES -5%"/>
      <sheetName val="Hoja1"/>
    </sheetNames>
    <sheetDataSet>
      <sheetData sheetId="0">
        <row r="67">
          <cell r="H67">
            <v>1718.78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Mensual Diferencias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ENE-SEP"/>
    </sheetNames>
    <sheetDataSet>
      <sheetData sheetId="10">
        <row r="16">
          <cell r="Y16">
            <v>1039.71</v>
          </cell>
        </row>
      </sheetData>
      <sheetData sheetId="11">
        <row r="5">
          <cell r="Y5">
            <v>1039.71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COMPROBACIÓN"/>
      <sheetName val="PRESUPUESTO"/>
      <sheetName val="PRESUPUESTO CPYG"/>
      <sheetName val="CPYG"/>
      <sheetName val="ACTIVO"/>
      <sheetName val="PASIVO"/>
      <sheetName val="Inversiones reales"/>
      <sheetName val="EP4 NO FIN"/>
      <sheetName val="EP4 P FIN"/>
      <sheetName val="No rellenar EP-5 "/>
      <sheetName val="EP-5"/>
      <sheetName val="Estado de situación de la deuda"/>
      <sheetName val="EP-6"/>
      <sheetName val="EP-7-A "/>
      <sheetName val="EP7 A"/>
      <sheetName val="EP-7-B"/>
      <sheetName val="EP-8"/>
      <sheetName val="EP-9"/>
      <sheetName val="EP-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I15"/>
  <sheetViews>
    <sheetView zoomScalePageLayoutView="0" workbookViewId="0" topLeftCell="A1">
      <selection activeCell="I8" sqref="I8:I14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754" t="s">
        <v>430</v>
      </c>
      <c r="C3" s="755"/>
      <c r="D3" s="755"/>
      <c r="E3" s="755"/>
      <c r="F3" s="755"/>
      <c r="G3" s="755"/>
      <c r="H3" s="755"/>
      <c r="I3" s="513">
        <v>2017</v>
      </c>
    </row>
    <row r="4" spans="2:9" s="514" customFormat="1" ht="27.75" customHeight="1">
      <c r="B4" s="756" t="str">
        <f>PyG!$B$3</f>
        <v>FUNDACIÓN: Agencia Insular de la Energía de Tenerife</v>
      </c>
      <c r="C4" s="757"/>
      <c r="D4" s="757"/>
      <c r="E4" s="757"/>
      <c r="F4" s="757"/>
      <c r="G4" s="757"/>
      <c r="H4" s="757"/>
      <c r="I4" s="758"/>
    </row>
    <row r="5" spans="2:9" ht="12.75">
      <c r="B5" s="515"/>
      <c r="C5" s="516"/>
      <c r="D5" s="516"/>
      <c r="E5" s="516"/>
      <c r="F5" s="516"/>
      <c r="G5" s="516"/>
      <c r="H5" s="516"/>
      <c r="I5" s="517"/>
    </row>
    <row r="6" spans="2:9" ht="15.75">
      <c r="B6" s="518" t="s">
        <v>22</v>
      </c>
      <c r="C6" s="519"/>
      <c r="D6" s="519"/>
      <c r="E6" s="516"/>
      <c r="F6" s="516"/>
      <c r="G6" s="516"/>
      <c r="H6" s="516"/>
      <c r="I6" s="517"/>
    </row>
    <row r="7" spans="2:9" ht="12.75">
      <c r="B7" s="515"/>
      <c r="C7" s="516"/>
      <c r="D7" s="516"/>
      <c r="E7" s="516"/>
      <c r="F7" s="516"/>
      <c r="G7" s="516"/>
      <c r="H7" s="516"/>
      <c r="I7" s="517"/>
    </row>
    <row r="8" spans="2:9" ht="12.75">
      <c r="B8" s="520" t="s">
        <v>431</v>
      </c>
      <c r="C8" s="519"/>
      <c r="D8" s="519"/>
      <c r="E8" s="516"/>
      <c r="F8" s="516"/>
      <c r="G8" s="516"/>
      <c r="H8" s="516"/>
      <c r="I8" s="750">
        <f>+I10+I14</f>
        <v>12</v>
      </c>
    </row>
    <row r="9" spans="2:9" ht="12.75">
      <c r="B9" s="515"/>
      <c r="C9" s="516"/>
      <c r="D9" s="516"/>
      <c r="E9" s="516"/>
      <c r="F9" s="516"/>
      <c r="G9" s="516"/>
      <c r="H9" s="516"/>
      <c r="I9" s="751"/>
    </row>
    <row r="10" spans="2:9" ht="12.75">
      <c r="B10" s="515"/>
      <c r="C10" s="516" t="s">
        <v>432</v>
      </c>
      <c r="D10" s="516"/>
      <c r="E10" s="516"/>
      <c r="F10" s="516"/>
      <c r="G10" s="516"/>
      <c r="H10" s="516"/>
      <c r="I10" s="750">
        <f>+I11+I12</f>
        <v>7</v>
      </c>
    </row>
    <row r="11" spans="2:9" ht="12.75">
      <c r="B11" s="515"/>
      <c r="C11" s="521" t="s">
        <v>433</v>
      </c>
      <c r="D11" s="516" t="s">
        <v>434</v>
      </c>
      <c r="E11" s="516"/>
      <c r="F11" s="516"/>
      <c r="G11" s="516"/>
      <c r="H11" s="516"/>
      <c r="I11" s="750">
        <v>7</v>
      </c>
    </row>
    <row r="12" spans="2:9" ht="12.75">
      <c r="B12" s="515"/>
      <c r="C12" s="521" t="s">
        <v>435</v>
      </c>
      <c r="D12" s="516" t="s">
        <v>436</v>
      </c>
      <c r="E12" s="516"/>
      <c r="F12" s="516"/>
      <c r="G12" s="516"/>
      <c r="H12" s="516"/>
      <c r="I12" s="750"/>
    </row>
    <row r="13" spans="2:9" ht="7.5" customHeight="1">
      <c r="B13" s="515"/>
      <c r="C13" s="516"/>
      <c r="D13" s="516"/>
      <c r="E13" s="516"/>
      <c r="F13" s="516"/>
      <c r="G13" s="516"/>
      <c r="H13" s="516"/>
      <c r="I13" s="751"/>
    </row>
    <row r="14" spans="2:9" ht="12.75">
      <c r="B14" s="515"/>
      <c r="C14" s="516" t="s">
        <v>437</v>
      </c>
      <c r="D14" s="516"/>
      <c r="E14" s="516"/>
      <c r="F14" s="516"/>
      <c r="G14" s="516"/>
      <c r="H14" s="516"/>
      <c r="I14" s="750">
        <v>5</v>
      </c>
    </row>
    <row r="15" spans="2:9" ht="13.5" thickBot="1">
      <c r="B15" s="523"/>
      <c r="C15" s="524"/>
      <c r="D15" s="524"/>
      <c r="E15" s="524"/>
      <c r="F15" s="524"/>
      <c r="G15" s="524"/>
      <c r="H15" s="524"/>
      <c r="I15" s="525"/>
    </row>
  </sheetData>
  <sheetProtection/>
  <mergeCells count="2">
    <mergeCell ref="B3:H3"/>
    <mergeCell ref="B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50"/>
  <sheetViews>
    <sheetView zoomScale="69" zoomScaleNormal="69" zoomScalePageLayoutView="0" workbookViewId="0" topLeftCell="A28">
      <selection activeCell="B2" sqref="B2:M50"/>
    </sheetView>
  </sheetViews>
  <sheetFormatPr defaultColWidth="11.421875" defaultRowHeight="12.75"/>
  <cols>
    <col min="1" max="2" width="2.7109375" style="558" customWidth="1"/>
    <col min="3" max="3" width="23.57421875" style="558" customWidth="1"/>
    <col min="4" max="4" width="26.28125" style="558" customWidth="1"/>
    <col min="5" max="5" width="20.28125" style="558" customWidth="1"/>
    <col min="6" max="6" width="20.7109375" style="558" customWidth="1"/>
    <col min="7" max="7" width="19.421875" style="558" customWidth="1"/>
    <col min="8" max="8" width="15.8515625" style="558" customWidth="1"/>
    <col min="9" max="9" width="15.28125" style="558" customWidth="1"/>
    <col min="10" max="10" width="18.8515625" style="558" customWidth="1"/>
    <col min="11" max="11" width="15.7109375" style="558" customWidth="1"/>
    <col min="12" max="12" width="15.28125" style="558" customWidth="1"/>
    <col min="13" max="13" width="19.00390625" style="558" customWidth="1"/>
    <col min="14" max="14" width="11.421875" style="558" customWidth="1"/>
    <col min="15" max="16" width="5.00390625" style="558" hidden="1" customWidth="1"/>
    <col min="17" max="17" width="11.421875" style="558" hidden="1" customWidth="1"/>
    <col min="18" max="16384" width="11.421875" style="558" customWidth="1"/>
  </cols>
  <sheetData>
    <row r="1" ht="25.5" customHeight="1" thickBot="1"/>
    <row r="2" spans="2:13" ht="44.25" customHeight="1">
      <c r="B2" s="934" t="s">
        <v>295</v>
      </c>
      <c r="C2" s="935"/>
      <c r="D2" s="935"/>
      <c r="E2" s="935"/>
      <c r="F2" s="935"/>
      <c r="G2" s="935"/>
      <c r="H2" s="935"/>
      <c r="I2" s="935"/>
      <c r="J2" s="935"/>
      <c r="K2" s="935"/>
      <c r="L2" s="936"/>
      <c r="M2" s="559">
        <f>'[2]CPYG'!E2</f>
        <v>2017</v>
      </c>
    </row>
    <row r="3" spans="2:13" ht="24" customHeight="1">
      <c r="B3" s="937" t="str">
        <f>PyG!$B$3</f>
        <v>FUNDACIÓN: Agencia Insular de la Energía de Tenerife</v>
      </c>
      <c r="C3" s="938"/>
      <c r="D3" s="938"/>
      <c r="E3" s="938"/>
      <c r="F3" s="938"/>
      <c r="G3" s="938"/>
      <c r="H3" s="938"/>
      <c r="I3" s="938"/>
      <c r="J3" s="938"/>
      <c r="K3" s="938"/>
      <c r="L3" s="939"/>
      <c r="M3" s="212" t="s">
        <v>292</v>
      </c>
    </row>
    <row r="4" spans="2:13" ht="23.25" customHeight="1" thickBot="1">
      <c r="B4" s="940" t="s">
        <v>479</v>
      </c>
      <c r="C4" s="941"/>
      <c r="D4" s="941"/>
      <c r="E4" s="941"/>
      <c r="F4" s="941"/>
      <c r="G4" s="941"/>
      <c r="H4" s="942"/>
      <c r="I4" s="942"/>
      <c r="J4" s="942"/>
      <c r="K4" s="942"/>
      <c r="L4" s="942"/>
      <c r="M4" s="943"/>
    </row>
    <row r="5" spans="2:13" ht="28.5" customHeight="1">
      <c r="B5" s="944" t="s">
        <v>480</v>
      </c>
      <c r="C5" s="945"/>
      <c r="D5" s="945"/>
      <c r="E5" s="945" t="s">
        <v>481</v>
      </c>
      <c r="F5" s="945"/>
      <c r="G5" s="948"/>
      <c r="H5" s="945" t="s">
        <v>416</v>
      </c>
      <c r="I5" s="945"/>
      <c r="J5" s="948"/>
      <c r="K5" s="944" t="s">
        <v>417</v>
      </c>
      <c r="L5" s="945"/>
      <c r="M5" s="948"/>
    </row>
    <row r="6" spans="2:13" ht="28.5" customHeight="1" thickBot="1">
      <c r="B6" s="946"/>
      <c r="C6" s="947"/>
      <c r="D6" s="947"/>
      <c r="E6" s="561" t="s">
        <v>482</v>
      </c>
      <c r="F6" s="561" t="s">
        <v>483</v>
      </c>
      <c r="G6" s="562" t="s">
        <v>293</v>
      </c>
      <c r="H6" s="561" t="s">
        <v>482</v>
      </c>
      <c r="I6" s="561" t="s">
        <v>483</v>
      </c>
      <c r="J6" s="562" t="s">
        <v>293</v>
      </c>
      <c r="K6" s="560" t="s">
        <v>482</v>
      </c>
      <c r="L6" s="561" t="s">
        <v>483</v>
      </c>
      <c r="M6" s="562" t="s">
        <v>293</v>
      </c>
    </row>
    <row r="7" spans="2:13" ht="28.5" customHeight="1">
      <c r="B7" s="563" t="s">
        <v>484</v>
      </c>
      <c r="C7" s="564"/>
      <c r="D7" s="565"/>
      <c r="E7" s="735">
        <f>+E8+E9</f>
        <v>0</v>
      </c>
      <c r="F7" s="735">
        <f>+F8+F9</f>
        <v>0</v>
      </c>
      <c r="G7" s="736"/>
      <c r="H7" s="735">
        <f>+H8+H9</f>
        <v>0</v>
      </c>
      <c r="I7" s="735">
        <f>+I8+I9</f>
        <v>0</v>
      </c>
      <c r="J7" s="736"/>
      <c r="K7" s="737">
        <f>+K8+K9</f>
        <v>0</v>
      </c>
      <c r="L7" s="735">
        <f>+L8+L9</f>
        <v>0</v>
      </c>
      <c r="M7" s="736"/>
    </row>
    <row r="8" spans="2:13" ht="18" customHeight="1">
      <c r="B8" s="566"/>
      <c r="C8" s="567"/>
      <c r="D8" s="568" t="s">
        <v>485</v>
      </c>
      <c r="E8" s="738"/>
      <c r="F8" s="738"/>
      <c r="G8" s="736"/>
      <c r="H8" s="738"/>
      <c r="I8" s="738"/>
      <c r="J8" s="736"/>
      <c r="K8" s="739"/>
      <c r="L8" s="738"/>
      <c r="M8" s="736"/>
    </row>
    <row r="9" spans="2:13" ht="25.5" customHeight="1">
      <c r="B9" s="566"/>
      <c r="C9" s="567"/>
      <c r="D9" s="568" t="s">
        <v>486</v>
      </c>
      <c r="E9" s="738"/>
      <c r="F9" s="738"/>
      <c r="G9" s="736"/>
      <c r="H9" s="738"/>
      <c r="I9" s="738"/>
      <c r="J9" s="736"/>
      <c r="K9" s="739"/>
      <c r="L9" s="738"/>
      <c r="M9" s="736"/>
    </row>
    <row r="10" spans="2:13" ht="28.5" customHeight="1">
      <c r="B10" s="563" t="s">
        <v>487</v>
      </c>
      <c r="C10" s="567"/>
      <c r="D10" s="569"/>
      <c r="E10" s="735">
        <f>+E11+E15</f>
        <v>402206.32</v>
      </c>
      <c r="F10" s="735">
        <f>+F11+F15</f>
        <v>28154.442400000004</v>
      </c>
      <c r="G10" s="736"/>
      <c r="H10" s="735">
        <f>+H11+H15</f>
        <v>388050.04</v>
      </c>
      <c r="I10" s="735">
        <f>+I11+I15</f>
        <v>27163.5</v>
      </c>
      <c r="J10" s="736"/>
      <c r="K10" s="737">
        <f>+K11+K15</f>
        <v>335077.87</v>
      </c>
      <c r="L10" s="735">
        <f>+L11+L15</f>
        <v>23455.450900000003</v>
      </c>
      <c r="M10" s="736"/>
    </row>
    <row r="11" spans="2:13" ht="30" customHeight="1">
      <c r="B11" s="566"/>
      <c r="C11" s="570" t="s">
        <v>488</v>
      </c>
      <c r="D11" s="568" t="s">
        <v>489</v>
      </c>
      <c r="E11" s="740">
        <f>+E12+E13+E14</f>
        <v>0</v>
      </c>
      <c r="F11" s="740">
        <f>+F12+F13+F14</f>
        <v>0</v>
      </c>
      <c r="G11" s="736"/>
      <c r="H11" s="740">
        <f>+H12+H13+H14</f>
        <v>0</v>
      </c>
      <c r="I11" s="740">
        <f>+I12+I13+I14</f>
        <v>0</v>
      </c>
      <c r="J11" s="736"/>
      <c r="K11" s="741">
        <f>+K12+K13+K14</f>
        <v>0</v>
      </c>
      <c r="L11" s="740">
        <f>+L12+L13+L14</f>
        <v>0</v>
      </c>
      <c r="M11" s="736"/>
    </row>
    <row r="12" spans="2:13" ht="18" customHeight="1">
      <c r="B12" s="566"/>
      <c r="C12" s="571"/>
      <c r="D12" s="568"/>
      <c r="E12" s="738"/>
      <c r="F12" s="738"/>
      <c r="G12" s="736"/>
      <c r="H12" s="738"/>
      <c r="I12" s="738"/>
      <c r="J12" s="736"/>
      <c r="K12" s="739"/>
      <c r="L12" s="738"/>
      <c r="M12" s="736"/>
    </row>
    <row r="13" spans="2:13" ht="18" customHeight="1">
      <c r="B13" s="566"/>
      <c r="C13" s="571"/>
      <c r="D13" s="568"/>
      <c r="E13" s="738"/>
      <c r="F13" s="738"/>
      <c r="G13" s="736"/>
      <c r="H13" s="738"/>
      <c r="I13" s="738"/>
      <c r="J13" s="736"/>
      <c r="K13" s="739"/>
      <c r="L13" s="738"/>
      <c r="M13" s="736"/>
    </row>
    <row r="14" spans="2:13" ht="18" customHeight="1">
      <c r="B14" s="566"/>
      <c r="C14" s="571"/>
      <c r="D14" s="568"/>
      <c r="E14" s="738"/>
      <c r="F14" s="738"/>
      <c r="G14" s="736"/>
      <c r="H14" s="738"/>
      <c r="I14" s="738"/>
      <c r="J14" s="736"/>
      <c r="K14" s="739"/>
      <c r="L14" s="738"/>
      <c r="M14" s="736"/>
    </row>
    <row r="15" spans="2:13" ht="26.25" customHeight="1">
      <c r="B15" s="566"/>
      <c r="C15" s="570" t="s">
        <v>488</v>
      </c>
      <c r="D15" s="568" t="s">
        <v>490</v>
      </c>
      <c r="E15" s="740">
        <f>+E16+E17+E18</f>
        <v>402206.32</v>
      </c>
      <c r="F15" s="740">
        <f>+F16+F17+F18</f>
        <v>28154.442400000004</v>
      </c>
      <c r="G15" s="736"/>
      <c r="H15" s="740">
        <f>+H16+H17+H18</f>
        <v>388050.04</v>
      </c>
      <c r="I15" s="740">
        <f>+I16+I17+I18</f>
        <v>27163.5</v>
      </c>
      <c r="J15" s="736"/>
      <c r="K15" s="741">
        <f>+K16+K17+K18</f>
        <v>335077.87</v>
      </c>
      <c r="L15" s="740">
        <f>+L16+L17+L18</f>
        <v>23455.450900000003</v>
      </c>
      <c r="M15" s="736"/>
    </row>
    <row r="16" spans="2:13" ht="18" customHeight="1">
      <c r="B16" s="566"/>
      <c r="C16" s="571"/>
      <c r="D16" s="568"/>
      <c r="E16" s="738">
        <v>402206.32</v>
      </c>
      <c r="F16" s="738">
        <f>+E16*0.07</f>
        <v>28154.442400000004</v>
      </c>
      <c r="G16" s="736"/>
      <c r="H16" s="738">
        <v>388050.04</v>
      </c>
      <c r="I16" s="738">
        <v>27163.5</v>
      </c>
      <c r="J16" s="736"/>
      <c r="K16" s="739">
        <v>335077.87</v>
      </c>
      <c r="L16" s="738">
        <f>+K16*0.07</f>
        <v>23455.450900000003</v>
      </c>
      <c r="M16" s="736"/>
    </row>
    <row r="17" spans="2:13" ht="18" customHeight="1">
      <c r="B17" s="566"/>
      <c r="C17" s="571"/>
      <c r="D17" s="568"/>
      <c r="E17" s="738"/>
      <c r="F17" s="738"/>
      <c r="G17" s="736"/>
      <c r="H17" s="738"/>
      <c r="I17" s="738"/>
      <c r="J17" s="736"/>
      <c r="K17" s="739"/>
      <c r="L17" s="738"/>
      <c r="M17" s="736"/>
    </row>
    <row r="18" spans="2:13" ht="18" customHeight="1">
      <c r="B18" s="566"/>
      <c r="C18" s="567"/>
      <c r="D18" s="569"/>
      <c r="E18" s="738"/>
      <c r="F18" s="738"/>
      <c r="G18" s="736"/>
      <c r="H18" s="738"/>
      <c r="I18" s="738"/>
      <c r="J18" s="736"/>
      <c r="K18" s="739"/>
      <c r="L18" s="738"/>
      <c r="M18" s="736"/>
    </row>
    <row r="19" spans="2:13" ht="18" customHeight="1">
      <c r="B19" s="563" t="s">
        <v>491</v>
      </c>
      <c r="C19" s="567"/>
      <c r="D19" s="569"/>
      <c r="E19" s="735">
        <f>+E20+E24+E28+E29</f>
        <v>0</v>
      </c>
      <c r="F19" s="735">
        <f>+F20+F24+F28+F29</f>
        <v>0</v>
      </c>
      <c r="G19" s="736"/>
      <c r="H19" s="735">
        <f>+H20+H24+H28+H29</f>
        <v>0</v>
      </c>
      <c r="I19" s="735">
        <f>+I20+I24+I28+I29</f>
        <v>0</v>
      </c>
      <c r="J19" s="736"/>
      <c r="K19" s="737">
        <f>+K20+K24+K28+K29</f>
        <v>0</v>
      </c>
      <c r="L19" s="735">
        <f>+L20+L24+L28+L29</f>
        <v>0</v>
      </c>
      <c r="M19" s="736"/>
    </row>
    <row r="20" spans="2:13" ht="20.25" customHeight="1">
      <c r="B20" s="563"/>
      <c r="C20" s="571" t="s">
        <v>492</v>
      </c>
      <c r="D20" s="568" t="s">
        <v>493</v>
      </c>
      <c r="E20" s="740">
        <f>+E21+E22+E23</f>
        <v>0</v>
      </c>
      <c r="F20" s="740">
        <f>+F21+F22+F23</f>
        <v>0</v>
      </c>
      <c r="G20" s="736"/>
      <c r="H20" s="740">
        <f>+H21+H22+H23</f>
        <v>0</v>
      </c>
      <c r="I20" s="740">
        <f>+I21+I22+I23</f>
        <v>0</v>
      </c>
      <c r="J20" s="736"/>
      <c r="K20" s="741">
        <f>+K21+K22+K23</f>
        <v>0</v>
      </c>
      <c r="L20" s="740">
        <f>+L21+L22+L23</f>
        <v>0</v>
      </c>
      <c r="M20" s="736"/>
    </row>
    <row r="21" spans="2:13" ht="18" customHeight="1">
      <c r="B21" s="563"/>
      <c r="C21" s="567"/>
      <c r="D21" s="569"/>
      <c r="E21" s="738"/>
      <c r="F21" s="738"/>
      <c r="G21" s="736"/>
      <c r="H21" s="738"/>
      <c r="I21" s="738"/>
      <c r="J21" s="736"/>
      <c r="K21" s="739"/>
      <c r="L21" s="738"/>
      <c r="M21" s="736"/>
    </row>
    <row r="22" spans="2:13" ht="18" customHeight="1">
      <c r="B22" s="563"/>
      <c r="C22" s="567"/>
      <c r="D22" s="569"/>
      <c r="E22" s="738"/>
      <c r="F22" s="738"/>
      <c r="G22" s="736"/>
      <c r="H22" s="738"/>
      <c r="I22" s="738"/>
      <c r="J22" s="736"/>
      <c r="K22" s="739"/>
      <c r="L22" s="738"/>
      <c r="M22" s="736"/>
    </row>
    <row r="23" spans="2:13" ht="18" customHeight="1">
      <c r="B23" s="563"/>
      <c r="C23" s="567"/>
      <c r="D23" s="569"/>
      <c r="E23" s="738"/>
      <c r="F23" s="738"/>
      <c r="G23" s="736"/>
      <c r="H23" s="738"/>
      <c r="I23" s="738"/>
      <c r="J23" s="736"/>
      <c r="K23" s="739"/>
      <c r="L23" s="738"/>
      <c r="M23" s="736"/>
    </row>
    <row r="24" spans="2:13" ht="25.5" customHeight="1">
      <c r="B24" s="563"/>
      <c r="C24" s="571" t="s">
        <v>492</v>
      </c>
      <c r="D24" s="568" t="s">
        <v>494</v>
      </c>
      <c r="E24" s="740">
        <f>+E25+E26+E27</f>
        <v>0</v>
      </c>
      <c r="F24" s="740">
        <f>+F25+F26+F27</f>
        <v>0</v>
      </c>
      <c r="G24" s="736"/>
      <c r="H24" s="740">
        <f>+H25+H26+H27</f>
        <v>0</v>
      </c>
      <c r="I24" s="740">
        <f>+I25+I26+I27</f>
        <v>0</v>
      </c>
      <c r="J24" s="736"/>
      <c r="K24" s="741">
        <f>+K25+K26+K27</f>
        <v>0</v>
      </c>
      <c r="L24" s="740">
        <f>+L25+L26+L27</f>
        <v>0</v>
      </c>
      <c r="M24" s="736"/>
    </row>
    <row r="25" spans="2:13" ht="18" customHeight="1">
      <c r="B25" s="563"/>
      <c r="C25" s="567"/>
      <c r="D25" s="569"/>
      <c r="E25" s="738"/>
      <c r="F25" s="738"/>
      <c r="G25" s="736"/>
      <c r="H25" s="738"/>
      <c r="I25" s="738"/>
      <c r="J25" s="736"/>
      <c r="K25" s="739"/>
      <c r="L25" s="738"/>
      <c r="M25" s="736"/>
    </row>
    <row r="26" spans="2:13" ht="18" customHeight="1">
      <c r="B26" s="563"/>
      <c r="C26" s="567"/>
      <c r="D26" s="569"/>
      <c r="E26" s="738"/>
      <c r="F26" s="738"/>
      <c r="G26" s="736"/>
      <c r="H26" s="738"/>
      <c r="I26" s="738"/>
      <c r="J26" s="736"/>
      <c r="K26" s="739"/>
      <c r="L26" s="738"/>
      <c r="M26" s="736"/>
    </row>
    <row r="27" spans="2:13" ht="18" customHeight="1">
      <c r="B27" s="563"/>
      <c r="C27" s="567"/>
      <c r="D27" s="569"/>
      <c r="E27" s="738"/>
      <c r="F27" s="738"/>
      <c r="G27" s="736"/>
      <c r="H27" s="738"/>
      <c r="I27" s="738"/>
      <c r="J27" s="736"/>
      <c r="K27" s="739"/>
      <c r="L27" s="738"/>
      <c r="M27" s="736"/>
    </row>
    <row r="28" spans="2:13" ht="18" customHeight="1">
      <c r="B28" s="563"/>
      <c r="C28" s="571" t="s">
        <v>495</v>
      </c>
      <c r="D28" s="568" t="s">
        <v>496</v>
      </c>
      <c r="E28" s="738"/>
      <c r="F28" s="738"/>
      <c r="G28" s="736"/>
      <c r="H28" s="738"/>
      <c r="I28" s="738"/>
      <c r="J28" s="736"/>
      <c r="K28" s="739"/>
      <c r="L28" s="738"/>
      <c r="M28" s="736"/>
    </row>
    <row r="29" spans="2:13" ht="28.5" customHeight="1">
      <c r="B29" s="563"/>
      <c r="C29" s="571"/>
      <c r="D29" s="568" t="s">
        <v>497</v>
      </c>
      <c r="E29" s="738"/>
      <c r="F29" s="738"/>
      <c r="G29" s="736"/>
      <c r="H29" s="738"/>
      <c r="I29" s="738"/>
      <c r="J29" s="736"/>
      <c r="K29" s="739"/>
      <c r="L29" s="738"/>
      <c r="M29" s="736"/>
    </row>
    <row r="30" spans="2:16" s="572" customFormat="1" ht="22.5" customHeight="1" thickBot="1">
      <c r="B30" s="925" t="s">
        <v>498</v>
      </c>
      <c r="C30" s="926"/>
      <c r="D30" s="926"/>
      <c r="E30" s="742">
        <f>+E19+E10+E7</f>
        <v>402206.32</v>
      </c>
      <c r="F30" s="742">
        <f>+F19+F10+F7</f>
        <v>28154.442400000004</v>
      </c>
      <c r="G30" s="743"/>
      <c r="H30" s="742">
        <f>+H19+H10+H7</f>
        <v>388050.04</v>
      </c>
      <c r="I30" s="742">
        <f>+I19+I10+I7</f>
        <v>27163.5</v>
      </c>
      <c r="J30" s="743"/>
      <c r="K30" s="744">
        <f>+K19+K10+K7</f>
        <v>335077.87</v>
      </c>
      <c r="L30" s="742">
        <f>+L19+L10+L7</f>
        <v>23455.450900000003</v>
      </c>
      <c r="M30" s="745"/>
      <c r="O30" s="573">
        <f>+I30-'[2]CPYG'!D7</f>
        <v>27163.5</v>
      </c>
      <c r="P30" s="573">
        <f>+L30-'[2]CPYG'!E7</f>
        <v>23455.450900000003</v>
      </c>
    </row>
    <row r="31" spans="2:12" ht="9" customHeight="1">
      <c r="B31" s="927"/>
      <c r="C31" s="927"/>
      <c r="D31" s="927"/>
      <c r="E31" s="927"/>
      <c r="F31" s="927"/>
      <c r="G31" s="927"/>
      <c r="H31" s="927"/>
      <c r="I31" s="927"/>
      <c r="J31" s="927"/>
      <c r="K31" s="927"/>
      <c r="L31" s="927"/>
    </row>
    <row r="32" spans="2:13" ht="33" customHeight="1" thickBot="1">
      <c r="B32" s="901" t="s">
        <v>499</v>
      </c>
      <c r="C32" s="902"/>
      <c r="D32" s="902"/>
      <c r="E32" s="902"/>
      <c r="F32" s="903"/>
      <c r="G32" s="562" t="s">
        <v>481</v>
      </c>
      <c r="H32" s="562" t="s">
        <v>416</v>
      </c>
      <c r="I32" s="574" t="s">
        <v>417</v>
      </c>
      <c r="J32" s="928" t="s">
        <v>293</v>
      </c>
      <c r="K32" s="929"/>
      <c r="L32" s="929"/>
      <c r="M32" s="930"/>
    </row>
    <row r="33" spans="2:13" ht="15" customHeight="1">
      <c r="B33" s="931" t="s">
        <v>500</v>
      </c>
      <c r="C33" s="932"/>
      <c r="D33" s="932"/>
      <c r="E33" s="932"/>
      <c r="F33" s="933"/>
      <c r="G33" s="575">
        <f>SUM(G34:G36)</f>
        <v>0</v>
      </c>
      <c r="H33" s="575">
        <f>SUM(H34:H36)</f>
        <v>0</v>
      </c>
      <c r="I33" s="575">
        <f>SUM(I34:I36)</f>
        <v>0</v>
      </c>
      <c r="J33" s="916"/>
      <c r="K33" s="917"/>
      <c r="L33" s="917"/>
      <c r="M33" s="918"/>
    </row>
    <row r="34" spans="2:13" ht="15" customHeight="1">
      <c r="B34" s="919"/>
      <c r="C34" s="920"/>
      <c r="D34" s="920"/>
      <c r="E34" s="920"/>
      <c r="F34" s="921"/>
      <c r="G34" s="576"/>
      <c r="H34" s="577"/>
      <c r="I34" s="577"/>
      <c r="J34" s="922"/>
      <c r="K34" s="923"/>
      <c r="L34" s="923"/>
      <c r="M34" s="924"/>
    </row>
    <row r="35" spans="2:13" ht="15" customHeight="1">
      <c r="B35" s="882"/>
      <c r="C35" s="883"/>
      <c r="D35" s="883"/>
      <c r="E35" s="883"/>
      <c r="F35" s="884"/>
      <c r="G35" s="578"/>
      <c r="H35" s="579"/>
      <c r="I35" s="579"/>
      <c r="J35" s="885"/>
      <c r="K35" s="886"/>
      <c r="L35" s="886"/>
      <c r="M35" s="887"/>
    </row>
    <row r="36" spans="2:13" ht="15" customHeight="1">
      <c r="B36" s="895"/>
      <c r="C36" s="896"/>
      <c r="D36" s="896"/>
      <c r="E36" s="896"/>
      <c r="F36" s="897"/>
      <c r="G36" s="580"/>
      <c r="H36" s="581"/>
      <c r="I36" s="581"/>
      <c r="J36" s="898"/>
      <c r="K36" s="899"/>
      <c r="L36" s="899"/>
      <c r="M36" s="900"/>
    </row>
    <row r="37" spans="2:13" ht="15" customHeight="1">
      <c r="B37" s="913" t="s">
        <v>501</v>
      </c>
      <c r="C37" s="914"/>
      <c r="D37" s="914"/>
      <c r="E37" s="914"/>
      <c r="F37" s="915"/>
      <c r="G37" s="575">
        <f>+G38+G39+G40</f>
        <v>0</v>
      </c>
      <c r="H37" s="575">
        <f>+H38+H39+H40</f>
        <v>0</v>
      </c>
      <c r="I37" s="582">
        <f>+I38+I39+I40</f>
        <v>0</v>
      </c>
      <c r="J37" s="916"/>
      <c r="K37" s="917"/>
      <c r="L37" s="917"/>
      <c r="M37" s="918"/>
    </row>
    <row r="38" spans="2:13" ht="15" customHeight="1">
      <c r="B38" s="919"/>
      <c r="C38" s="920"/>
      <c r="D38" s="920"/>
      <c r="E38" s="920"/>
      <c r="F38" s="921"/>
      <c r="G38" s="576"/>
      <c r="H38" s="577"/>
      <c r="I38" s="577"/>
      <c r="J38" s="922"/>
      <c r="K38" s="923"/>
      <c r="L38" s="923"/>
      <c r="M38" s="924"/>
    </row>
    <row r="39" spans="2:13" ht="15" customHeight="1">
      <c r="B39" s="882"/>
      <c r="C39" s="883"/>
      <c r="D39" s="883"/>
      <c r="E39" s="883"/>
      <c r="F39" s="884"/>
      <c r="G39" s="578"/>
      <c r="H39" s="579"/>
      <c r="I39" s="579"/>
      <c r="J39" s="885"/>
      <c r="K39" s="886"/>
      <c r="L39" s="886"/>
      <c r="M39" s="887"/>
    </row>
    <row r="40" spans="2:13" ht="15" customHeight="1">
      <c r="B40" s="895"/>
      <c r="C40" s="896"/>
      <c r="D40" s="896"/>
      <c r="E40" s="896"/>
      <c r="F40" s="897"/>
      <c r="G40" s="580"/>
      <c r="H40" s="581"/>
      <c r="I40" s="581"/>
      <c r="J40" s="898"/>
      <c r="K40" s="899"/>
      <c r="L40" s="899"/>
      <c r="M40" s="900"/>
    </row>
    <row r="41" spans="2:10" ht="6" customHeight="1">
      <c r="B41" s="583"/>
      <c r="C41" s="583"/>
      <c r="D41" s="583"/>
      <c r="E41" s="583"/>
      <c r="F41" s="583"/>
      <c r="G41" s="584"/>
      <c r="H41" s="584"/>
      <c r="I41" s="584"/>
      <c r="J41" s="585"/>
    </row>
    <row r="42" spans="2:13" ht="26.25" customHeight="1" thickBot="1">
      <c r="B42" s="901" t="s">
        <v>502</v>
      </c>
      <c r="C42" s="902"/>
      <c r="D42" s="902"/>
      <c r="E42" s="902"/>
      <c r="F42" s="903"/>
      <c r="G42" s="562" t="s">
        <v>481</v>
      </c>
      <c r="H42" s="562" t="s">
        <v>416</v>
      </c>
      <c r="I42" s="574" t="s">
        <v>417</v>
      </c>
      <c r="J42" s="904" t="s">
        <v>293</v>
      </c>
      <c r="K42" s="905"/>
      <c r="L42" s="905"/>
      <c r="M42" s="906"/>
    </row>
    <row r="43" spans="2:13" ht="15" customHeight="1">
      <c r="B43" s="907" t="s">
        <v>503</v>
      </c>
      <c r="C43" s="908"/>
      <c r="D43" s="908"/>
      <c r="E43" s="908"/>
      <c r="F43" s="909"/>
      <c r="G43" s="586"/>
      <c r="H43" s="586"/>
      <c r="I43" s="586"/>
      <c r="J43" s="910"/>
      <c r="K43" s="911"/>
      <c r="L43" s="911"/>
      <c r="M43" s="912"/>
    </row>
    <row r="44" spans="2:13" ht="15" customHeight="1">
      <c r="B44" s="888" t="s">
        <v>504</v>
      </c>
      <c r="C44" s="889"/>
      <c r="D44" s="889"/>
      <c r="E44" s="889"/>
      <c r="F44" s="890"/>
      <c r="G44" s="587"/>
      <c r="H44" s="587"/>
      <c r="I44" s="587"/>
      <c r="J44" s="891"/>
      <c r="K44" s="892"/>
      <c r="L44" s="892"/>
      <c r="M44" s="893"/>
    </row>
    <row r="48" spans="2:3" ht="12.75">
      <c r="B48" s="588" t="s">
        <v>505</v>
      </c>
      <c r="C48" s="589" t="s">
        <v>506</v>
      </c>
    </row>
    <row r="49" spans="2:13" ht="27.75" customHeight="1">
      <c r="B49" s="588" t="s">
        <v>507</v>
      </c>
      <c r="C49" s="894" t="s">
        <v>508</v>
      </c>
      <c r="D49" s="894"/>
      <c r="E49" s="894"/>
      <c r="F49" s="894"/>
      <c r="G49" s="894"/>
      <c r="H49" s="894"/>
      <c r="I49" s="894"/>
      <c r="J49" s="894"/>
      <c r="K49" s="894"/>
      <c r="L49" s="894"/>
      <c r="M49" s="894"/>
    </row>
    <row r="50" spans="2:13" s="590" customFormat="1" ht="24" customHeight="1">
      <c r="B50" s="588" t="s">
        <v>509</v>
      </c>
      <c r="C50" s="894" t="s">
        <v>510</v>
      </c>
      <c r="D50" s="894"/>
      <c r="E50" s="894"/>
      <c r="F50" s="894"/>
      <c r="G50" s="894"/>
      <c r="H50" s="894"/>
      <c r="I50" s="894"/>
      <c r="J50" s="894"/>
      <c r="K50" s="894"/>
      <c r="L50" s="894"/>
      <c r="M50" s="894"/>
    </row>
  </sheetData>
  <sheetProtection/>
  <mergeCells count="35">
    <mergeCell ref="B2:L2"/>
    <mergeCell ref="B3:L3"/>
    <mergeCell ref="B4:M4"/>
    <mergeCell ref="B5:D6"/>
    <mergeCell ref="E5:G5"/>
    <mergeCell ref="H5:J5"/>
    <mergeCell ref="K5:M5"/>
    <mergeCell ref="B35:F35"/>
    <mergeCell ref="J35:M35"/>
    <mergeCell ref="B30:D30"/>
    <mergeCell ref="B31:L31"/>
    <mergeCell ref="B32:F32"/>
    <mergeCell ref="J32:M32"/>
    <mergeCell ref="B33:F33"/>
    <mergeCell ref="J33:M33"/>
    <mergeCell ref="B34:F34"/>
    <mergeCell ref="J34:M34"/>
    <mergeCell ref="B36:F36"/>
    <mergeCell ref="J36:M36"/>
    <mergeCell ref="B37:F37"/>
    <mergeCell ref="J37:M37"/>
    <mergeCell ref="B38:F38"/>
    <mergeCell ref="J38:M38"/>
    <mergeCell ref="C50:M50"/>
    <mergeCell ref="B40:F40"/>
    <mergeCell ref="J40:M40"/>
    <mergeCell ref="B42:F42"/>
    <mergeCell ref="J42:M42"/>
    <mergeCell ref="B43:F43"/>
    <mergeCell ref="J43:M43"/>
    <mergeCell ref="B39:F39"/>
    <mergeCell ref="J39:M39"/>
    <mergeCell ref="B44:F44"/>
    <mergeCell ref="J44:M44"/>
    <mergeCell ref="C49:M4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88"/>
  <sheetViews>
    <sheetView zoomScalePageLayoutView="0" workbookViewId="0" topLeftCell="A1">
      <selection activeCell="B63" sqref="B63"/>
    </sheetView>
  </sheetViews>
  <sheetFormatPr defaultColWidth="11.57421875" defaultRowHeight="12.75"/>
  <cols>
    <col min="1" max="1" width="4.00390625" style="213" customWidth="1"/>
    <col min="2" max="2" width="69.28125" style="213" customWidth="1"/>
    <col min="3" max="3" width="0.2890625" style="213" hidden="1" customWidth="1"/>
    <col min="4" max="4" width="15.7109375" style="213" customWidth="1"/>
    <col min="5" max="5" width="13.7109375" style="213" customWidth="1"/>
    <col min="6" max="6" width="15.57421875" style="213" customWidth="1"/>
    <col min="7" max="7" width="7.421875" style="213" bestFit="1" customWidth="1"/>
    <col min="8" max="8" width="7.7109375" style="213" bestFit="1" customWidth="1"/>
    <col min="9" max="9" width="7.57421875" style="213" bestFit="1" customWidth="1"/>
    <col min="10" max="10" width="19.421875" style="213" customWidth="1"/>
    <col min="11" max="13" width="11.57421875" style="214" customWidth="1"/>
    <col min="14" max="15" width="11.57421875" style="215" customWidth="1"/>
    <col min="16" max="16384" width="11.57421875" style="213" customWidth="1"/>
  </cols>
  <sheetData>
    <row r="1" spans="2:9" ht="13.5" thickBot="1">
      <c r="B1" s="472"/>
      <c r="I1" s="473"/>
    </row>
    <row r="2" spans="2:9" ht="46.5" customHeight="1">
      <c r="B2" s="950" t="s">
        <v>295</v>
      </c>
      <c r="C2" s="951"/>
      <c r="D2" s="951"/>
      <c r="E2" s="951"/>
      <c r="F2" s="951"/>
      <c r="G2" s="952">
        <v>2017</v>
      </c>
      <c r="H2" s="952"/>
      <c r="I2" s="953"/>
    </row>
    <row r="3" spans="2:9" ht="48.75" customHeight="1" thickBot="1">
      <c r="B3" s="954" t="str">
        <f>PyG!$B$3</f>
        <v>FUNDACIÓN: Agencia Insular de la Energía de Tenerife</v>
      </c>
      <c r="C3" s="955"/>
      <c r="D3" s="955"/>
      <c r="E3" s="955"/>
      <c r="F3" s="955"/>
      <c r="G3" s="956" t="s">
        <v>296</v>
      </c>
      <c r="H3" s="957"/>
      <c r="I3" s="958"/>
    </row>
    <row r="4" spans="2:9" ht="24.75" customHeight="1" thickBot="1">
      <c r="B4" s="959" t="s">
        <v>297</v>
      </c>
      <c r="C4" s="960"/>
      <c r="D4" s="960"/>
      <c r="E4" s="960"/>
      <c r="F4" s="960"/>
      <c r="G4" s="960"/>
      <c r="H4" s="960"/>
      <c r="I4" s="961"/>
    </row>
    <row r="5" spans="2:16" ht="19.5" customHeight="1" thickBot="1">
      <c r="B5" s="416" t="s">
        <v>298</v>
      </c>
      <c r="C5" s="417"/>
      <c r="D5" s="418" t="s">
        <v>299</v>
      </c>
      <c r="E5" s="418">
        <v>2016</v>
      </c>
      <c r="F5" s="418">
        <v>2017</v>
      </c>
      <c r="G5" s="218" t="s">
        <v>300</v>
      </c>
      <c r="H5" s="418" t="s">
        <v>301</v>
      </c>
      <c r="I5" s="419" t="s">
        <v>302</v>
      </c>
      <c r="P5" s="215"/>
    </row>
    <row r="6" spans="2:16" ht="19.5" customHeight="1" thickBot="1">
      <c r="B6" s="496" t="s">
        <v>303</v>
      </c>
      <c r="C6" s="417"/>
      <c r="D6" s="497"/>
      <c r="E6" s="410">
        <f>+PASIVO!C15</f>
        <v>420194.3</v>
      </c>
      <c r="F6" s="411">
        <f>+E19</f>
        <v>356742.14</v>
      </c>
      <c r="G6" s="498"/>
      <c r="H6" s="499"/>
      <c r="I6" s="500"/>
      <c r="P6" s="215"/>
    </row>
    <row r="7" spans="2:16" ht="19.5" customHeight="1">
      <c r="B7" s="420" t="s">
        <v>588</v>
      </c>
      <c r="C7" s="421"/>
      <c r="D7" s="221" t="s">
        <v>315</v>
      </c>
      <c r="E7" s="222"/>
      <c r="F7" s="222"/>
      <c r="G7" s="223"/>
      <c r="H7" s="223"/>
      <c r="I7" s="224"/>
      <c r="P7" s="215"/>
    </row>
    <row r="8" spans="2:16" ht="19.5" customHeight="1">
      <c r="B8" s="422"/>
      <c r="C8" s="421"/>
      <c r="D8" s="221"/>
      <c r="E8" s="226"/>
      <c r="F8" s="226"/>
      <c r="G8" s="227"/>
      <c r="H8" s="227"/>
      <c r="I8" s="228"/>
      <c r="P8" s="215"/>
    </row>
    <row r="9" spans="2:16" ht="19.5" customHeight="1">
      <c r="B9" s="422"/>
      <c r="C9" s="421"/>
      <c r="D9" s="221"/>
      <c r="E9" s="226"/>
      <c r="F9" s="226"/>
      <c r="G9" s="229"/>
      <c r="H9" s="229"/>
      <c r="I9" s="230"/>
      <c r="P9" s="215"/>
    </row>
    <row r="10" spans="2:16" ht="19.5" customHeight="1">
      <c r="B10" s="422"/>
      <c r="C10" s="421"/>
      <c r="D10" s="221"/>
      <c r="E10" s="226"/>
      <c r="F10" s="226"/>
      <c r="G10" s="229"/>
      <c r="H10" s="229"/>
      <c r="I10" s="230"/>
      <c r="P10" s="215"/>
    </row>
    <row r="11" spans="2:16" ht="19.5" customHeight="1">
      <c r="B11" s="422"/>
      <c r="C11" s="421"/>
      <c r="D11" s="221"/>
      <c r="E11" s="226"/>
      <c r="F11" s="226"/>
      <c r="G11" s="229"/>
      <c r="H11" s="229"/>
      <c r="I11" s="230"/>
      <c r="P11" s="215"/>
    </row>
    <row r="12" spans="2:16" ht="19.5" customHeight="1">
      <c r="B12" s="422"/>
      <c r="C12" s="421"/>
      <c r="D12" s="221"/>
      <c r="E12" s="226"/>
      <c r="F12" s="226"/>
      <c r="G12" s="229"/>
      <c r="H12" s="229"/>
      <c r="I12" s="230"/>
      <c r="P12" s="215"/>
    </row>
    <row r="13" spans="2:16" ht="19.5" customHeight="1">
      <c r="B13" s="422"/>
      <c r="C13" s="421"/>
      <c r="D13" s="221"/>
      <c r="E13" s="226"/>
      <c r="F13" s="226"/>
      <c r="G13" s="229"/>
      <c r="H13" s="229"/>
      <c r="I13" s="230"/>
      <c r="P13" s="215"/>
    </row>
    <row r="14" spans="2:16" ht="19.5" customHeight="1" thickBot="1">
      <c r="B14" s="422"/>
      <c r="C14" s="432"/>
      <c r="D14" s="232"/>
      <c r="E14" s="233"/>
      <c r="F14" s="233"/>
      <c r="G14" s="234"/>
      <c r="H14" s="234"/>
      <c r="I14" s="235"/>
      <c r="P14" s="215"/>
    </row>
    <row r="15" spans="2:16" ht="19.5" customHeight="1" thickBot="1">
      <c r="B15" s="423" t="s">
        <v>304</v>
      </c>
      <c r="C15" s="424"/>
      <c r="D15" s="425"/>
      <c r="E15" s="412">
        <f>SUM(E7:E14)</f>
        <v>0</v>
      </c>
      <c r="F15" s="413">
        <f>SUM(F7:F14)</f>
        <v>0</v>
      </c>
      <c r="G15" s="75"/>
      <c r="H15" s="75"/>
      <c r="I15" s="75"/>
      <c r="P15" s="215"/>
    </row>
    <row r="16" spans="2:16" ht="19.5" customHeight="1">
      <c r="B16" s="237" t="s">
        <v>305</v>
      </c>
      <c r="C16" s="220"/>
      <c r="D16" s="474"/>
      <c r="E16" s="475"/>
      <c r="F16" s="341"/>
      <c r="G16" s="75"/>
      <c r="H16" s="75"/>
      <c r="I16" s="75"/>
      <c r="P16" s="215"/>
    </row>
    <row r="17" spans="2:16" ht="19.5" customHeight="1">
      <c r="B17" s="225" t="s">
        <v>306</v>
      </c>
      <c r="C17" s="220"/>
      <c r="D17" s="238"/>
      <c r="E17" s="239">
        <v>-84602.88</v>
      </c>
      <c r="F17" s="342">
        <v>-84602.88</v>
      </c>
      <c r="G17" s="75"/>
      <c r="H17" s="75"/>
      <c r="I17" s="75"/>
      <c r="P17" s="215"/>
    </row>
    <row r="18" spans="2:16" ht="19.5" customHeight="1" thickBot="1">
      <c r="B18" s="225" t="s">
        <v>307</v>
      </c>
      <c r="C18" s="231"/>
      <c r="D18" s="240"/>
      <c r="E18" s="241">
        <v>21150.72</v>
      </c>
      <c r="F18" s="343">
        <v>21150.72</v>
      </c>
      <c r="G18" s="75"/>
      <c r="H18" s="75"/>
      <c r="I18" s="75"/>
      <c r="P18" s="215"/>
    </row>
    <row r="19" spans="2:16" ht="19.5" customHeight="1" thickBot="1" thickTop="1">
      <c r="B19" s="344" t="s">
        <v>308</v>
      </c>
      <c r="C19" s="345"/>
      <c r="D19" s="346"/>
      <c r="E19" s="414">
        <f>E6+E15+E16+E17+E18</f>
        <v>356742.14</v>
      </c>
      <c r="F19" s="414">
        <f>F6+F15+F16+F17+F18</f>
        <v>293289.98</v>
      </c>
      <c r="G19" s="75"/>
      <c r="H19" s="75"/>
      <c r="I19" s="75"/>
      <c r="P19" s="215"/>
    </row>
    <row r="20" s="75" customFormat="1" ht="19.5" customHeight="1"/>
    <row r="21" s="75" customFormat="1" ht="19.5" customHeight="1" thickBot="1"/>
    <row r="22" spans="2:9" s="75" customFormat="1" ht="19.5" customHeight="1" thickBot="1">
      <c r="B22" s="216" t="s">
        <v>309</v>
      </c>
      <c r="C22" s="217"/>
      <c r="D22" s="218" t="s">
        <v>299</v>
      </c>
      <c r="E22" s="418">
        <v>2016</v>
      </c>
      <c r="F22" s="418">
        <v>2017</v>
      </c>
      <c r="G22" s="218" t="s">
        <v>300</v>
      </c>
      <c r="H22" s="335" t="s">
        <v>301</v>
      </c>
      <c r="I22" s="219" t="s">
        <v>302</v>
      </c>
    </row>
    <row r="23" spans="2:9" s="75" customFormat="1" ht="19.5" customHeight="1" thickBot="1">
      <c r="B23" s="216" t="s">
        <v>310</v>
      </c>
      <c r="C23" s="217"/>
      <c r="D23" s="337"/>
      <c r="E23" s="338"/>
      <c r="F23" s="338"/>
      <c r="G23" s="337"/>
      <c r="H23" s="339"/>
      <c r="I23" s="340"/>
    </row>
    <row r="24" spans="2:9" s="75" customFormat="1" ht="19.5" customHeight="1">
      <c r="B24" s="486" t="s">
        <v>589</v>
      </c>
      <c r="C24" s="465"/>
      <c r="D24" s="466" t="s">
        <v>318</v>
      </c>
      <c r="E24" s="467">
        <v>8104.95</v>
      </c>
      <c r="F24" s="467">
        <v>23949.13</v>
      </c>
      <c r="G24" s="468"/>
      <c r="H24" s="468"/>
      <c r="I24" s="469"/>
    </row>
    <row r="25" spans="2:9" s="75" customFormat="1" ht="19.5" customHeight="1">
      <c r="B25" s="456" t="s">
        <v>590</v>
      </c>
      <c r="C25" s="454"/>
      <c r="D25" s="455" t="s">
        <v>315</v>
      </c>
      <c r="E25" s="457">
        <v>46093.92</v>
      </c>
      <c r="F25" s="457">
        <v>18872.16</v>
      </c>
      <c r="G25" s="458"/>
      <c r="H25" s="458"/>
      <c r="I25" s="470"/>
    </row>
    <row r="26" spans="2:9" s="75" customFormat="1" ht="19.5" customHeight="1">
      <c r="B26" s="422" t="s">
        <v>591</v>
      </c>
      <c r="C26" s="421"/>
      <c r="D26" s="221" t="s">
        <v>315</v>
      </c>
      <c r="E26" s="226">
        <v>66290.53</v>
      </c>
      <c r="F26" s="226">
        <v>85498.88</v>
      </c>
      <c r="G26" s="459"/>
      <c r="H26" s="459"/>
      <c r="I26" s="471"/>
    </row>
    <row r="27" spans="2:9" s="75" customFormat="1" ht="19.5" customHeight="1">
      <c r="B27" s="422" t="s">
        <v>592</v>
      </c>
      <c r="C27" s="421"/>
      <c r="D27" s="221" t="s">
        <v>317</v>
      </c>
      <c r="E27" s="226">
        <v>14408.85</v>
      </c>
      <c r="F27" s="226">
        <v>49257.13</v>
      </c>
      <c r="G27" s="459"/>
      <c r="H27" s="459"/>
      <c r="I27" s="471"/>
    </row>
    <row r="28" spans="2:9" s="75" customFormat="1" ht="19.5" customHeight="1">
      <c r="B28" s="422" t="s">
        <v>593</v>
      </c>
      <c r="C28" s="421"/>
      <c r="D28" s="221" t="s">
        <v>317</v>
      </c>
      <c r="E28" s="226">
        <v>7293.54</v>
      </c>
      <c r="F28" s="226">
        <v>21389.2</v>
      </c>
      <c r="G28" s="459"/>
      <c r="H28" s="459"/>
      <c r="I28" s="471"/>
    </row>
    <row r="29" spans="2:9" s="75" customFormat="1" ht="19.5" customHeight="1">
      <c r="B29" s="422" t="s">
        <v>594</v>
      </c>
      <c r="C29" s="421"/>
      <c r="D29" s="221" t="s">
        <v>315</v>
      </c>
      <c r="E29" s="226">
        <v>651</v>
      </c>
      <c r="F29" s="226"/>
      <c r="G29" s="459"/>
      <c r="H29" s="459"/>
      <c r="I29" s="471"/>
    </row>
    <row r="30" spans="2:9" s="75" customFormat="1" ht="19.5" customHeight="1">
      <c r="B30" s="422"/>
      <c r="C30" s="432"/>
      <c r="D30" s="232"/>
      <c r="E30" s="233"/>
      <c r="F30" s="233"/>
      <c r="G30" s="478"/>
      <c r="H30" s="478"/>
      <c r="I30" s="230"/>
    </row>
    <row r="31" spans="2:9" s="75" customFormat="1" ht="19.5" customHeight="1" thickBot="1">
      <c r="B31" s="508"/>
      <c r="C31" s="479"/>
      <c r="D31" s="480"/>
      <c r="E31" s="336"/>
      <c r="F31" s="485"/>
      <c r="G31" s="481"/>
      <c r="H31" s="481"/>
      <c r="I31" s="482"/>
    </row>
    <row r="32" spans="2:6" s="75" customFormat="1" ht="19.5" customHeight="1" thickBot="1">
      <c r="B32" s="460" t="s">
        <v>250</v>
      </c>
      <c r="C32" s="461"/>
      <c r="D32" s="462"/>
      <c r="E32" s="463">
        <f>SUM(E24:E31)</f>
        <v>142842.79</v>
      </c>
      <c r="F32" s="464">
        <f>SUM(F24:F31)</f>
        <v>198966.50000000003</v>
      </c>
    </row>
    <row r="33" s="75" customFormat="1" ht="19.5" customHeight="1" thickBot="1">
      <c r="J33" s="79"/>
    </row>
    <row r="34" spans="2:9" s="75" customFormat="1" ht="34.5" customHeight="1" thickBot="1">
      <c r="B34" s="244" t="s">
        <v>311</v>
      </c>
      <c r="C34" s="217"/>
      <c r="D34" s="218" t="s">
        <v>299</v>
      </c>
      <c r="E34" s="418">
        <v>2016</v>
      </c>
      <c r="F34" s="418">
        <v>2017</v>
      </c>
      <c r="G34" s="218" t="s">
        <v>300</v>
      </c>
      <c r="H34" s="218" t="s">
        <v>301</v>
      </c>
      <c r="I34" s="219" t="s">
        <v>302</v>
      </c>
    </row>
    <row r="35" spans="2:11" s="75" customFormat="1" ht="19.5" customHeight="1">
      <c r="B35" s="420"/>
      <c r="C35" s="421"/>
      <c r="D35" s="221"/>
      <c r="E35" s="222"/>
      <c r="F35" s="245"/>
      <c r="G35" s="246"/>
      <c r="H35" s="246"/>
      <c r="I35" s="247"/>
      <c r="K35" s="509"/>
    </row>
    <row r="36" spans="2:11" s="75" customFormat="1" ht="19.5" customHeight="1">
      <c r="B36" s="422"/>
      <c r="C36" s="421"/>
      <c r="D36" s="221"/>
      <c r="E36" s="226"/>
      <c r="F36" s="226"/>
      <c r="G36" s="229"/>
      <c r="H36" s="229"/>
      <c r="I36" s="230"/>
      <c r="K36" s="476"/>
    </row>
    <row r="37" spans="2:9" s="75" customFormat="1" ht="19.5" customHeight="1">
      <c r="B37" s="422"/>
      <c r="C37" s="421"/>
      <c r="D37" s="221"/>
      <c r="E37" s="226"/>
      <c r="F37" s="226"/>
      <c r="G37" s="229"/>
      <c r="H37" s="229"/>
      <c r="I37" s="230"/>
    </row>
    <row r="38" spans="2:16" ht="24.75" customHeight="1">
      <c r="B38" s="422"/>
      <c r="C38" s="421"/>
      <c r="D38" s="221"/>
      <c r="E38" s="226"/>
      <c r="F38" s="226"/>
      <c r="G38" s="229"/>
      <c r="H38" s="229"/>
      <c r="I38" s="230"/>
      <c r="P38" s="215"/>
    </row>
    <row r="39" spans="2:16" ht="19.5" customHeight="1">
      <c r="B39" s="422"/>
      <c r="C39" s="421"/>
      <c r="D39" s="221"/>
      <c r="E39" s="226"/>
      <c r="F39" s="226"/>
      <c r="G39" s="229"/>
      <c r="H39" s="229"/>
      <c r="I39" s="230"/>
      <c r="P39" s="215"/>
    </row>
    <row r="40" spans="2:16" ht="19.5" customHeight="1">
      <c r="B40" s="422"/>
      <c r="C40" s="421"/>
      <c r="D40" s="221"/>
      <c r="E40" s="226"/>
      <c r="F40" s="226"/>
      <c r="G40" s="229"/>
      <c r="H40" s="229"/>
      <c r="I40" s="230"/>
      <c r="P40" s="215"/>
    </row>
    <row r="41" spans="2:16" ht="19.5" customHeight="1">
      <c r="B41" s="422"/>
      <c r="C41" s="421"/>
      <c r="D41" s="221"/>
      <c r="E41" s="226"/>
      <c r="F41" s="226"/>
      <c r="G41" s="229"/>
      <c r="H41" s="229"/>
      <c r="I41" s="230"/>
      <c r="P41" s="215"/>
    </row>
    <row r="42" spans="2:16" ht="19.5" customHeight="1" thickBot="1">
      <c r="B42" s="422"/>
      <c r="C42" s="432"/>
      <c r="D42" s="232"/>
      <c r="E42" s="233"/>
      <c r="F42" s="233"/>
      <c r="G42" s="234"/>
      <c r="H42" s="234"/>
      <c r="I42" s="235"/>
      <c r="P42" s="215"/>
    </row>
    <row r="43" spans="2:16" ht="19.5" customHeight="1" thickBot="1">
      <c r="B43" s="242" t="s">
        <v>250</v>
      </c>
      <c r="C43" s="217"/>
      <c r="D43" s="243"/>
      <c r="E43" s="415">
        <f>SUM(E35:E42)</f>
        <v>0</v>
      </c>
      <c r="F43" s="413">
        <f>SUM(F35:F42)</f>
        <v>0</v>
      </c>
      <c r="G43" s="75"/>
      <c r="H43" s="75"/>
      <c r="I43" s="75"/>
      <c r="P43" s="215"/>
    </row>
    <row r="44" s="75" customFormat="1" ht="19.5" customHeight="1"/>
    <row r="45" s="75" customFormat="1" ht="19.5" customHeight="1" thickBot="1"/>
    <row r="46" spans="2:9" s="75" customFormat="1" ht="19.5" customHeight="1" thickBot="1">
      <c r="B46" s="244" t="s">
        <v>312</v>
      </c>
      <c r="C46" s="217"/>
      <c r="D46" s="218" t="s">
        <v>299</v>
      </c>
      <c r="E46" s="418">
        <v>2016</v>
      </c>
      <c r="F46" s="418">
        <v>2017</v>
      </c>
      <c r="G46" s="218" t="s">
        <v>300</v>
      </c>
      <c r="H46" s="218" t="s">
        <v>301</v>
      </c>
      <c r="I46" s="219" t="s">
        <v>302</v>
      </c>
    </row>
    <row r="47" spans="2:9" s="75" customFormat="1" ht="19.5" customHeight="1">
      <c r="B47" s="420"/>
      <c r="C47" s="421"/>
      <c r="D47" s="221"/>
      <c r="E47" s="222"/>
      <c r="F47" s="222"/>
      <c r="G47" s="227"/>
      <c r="H47" s="227"/>
      <c r="I47" s="228"/>
    </row>
    <row r="48" spans="2:9" s="75" customFormat="1" ht="19.5" customHeight="1">
      <c r="B48" s="422"/>
      <c r="C48" s="421"/>
      <c r="D48" s="221"/>
      <c r="E48" s="226"/>
      <c r="F48" s="226"/>
      <c r="G48" s="229"/>
      <c r="H48" s="229"/>
      <c r="I48" s="230"/>
    </row>
    <row r="49" spans="2:9" s="75" customFormat="1" ht="19.5" customHeight="1">
      <c r="B49" s="422"/>
      <c r="C49" s="421"/>
      <c r="D49" s="221"/>
      <c r="E49" s="226"/>
      <c r="F49" s="226"/>
      <c r="G49" s="229"/>
      <c r="H49" s="229"/>
      <c r="I49" s="230"/>
    </row>
    <row r="50" spans="2:9" s="75" customFormat="1" ht="19.5" customHeight="1">
      <c r="B50" s="422"/>
      <c r="C50" s="421"/>
      <c r="D50" s="221"/>
      <c r="E50" s="226"/>
      <c r="F50" s="226"/>
      <c r="G50" s="229"/>
      <c r="H50" s="229"/>
      <c r="I50" s="230"/>
    </row>
    <row r="51" spans="2:9" s="75" customFormat="1" ht="19.5" customHeight="1">
      <c r="B51" s="422"/>
      <c r="C51" s="421"/>
      <c r="D51" s="221"/>
      <c r="E51" s="226"/>
      <c r="F51" s="226"/>
      <c r="G51" s="229"/>
      <c r="H51" s="229"/>
      <c r="I51" s="230"/>
    </row>
    <row r="52" spans="2:9" s="75" customFormat="1" ht="19.5" customHeight="1">
      <c r="B52" s="422"/>
      <c r="C52" s="421"/>
      <c r="D52" s="221"/>
      <c r="E52" s="226"/>
      <c r="F52" s="226"/>
      <c r="G52" s="229"/>
      <c r="H52" s="229"/>
      <c r="I52" s="230"/>
    </row>
    <row r="53" spans="2:9" s="75" customFormat="1" ht="19.5" customHeight="1">
      <c r="B53" s="422"/>
      <c r="C53" s="421"/>
      <c r="D53" s="221"/>
      <c r="E53" s="226"/>
      <c r="F53" s="226"/>
      <c r="G53" s="229"/>
      <c r="H53" s="229"/>
      <c r="I53" s="230"/>
    </row>
    <row r="54" spans="2:9" s="75" customFormat="1" ht="19.5" customHeight="1" thickBot="1">
      <c r="B54" s="422"/>
      <c r="C54" s="432"/>
      <c r="D54" s="232"/>
      <c r="E54" s="233"/>
      <c r="F54" s="233"/>
      <c r="G54" s="234"/>
      <c r="H54" s="234"/>
      <c r="I54" s="235"/>
    </row>
    <row r="55" spans="2:6" s="75" customFormat="1" ht="19.5" customHeight="1" thickBot="1">
      <c r="B55" s="242" t="s">
        <v>85</v>
      </c>
      <c r="C55" s="217"/>
      <c r="D55" s="243"/>
      <c r="E55" s="413">
        <f>SUM(E47:E54)</f>
        <v>0</v>
      </c>
      <c r="F55" s="413">
        <f>SUM(F47:F54)</f>
        <v>0</v>
      </c>
    </row>
    <row r="56" spans="2:6" s="75" customFormat="1" ht="19.5" customHeight="1">
      <c r="B56" s="248"/>
      <c r="C56" s="249"/>
      <c r="D56" s="250"/>
      <c r="E56" s="250"/>
      <c r="F56" s="250"/>
    </row>
    <row r="57" spans="2:9" s="75" customFormat="1" ht="45.75" customHeight="1">
      <c r="B57" s="962"/>
      <c r="C57" s="962"/>
      <c r="D57" s="962"/>
      <c r="E57" s="962"/>
      <c r="F57" s="962"/>
      <c r="G57" s="962"/>
      <c r="H57" s="962"/>
      <c r="I57" s="962"/>
    </row>
    <row r="58" spans="2:9" s="75" customFormat="1" ht="19.5" customHeight="1">
      <c r="B58" s="949"/>
      <c r="C58" s="949"/>
      <c r="D58" s="949"/>
      <c r="E58" s="949"/>
      <c r="F58" s="949"/>
      <c r="G58" s="949"/>
      <c r="H58" s="949"/>
      <c r="I58" s="949"/>
    </row>
    <row r="59" spans="2:9" s="75" customFormat="1" ht="18.75" customHeight="1">
      <c r="B59" s="949"/>
      <c r="C59" s="949"/>
      <c r="D59" s="949"/>
      <c r="E59" s="949"/>
      <c r="F59" s="949"/>
      <c r="G59" s="949"/>
      <c r="H59" s="949"/>
      <c r="I59" s="949"/>
    </row>
    <row r="60" s="75" customFormat="1" ht="19.5" customHeight="1">
      <c r="F60" s="477"/>
    </row>
    <row r="61" s="75" customFormat="1" ht="19.5" customHeight="1">
      <c r="F61" s="477"/>
    </row>
    <row r="62" s="75" customFormat="1" ht="19.5" customHeight="1">
      <c r="F62" s="477"/>
    </row>
    <row r="63" s="75" customFormat="1" ht="19.5" customHeight="1"/>
    <row r="64" s="75" customFormat="1" ht="19.5" customHeight="1"/>
    <row r="65" s="75" customFormat="1" ht="19.5" customHeight="1"/>
    <row r="66" s="75" customFormat="1" ht="19.5" customHeight="1"/>
    <row r="67" s="75" customFormat="1" ht="19.5" customHeight="1"/>
    <row r="68" s="75" customFormat="1" ht="19.5" customHeight="1"/>
    <row r="69" s="75" customFormat="1" ht="19.5" customHeight="1"/>
    <row r="70" s="75" customFormat="1" ht="19.5" customHeight="1"/>
    <row r="71" s="75" customFormat="1" ht="19.5" customHeight="1"/>
    <row r="72" s="75" customFormat="1" ht="12.75"/>
    <row r="73" s="75" customFormat="1" ht="12.75"/>
    <row r="74" s="75" customFormat="1" ht="12.75"/>
    <row r="75" s="75" customFormat="1" ht="12.75"/>
    <row r="76" s="75" customFormat="1" ht="12.75"/>
    <row r="77" s="75" customFormat="1" ht="12.75"/>
    <row r="83" ht="12.75">
      <c r="D83" s="213" t="s">
        <v>313</v>
      </c>
    </row>
    <row r="84" ht="12.75">
      <c r="D84" s="213" t="s">
        <v>314</v>
      </c>
    </row>
    <row r="85" ht="12.75">
      <c r="D85" s="213" t="s">
        <v>315</v>
      </c>
    </row>
    <row r="86" ht="12.75">
      <c r="D86" s="213" t="s">
        <v>316</v>
      </c>
    </row>
    <row r="87" ht="12.75">
      <c r="D87" s="213" t="s">
        <v>317</v>
      </c>
    </row>
    <row r="88" ht="12.75">
      <c r="D88" s="213" t="s">
        <v>318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2:F2"/>
    <mergeCell ref="G2:I2"/>
    <mergeCell ref="B3:F3"/>
    <mergeCell ref="G3:I3"/>
    <mergeCell ref="B4:I4"/>
    <mergeCell ref="B57:I57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24:F24 E7:F7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L29"/>
  <sheetViews>
    <sheetView zoomScale="75" zoomScaleNormal="75" zoomScalePageLayoutView="0" workbookViewId="0" topLeftCell="A1">
      <selection activeCell="G36" sqref="G36"/>
    </sheetView>
  </sheetViews>
  <sheetFormatPr defaultColWidth="11.57421875" defaultRowHeight="12.75"/>
  <cols>
    <col min="1" max="1" width="11.57421875" style="75" customWidth="1"/>
    <col min="2" max="2" width="2.28125" style="75" customWidth="1"/>
    <col min="3" max="6" width="11.57421875" style="75" customWidth="1"/>
    <col min="7" max="7" width="14.7109375" style="75" customWidth="1"/>
    <col min="8" max="8" width="11.57421875" style="75" customWidth="1"/>
    <col min="9" max="9" width="14.7109375" style="75" customWidth="1"/>
    <col min="10" max="16384" width="11.57421875" style="75" customWidth="1"/>
  </cols>
  <sheetData>
    <row r="2" ht="13.5" thickBot="1"/>
    <row r="3" spans="2:12" ht="21.75" customHeight="1">
      <c r="B3" s="761" t="s">
        <v>226</v>
      </c>
      <c r="C3" s="762"/>
      <c r="D3" s="762"/>
      <c r="E3" s="762"/>
      <c r="F3" s="762"/>
      <c r="G3" s="762"/>
      <c r="H3" s="762"/>
      <c r="I3" s="762"/>
      <c r="J3" s="762"/>
      <c r="K3" s="810"/>
      <c r="L3" s="970">
        <v>2017</v>
      </c>
    </row>
    <row r="4" spans="2:12" ht="19.5" customHeight="1" thickBot="1">
      <c r="B4" s="766" t="s">
        <v>0</v>
      </c>
      <c r="C4" s="767"/>
      <c r="D4" s="767"/>
      <c r="E4" s="767"/>
      <c r="F4" s="767"/>
      <c r="G4" s="767"/>
      <c r="H4" s="767"/>
      <c r="I4" s="767"/>
      <c r="J4" s="767"/>
      <c r="K4" s="972"/>
      <c r="L4" s="971"/>
    </row>
    <row r="5" spans="2:12" ht="27.75" customHeight="1" thickBot="1">
      <c r="B5" s="973" t="str">
        <f>PyG!$B$3</f>
        <v>FUNDACIÓN: Agencia Insular de la Energía de Tenerife</v>
      </c>
      <c r="C5" s="974"/>
      <c r="D5" s="974"/>
      <c r="E5" s="974"/>
      <c r="F5" s="974"/>
      <c r="G5" s="974"/>
      <c r="H5" s="974"/>
      <c r="I5" s="975"/>
      <c r="J5" s="976" t="s">
        <v>511</v>
      </c>
      <c r="K5" s="976"/>
      <c r="L5" s="977"/>
    </row>
    <row r="6" ht="13.5" thickBot="1"/>
    <row r="7" spans="2:12" ht="17.25" customHeight="1" thickBot="1">
      <c r="B7" s="978" t="s">
        <v>512</v>
      </c>
      <c r="C7" s="979"/>
      <c r="D7" s="979"/>
      <c r="E7" s="979"/>
      <c r="F7" s="979"/>
      <c r="G7" s="979"/>
      <c r="H7" s="980"/>
      <c r="I7" s="984" t="s">
        <v>513</v>
      </c>
      <c r="J7" s="978" t="s">
        <v>514</v>
      </c>
      <c r="K7" s="979"/>
      <c r="L7" s="980"/>
    </row>
    <row r="8" spans="2:12" ht="30" customHeight="1" thickBot="1">
      <c r="B8" s="981"/>
      <c r="C8" s="982"/>
      <c r="D8" s="982"/>
      <c r="E8" s="982"/>
      <c r="F8" s="982"/>
      <c r="G8" s="982"/>
      <c r="H8" s="983"/>
      <c r="I8" s="985"/>
      <c r="J8" s="591">
        <v>42736</v>
      </c>
      <c r="K8" s="592">
        <v>42767</v>
      </c>
      <c r="L8" s="593">
        <v>42795</v>
      </c>
    </row>
    <row r="9" spans="2:12" ht="17.25" customHeight="1">
      <c r="B9" s="965" t="s">
        <v>515</v>
      </c>
      <c r="C9" s="966"/>
      <c r="D9" s="966"/>
      <c r="E9" s="966"/>
      <c r="F9" s="966"/>
      <c r="G9" s="966"/>
      <c r="H9" s="967"/>
      <c r="I9" s="594"/>
      <c r="J9" s="595"/>
      <c r="K9" s="596"/>
      <c r="L9" s="597"/>
    </row>
    <row r="10" spans="2:12" ht="6.75" customHeight="1">
      <c r="B10" s="511"/>
      <c r="C10" s="510"/>
      <c r="D10" s="510"/>
      <c r="E10" s="510"/>
      <c r="F10" s="510"/>
      <c r="G10" s="510"/>
      <c r="H10" s="207"/>
      <c r="I10" s="110"/>
      <c r="J10" s="110"/>
      <c r="K10" s="111"/>
      <c r="L10" s="207"/>
    </row>
    <row r="11" spans="2:12" ht="17.25" customHeight="1">
      <c r="B11" s="965" t="s">
        <v>516</v>
      </c>
      <c r="C11" s="966"/>
      <c r="D11" s="966"/>
      <c r="E11" s="966"/>
      <c r="F11" s="966"/>
      <c r="G11" s="966"/>
      <c r="H11" s="967"/>
      <c r="I11" s="595"/>
      <c r="J11" s="595"/>
      <c r="K11" s="596"/>
      <c r="L11" s="597"/>
    </row>
    <row r="12" spans="2:12" ht="6.75" customHeight="1">
      <c r="B12" s="598"/>
      <c r="C12" s="111"/>
      <c r="D12" s="111"/>
      <c r="E12" s="111"/>
      <c r="F12" s="111"/>
      <c r="G12" s="111"/>
      <c r="H12" s="207"/>
      <c r="I12" s="110"/>
      <c r="J12" s="110"/>
      <c r="K12" s="111"/>
      <c r="L12" s="207"/>
    </row>
    <row r="13" spans="2:12" ht="12.75">
      <c r="B13" s="110"/>
      <c r="C13" s="111" t="s">
        <v>517</v>
      </c>
      <c r="D13" s="111"/>
      <c r="E13" s="111"/>
      <c r="F13" s="111"/>
      <c r="G13" s="111"/>
      <c r="H13" s="207"/>
      <c r="I13" s="110"/>
      <c r="J13" s="110"/>
      <c r="K13" s="111"/>
      <c r="L13" s="207"/>
    </row>
    <row r="14" spans="2:12" ht="12.75">
      <c r="B14" s="110"/>
      <c r="C14" s="111" t="s">
        <v>518</v>
      </c>
      <c r="D14" s="111"/>
      <c r="E14" s="111"/>
      <c r="F14" s="111"/>
      <c r="G14" s="111"/>
      <c r="H14" s="207"/>
      <c r="I14" s="110"/>
      <c r="J14" s="110"/>
      <c r="K14" s="111"/>
      <c r="L14" s="207"/>
    </row>
    <row r="15" spans="2:12" ht="12.75">
      <c r="B15" s="110"/>
      <c r="C15" s="111" t="s">
        <v>519</v>
      </c>
      <c r="D15" s="111"/>
      <c r="E15" s="111"/>
      <c r="F15" s="111"/>
      <c r="G15" s="111"/>
      <c r="H15" s="207"/>
      <c r="I15" s="110"/>
      <c r="J15" s="110"/>
      <c r="K15" s="111"/>
      <c r="L15" s="207"/>
    </row>
    <row r="16" spans="2:12" ht="12.75">
      <c r="B16" s="110"/>
      <c r="C16" s="111" t="s">
        <v>520</v>
      </c>
      <c r="D16" s="111"/>
      <c r="E16" s="111"/>
      <c r="F16" s="111"/>
      <c r="G16" s="111"/>
      <c r="H16" s="207"/>
      <c r="I16" s="110"/>
      <c r="J16" s="110"/>
      <c r="K16" s="111"/>
      <c r="L16" s="207"/>
    </row>
    <row r="17" spans="2:12" ht="12.75">
      <c r="B17" s="110"/>
      <c r="C17" s="111" t="s">
        <v>321</v>
      </c>
      <c r="D17" s="111"/>
      <c r="E17" s="111"/>
      <c r="F17" s="111"/>
      <c r="G17" s="111"/>
      <c r="H17" s="207"/>
      <c r="I17" s="110"/>
      <c r="J17" s="110"/>
      <c r="K17" s="111"/>
      <c r="L17" s="207"/>
    </row>
    <row r="18" spans="2:12" ht="6.75" customHeight="1">
      <c r="B18" s="598"/>
      <c r="C18" s="111"/>
      <c r="D18" s="111"/>
      <c r="E18" s="111"/>
      <c r="F18" s="111"/>
      <c r="G18" s="111"/>
      <c r="H18" s="207"/>
      <c r="I18" s="110"/>
      <c r="J18" s="110"/>
      <c r="K18" s="111"/>
      <c r="L18" s="207"/>
    </row>
    <row r="19" spans="2:12" ht="17.25" customHeight="1">
      <c r="B19" s="965" t="s">
        <v>521</v>
      </c>
      <c r="C19" s="966"/>
      <c r="D19" s="966"/>
      <c r="E19" s="966"/>
      <c r="F19" s="966"/>
      <c r="G19" s="966"/>
      <c r="H19" s="967"/>
      <c r="I19" s="595"/>
      <c r="J19" s="595"/>
      <c r="K19" s="596"/>
      <c r="L19" s="597"/>
    </row>
    <row r="20" spans="2:12" ht="6.75" customHeight="1">
      <c r="B20" s="598"/>
      <c r="C20" s="111"/>
      <c r="D20" s="111"/>
      <c r="E20" s="111"/>
      <c r="F20" s="111"/>
      <c r="G20" s="111"/>
      <c r="H20" s="207"/>
      <c r="I20" s="110"/>
      <c r="J20" s="110"/>
      <c r="K20" s="111"/>
      <c r="L20" s="207"/>
    </row>
    <row r="21" spans="2:12" ht="12.75">
      <c r="B21" s="110"/>
      <c r="C21" s="968" t="s">
        <v>522</v>
      </c>
      <c r="D21" s="968"/>
      <c r="E21" s="968"/>
      <c r="F21" s="968"/>
      <c r="G21" s="968"/>
      <c r="H21" s="969"/>
      <c r="I21" s="110"/>
      <c r="J21" s="110"/>
      <c r="K21" s="111"/>
      <c r="L21" s="207"/>
    </row>
    <row r="22" spans="2:12" ht="12.75">
      <c r="B22" s="110"/>
      <c r="C22" s="968" t="s">
        <v>523</v>
      </c>
      <c r="D22" s="968"/>
      <c r="E22" s="968"/>
      <c r="F22" s="968"/>
      <c r="G22" s="968"/>
      <c r="H22" s="969"/>
      <c r="I22" s="110"/>
      <c r="J22" s="110"/>
      <c r="K22" s="111"/>
      <c r="L22" s="207"/>
    </row>
    <row r="23" spans="2:12" ht="6.75" customHeight="1">
      <c r="B23" s="598"/>
      <c r="C23" s="111"/>
      <c r="D23" s="111"/>
      <c r="E23" s="111"/>
      <c r="F23" s="111"/>
      <c r="G23" s="111"/>
      <c r="H23" s="207"/>
      <c r="I23" s="110"/>
      <c r="J23" s="110"/>
      <c r="K23" s="111"/>
      <c r="L23" s="207"/>
    </row>
    <row r="24" spans="2:12" ht="17.25" customHeight="1">
      <c r="B24" s="965" t="s">
        <v>524</v>
      </c>
      <c r="C24" s="966"/>
      <c r="D24" s="966"/>
      <c r="E24" s="966"/>
      <c r="F24" s="966"/>
      <c r="G24" s="966"/>
      <c r="H24" s="967"/>
      <c r="I24" s="595"/>
      <c r="J24" s="595"/>
      <c r="K24" s="596"/>
      <c r="L24" s="597"/>
    </row>
    <row r="25" spans="2:12" ht="6.75" customHeight="1">
      <c r="B25" s="598"/>
      <c r="C25" s="111"/>
      <c r="D25" s="111"/>
      <c r="E25" s="111"/>
      <c r="F25" s="111"/>
      <c r="G25" s="111"/>
      <c r="H25" s="207"/>
      <c r="I25" s="110"/>
      <c r="J25" s="110"/>
      <c r="K25" s="111"/>
      <c r="L25" s="207"/>
    </row>
    <row r="26" spans="2:12" ht="12.75">
      <c r="B26" s="110"/>
      <c r="C26" s="968" t="s">
        <v>522</v>
      </c>
      <c r="D26" s="968"/>
      <c r="E26" s="968"/>
      <c r="F26" s="968"/>
      <c r="G26" s="968"/>
      <c r="H26" s="969"/>
      <c r="I26" s="110"/>
      <c r="J26" s="110"/>
      <c r="K26" s="111"/>
      <c r="L26" s="207"/>
    </row>
    <row r="27" spans="2:12" ht="13.5" thickBot="1">
      <c r="B27" s="309"/>
      <c r="C27" s="963" t="s">
        <v>523</v>
      </c>
      <c r="D27" s="963"/>
      <c r="E27" s="963"/>
      <c r="F27" s="963"/>
      <c r="G27" s="963"/>
      <c r="H27" s="964"/>
      <c r="I27" s="309"/>
      <c r="J27" s="309"/>
      <c r="K27" s="306"/>
      <c r="L27" s="310"/>
    </row>
    <row r="29" ht="12.75">
      <c r="C29" s="599" t="s">
        <v>525</v>
      </c>
    </row>
  </sheetData>
  <sheetProtection/>
  <mergeCells count="16">
    <mergeCell ref="B9:H9"/>
    <mergeCell ref="B11:H11"/>
    <mergeCell ref="B3:K3"/>
    <mergeCell ref="L3:L4"/>
    <mergeCell ref="B4:K4"/>
    <mergeCell ref="B5:I5"/>
    <mergeCell ref="J5:L5"/>
    <mergeCell ref="B7:H8"/>
    <mergeCell ref="I7:I8"/>
    <mergeCell ref="J7:L7"/>
    <mergeCell ref="C27:H27"/>
    <mergeCell ref="B19:H19"/>
    <mergeCell ref="C21:H21"/>
    <mergeCell ref="C22:H22"/>
    <mergeCell ref="B24:H24"/>
    <mergeCell ref="C26:H2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13"/>
  <sheetViews>
    <sheetView zoomScalePageLayoutView="0" workbookViewId="0" topLeftCell="A1">
      <selection activeCell="E20" sqref="E20"/>
    </sheetView>
  </sheetViews>
  <sheetFormatPr defaultColWidth="11.57421875" defaultRowHeight="12.75"/>
  <cols>
    <col min="1" max="1" width="3.28125" style="75" customWidth="1"/>
    <col min="2" max="2" width="34.28125" style="75" customWidth="1"/>
    <col min="3" max="12" width="15.7109375" style="75" customWidth="1"/>
    <col min="13" max="16384" width="11.57421875" style="75" customWidth="1"/>
  </cols>
  <sheetData>
    <row r="1" ht="26.25" customHeight="1" thickBot="1"/>
    <row r="2" spans="2:12" ht="21.75" customHeight="1">
      <c r="B2" s="761" t="s">
        <v>226</v>
      </c>
      <c r="C2" s="762"/>
      <c r="D2" s="762"/>
      <c r="E2" s="762"/>
      <c r="F2" s="762"/>
      <c r="G2" s="762"/>
      <c r="H2" s="762"/>
      <c r="I2" s="762"/>
      <c r="J2" s="762"/>
      <c r="K2" s="810"/>
      <c r="L2" s="970">
        <v>2017</v>
      </c>
    </row>
    <row r="3" spans="2:12" ht="19.5" customHeight="1" thickBot="1">
      <c r="B3" s="766" t="s">
        <v>0</v>
      </c>
      <c r="C3" s="767"/>
      <c r="D3" s="767"/>
      <c r="E3" s="767"/>
      <c r="F3" s="767"/>
      <c r="G3" s="767"/>
      <c r="H3" s="767"/>
      <c r="I3" s="767"/>
      <c r="J3" s="767"/>
      <c r="K3" s="972"/>
      <c r="L3" s="971"/>
    </row>
    <row r="4" spans="2:12" ht="56.25" customHeight="1" thickBot="1">
      <c r="B4" s="973" t="str">
        <f>PyG!$B$3</f>
        <v>FUNDACIÓN: Agencia Insular de la Energía de Tenerife</v>
      </c>
      <c r="C4" s="974"/>
      <c r="D4" s="974"/>
      <c r="E4" s="974"/>
      <c r="F4" s="974"/>
      <c r="G4" s="974"/>
      <c r="H4" s="974"/>
      <c r="I4" s="975"/>
      <c r="J4" s="976" t="s">
        <v>526</v>
      </c>
      <c r="K4" s="976"/>
      <c r="L4" s="977"/>
    </row>
    <row r="5" spans="1:2" ht="18" customHeight="1" thickBot="1">
      <c r="A5" s="251"/>
      <c r="B5" s="251"/>
    </row>
    <row r="6" spans="1:12" ht="26.25" customHeight="1">
      <c r="A6" s="251"/>
      <c r="B6" s="986" t="s">
        <v>512</v>
      </c>
      <c r="C6" s="987" t="s">
        <v>527</v>
      </c>
      <c r="D6" s="988"/>
      <c r="E6" s="988"/>
      <c r="F6" s="988"/>
      <c r="G6" s="988"/>
      <c r="H6" s="988"/>
      <c r="I6" s="988"/>
      <c r="J6" s="988"/>
      <c r="K6" s="988"/>
      <c r="L6" s="989"/>
    </row>
    <row r="7" spans="1:12" ht="27" customHeight="1" thickBot="1">
      <c r="A7" s="251"/>
      <c r="B7" s="985"/>
      <c r="C7" s="490">
        <v>2017</v>
      </c>
      <c r="D7" s="490">
        <v>2018</v>
      </c>
      <c r="E7" s="490">
        <v>2019</v>
      </c>
      <c r="F7" s="490">
        <v>2020</v>
      </c>
      <c r="G7" s="490">
        <v>2021</v>
      </c>
      <c r="H7" s="490">
        <v>2022</v>
      </c>
      <c r="I7" s="490">
        <v>2023</v>
      </c>
      <c r="J7" s="490">
        <v>2024</v>
      </c>
      <c r="K7" s="490">
        <v>2025</v>
      </c>
      <c r="L7" s="600">
        <v>2026</v>
      </c>
    </row>
    <row r="8" spans="2:12" ht="21" customHeight="1">
      <c r="B8" s="601" t="s">
        <v>517</v>
      </c>
      <c r="C8" s="602"/>
      <c r="D8" s="602"/>
      <c r="E8" s="602"/>
      <c r="F8" s="602"/>
      <c r="G8" s="602"/>
      <c r="H8" s="602"/>
      <c r="I8" s="602"/>
      <c r="J8" s="602"/>
      <c r="K8" s="602"/>
      <c r="L8" s="603"/>
    </row>
    <row r="9" spans="2:12" ht="21" customHeight="1">
      <c r="B9" s="110" t="s">
        <v>528</v>
      </c>
      <c r="C9" s="604"/>
      <c r="D9" s="604"/>
      <c r="E9" s="604"/>
      <c r="F9" s="604"/>
      <c r="G9" s="604"/>
      <c r="H9" s="604"/>
      <c r="I9" s="604"/>
      <c r="J9" s="604"/>
      <c r="K9" s="604"/>
      <c r="L9" s="605"/>
    </row>
    <row r="10" spans="2:12" ht="21" customHeight="1">
      <c r="B10" s="110" t="s">
        <v>320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5"/>
    </row>
    <row r="11" spans="2:12" ht="21" customHeight="1">
      <c r="B11" s="110" t="s">
        <v>529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5"/>
    </row>
    <row r="12" spans="2:12" ht="21" customHeight="1" thickBot="1">
      <c r="B12" s="309" t="s">
        <v>321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7"/>
    </row>
    <row r="13" spans="2:12" ht="27" customHeight="1" thickBot="1">
      <c r="B13" s="608" t="s">
        <v>530</v>
      </c>
      <c r="C13" s="609">
        <f aca="true" t="shared" si="0" ref="C13:L13">SUM(C8:C12)</f>
        <v>0</v>
      </c>
      <c r="D13" s="609">
        <f t="shared" si="0"/>
        <v>0</v>
      </c>
      <c r="E13" s="609">
        <f t="shared" si="0"/>
        <v>0</v>
      </c>
      <c r="F13" s="609">
        <f t="shared" si="0"/>
        <v>0</v>
      </c>
      <c r="G13" s="609">
        <f t="shared" si="0"/>
        <v>0</v>
      </c>
      <c r="H13" s="609">
        <f t="shared" si="0"/>
        <v>0</v>
      </c>
      <c r="I13" s="609">
        <f t="shared" si="0"/>
        <v>0</v>
      </c>
      <c r="J13" s="609">
        <f t="shared" si="0"/>
        <v>0</v>
      </c>
      <c r="K13" s="609">
        <f t="shared" si="0"/>
        <v>0</v>
      </c>
      <c r="L13" s="610">
        <f t="shared" si="0"/>
        <v>0</v>
      </c>
    </row>
  </sheetData>
  <sheetProtection/>
  <mergeCells count="7">
    <mergeCell ref="B6:B7"/>
    <mergeCell ref="C6:L6"/>
    <mergeCell ref="B2:K2"/>
    <mergeCell ref="L2:L3"/>
    <mergeCell ref="B3:K3"/>
    <mergeCell ref="B4:I4"/>
    <mergeCell ref="J4:L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7"/>
  <sheetViews>
    <sheetView zoomScale="75" zoomScaleNormal="75" zoomScalePageLayoutView="0" workbookViewId="0" topLeftCell="A1">
      <selection activeCell="B2" sqref="B2:P29"/>
    </sheetView>
  </sheetViews>
  <sheetFormatPr defaultColWidth="11.57421875" defaultRowHeight="12.75"/>
  <cols>
    <col min="1" max="1" width="3.28125" style="252" customWidth="1"/>
    <col min="2" max="2" width="10.28125" style="252" customWidth="1"/>
    <col min="3" max="3" width="19.8515625" style="252" hidden="1" customWidth="1"/>
    <col min="4" max="4" width="12.140625" style="252" customWidth="1"/>
    <col min="5" max="5" width="16.421875" style="252" customWidth="1"/>
    <col min="6" max="6" width="10.57421875" style="252" customWidth="1"/>
    <col min="7" max="7" width="13.00390625" style="252" customWidth="1"/>
    <col min="8" max="9" width="13.57421875" style="252" customWidth="1"/>
    <col min="10" max="10" width="14.7109375" style="252" customWidth="1"/>
    <col min="11" max="11" width="12.7109375" style="252" customWidth="1"/>
    <col min="12" max="12" width="13.28125" style="252" customWidth="1"/>
    <col min="13" max="13" width="14.140625" style="252" customWidth="1"/>
    <col min="14" max="14" width="13.28125" style="252" customWidth="1"/>
    <col min="15" max="15" width="13.7109375" style="252" customWidth="1"/>
    <col min="16" max="16" width="12.57421875" style="252" customWidth="1"/>
    <col min="17" max="17" width="0" style="252" hidden="1" customWidth="1"/>
    <col min="18" max="18" width="17.140625" style="255" hidden="1" customWidth="1"/>
    <col min="19" max="19" width="17.421875" style="255" hidden="1" customWidth="1"/>
    <col min="20" max="20" width="0.9921875" style="255" hidden="1" customWidth="1"/>
    <col min="21" max="16384" width="11.57421875" style="252" customWidth="1"/>
  </cols>
  <sheetData>
    <row r="1" spans="2:15" ht="24.75" customHeight="1" thickBot="1">
      <c r="B1" s="253"/>
      <c r="O1" s="254"/>
    </row>
    <row r="2" spans="2:20" s="256" customFormat="1" ht="36" customHeight="1" thickBot="1">
      <c r="B2" s="1003" t="s">
        <v>322</v>
      </c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5"/>
      <c r="O2" s="995">
        <v>2017</v>
      </c>
      <c r="P2" s="996"/>
      <c r="R2" s="257"/>
      <c r="S2" s="257"/>
      <c r="T2" s="257"/>
    </row>
    <row r="3" spans="2:16" ht="25.5" customHeight="1" thickBot="1">
      <c r="B3" s="997" t="str">
        <f>PyG!$B$3</f>
        <v>FUNDACIÓN: Agencia Insular de la Energía de Tenerife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9"/>
      <c r="O3" s="997" t="s">
        <v>323</v>
      </c>
      <c r="P3" s="999"/>
    </row>
    <row r="4" spans="2:16" ht="24.75" customHeight="1">
      <c r="B4" s="1000" t="s">
        <v>324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2"/>
    </row>
    <row r="5" spans="2:17" ht="48" customHeight="1">
      <c r="B5" s="990" t="s">
        <v>325</v>
      </c>
      <c r="C5" s="991"/>
      <c r="D5" s="992"/>
      <c r="E5" s="993" t="s">
        <v>326</v>
      </c>
      <c r="F5" s="992"/>
      <c r="G5" s="259" t="s">
        <v>327</v>
      </c>
      <c r="H5" s="994" t="s">
        <v>328</v>
      </c>
      <c r="I5" s="994"/>
      <c r="J5" s="994"/>
      <c r="K5" s="993" t="s">
        <v>329</v>
      </c>
      <c r="L5" s="992"/>
      <c r="M5" s="993" t="s">
        <v>420</v>
      </c>
      <c r="N5" s="992"/>
      <c r="O5" s="993" t="s">
        <v>419</v>
      </c>
      <c r="P5" s="1006"/>
      <c r="Q5" s="260"/>
    </row>
    <row r="6" spans="2:16" ht="19.5" customHeight="1">
      <c r="B6" s="1011"/>
      <c r="C6" s="1012"/>
      <c r="D6" s="1013"/>
      <c r="E6" s="1007"/>
      <c r="F6" s="1010"/>
      <c r="G6" s="261"/>
      <c r="H6" s="1015"/>
      <c r="I6" s="1016"/>
      <c r="J6" s="1017"/>
      <c r="K6" s="1007"/>
      <c r="L6" s="1010"/>
      <c r="M6" s="1007"/>
      <c r="N6" s="1010"/>
      <c r="O6" s="1007"/>
      <c r="P6" s="1008"/>
    </row>
    <row r="7" spans="2:16" ht="19.5" customHeight="1">
      <c r="B7" s="1011"/>
      <c r="C7" s="1012"/>
      <c r="D7" s="1013"/>
      <c r="E7" s="1007"/>
      <c r="F7" s="1010"/>
      <c r="G7" s="261"/>
      <c r="H7" s="1014"/>
      <c r="I7" s="1014"/>
      <c r="J7" s="1014"/>
      <c r="K7" s="1007"/>
      <c r="L7" s="1010"/>
      <c r="M7" s="1007"/>
      <c r="N7" s="1009"/>
      <c r="O7" s="1007"/>
      <c r="P7" s="1008"/>
    </row>
    <row r="8" spans="2:16" ht="19.5" customHeight="1">
      <c r="B8" s="1011"/>
      <c r="C8" s="1012"/>
      <c r="D8" s="1013"/>
      <c r="E8" s="1007"/>
      <c r="F8" s="1010"/>
      <c r="G8" s="261"/>
      <c r="H8" s="1014"/>
      <c r="I8" s="1014"/>
      <c r="J8" s="1014"/>
      <c r="K8" s="1007"/>
      <c r="L8" s="1010"/>
      <c r="M8" s="1007"/>
      <c r="N8" s="1009"/>
      <c r="O8" s="1007"/>
      <c r="P8" s="1008"/>
    </row>
    <row r="9" spans="2:16" ht="19.5" customHeight="1">
      <c r="B9" s="1011"/>
      <c r="C9" s="1012"/>
      <c r="D9" s="1013"/>
      <c r="E9" s="1007"/>
      <c r="F9" s="1010"/>
      <c r="G9" s="261"/>
      <c r="H9" s="1014"/>
      <c r="I9" s="1014"/>
      <c r="J9" s="1014"/>
      <c r="K9" s="1007"/>
      <c r="L9" s="1010"/>
      <c r="M9" s="1007"/>
      <c r="N9" s="1009"/>
      <c r="O9" s="1007"/>
      <c r="P9" s="1008"/>
    </row>
    <row r="10" spans="2:16" ht="19.5" customHeight="1">
      <c r="B10" s="1011"/>
      <c r="C10" s="1012"/>
      <c r="D10" s="1013"/>
      <c r="E10" s="1007"/>
      <c r="F10" s="1010"/>
      <c r="G10" s="263"/>
      <c r="H10" s="1014"/>
      <c r="I10" s="1014"/>
      <c r="J10" s="1014"/>
      <c r="K10" s="1007"/>
      <c r="L10" s="1010"/>
      <c r="M10" s="1007"/>
      <c r="N10" s="1009"/>
      <c r="O10" s="1007"/>
      <c r="P10" s="1008"/>
    </row>
    <row r="11" spans="2:16" ht="24.75" customHeight="1">
      <c r="B11" s="1022" t="s">
        <v>330</v>
      </c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4"/>
    </row>
    <row r="12" spans="2:16" ht="40.5" customHeight="1">
      <c r="B12" s="1025" t="s">
        <v>331</v>
      </c>
      <c r="C12" s="259"/>
      <c r="D12" s="994" t="s">
        <v>332</v>
      </c>
      <c r="E12" s="1026" t="s">
        <v>333</v>
      </c>
      <c r="F12" s="1027"/>
      <c r="G12" s="994" t="s">
        <v>334</v>
      </c>
      <c r="H12" s="1020" t="s">
        <v>335</v>
      </c>
      <c r="I12" s="1020" t="s">
        <v>336</v>
      </c>
      <c r="J12" s="993" t="s">
        <v>421</v>
      </c>
      <c r="K12" s="992"/>
      <c r="L12" s="993" t="s">
        <v>417</v>
      </c>
      <c r="M12" s="991"/>
      <c r="N12" s="992"/>
      <c r="O12" s="994" t="s">
        <v>426</v>
      </c>
      <c r="P12" s="1030"/>
    </row>
    <row r="13" spans="2:20" ht="53.25" customHeight="1">
      <c r="B13" s="1025"/>
      <c r="C13" s="259"/>
      <c r="D13" s="994"/>
      <c r="E13" s="1028"/>
      <c r="F13" s="1029"/>
      <c r="G13" s="994"/>
      <c r="H13" s="1021"/>
      <c r="I13" s="1021"/>
      <c r="J13" s="264" t="s">
        <v>337</v>
      </c>
      <c r="K13" s="264" t="s">
        <v>422</v>
      </c>
      <c r="L13" s="264" t="s">
        <v>423</v>
      </c>
      <c r="M13" s="259" t="s">
        <v>424</v>
      </c>
      <c r="N13" s="258" t="s">
        <v>338</v>
      </c>
      <c r="O13" s="258" t="s">
        <v>425</v>
      </c>
      <c r="P13" s="265" t="s">
        <v>339</v>
      </c>
      <c r="R13" s="266" t="s">
        <v>340</v>
      </c>
      <c r="S13" s="255" t="s">
        <v>341</v>
      </c>
      <c r="T13" s="255" t="s">
        <v>342</v>
      </c>
    </row>
    <row r="14" spans="2:20" s="256" customFormat="1" ht="19.5" customHeight="1">
      <c r="B14" s="267"/>
      <c r="C14" s="268"/>
      <c r="D14" s="268"/>
      <c r="E14" s="1018"/>
      <c r="F14" s="1019"/>
      <c r="G14" s="262"/>
      <c r="H14" s="269"/>
      <c r="I14" s="269"/>
      <c r="J14" s="270"/>
      <c r="K14" s="270"/>
      <c r="L14" s="269"/>
      <c r="M14" s="270"/>
      <c r="N14" s="269"/>
      <c r="O14" s="271"/>
      <c r="P14" s="272"/>
      <c r="R14" s="273"/>
      <c r="S14" s="257"/>
      <c r="T14" s="257"/>
    </row>
    <row r="15" spans="2:20" s="256" customFormat="1" ht="19.5" customHeight="1">
      <c r="B15" s="274"/>
      <c r="C15" s="268"/>
      <c r="D15" s="268"/>
      <c r="E15" s="1018"/>
      <c r="F15" s="1019"/>
      <c r="G15" s="262"/>
      <c r="H15" s="269"/>
      <c r="I15" s="269"/>
      <c r="J15" s="270"/>
      <c r="K15" s="270"/>
      <c r="L15" s="270"/>
      <c r="M15" s="270"/>
      <c r="N15" s="270"/>
      <c r="O15" s="271"/>
      <c r="P15" s="272"/>
      <c r="Q15" s="256">
        <f aca="true" t="shared" si="0" ref="Q15:Q23">+Q14+1</f>
        <v>1</v>
      </c>
      <c r="R15" s="273">
        <f aca="true" t="shared" si="1" ref="R15:R23">+T15-S15</f>
        <v>-492841.42</v>
      </c>
      <c r="S15" s="257">
        <v>492841.42</v>
      </c>
      <c r="T15" s="257">
        <f aca="true" t="shared" si="2" ref="T15:T23">+S14</f>
        <v>0</v>
      </c>
    </row>
    <row r="16" spans="2:20" s="256" customFormat="1" ht="19.5" customHeight="1">
      <c r="B16" s="274"/>
      <c r="C16" s="268"/>
      <c r="D16" s="268"/>
      <c r="E16" s="1018"/>
      <c r="F16" s="1019"/>
      <c r="G16" s="262"/>
      <c r="H16" s="269"/>
      <c r="I16" s="269"/>
      <c r="J16" s="270"/>
      <c r="K16" s="270"/>
      <c r="L16" s="270"/>
      <c r="M16" s="270"/>
      <c r="N16" s="270"/>
      <c r="O16" s="271"/>
      <c r="P16" s="272"/>
      <c r="Q16" s="256">
        <f t="shared" si="0"/>
        <v>2</v>
      </c>
      <c r="R16" s="273">
        <f t="shared" si="1"/>
        <v>53178.25</v>
      </c>
      <c r="S16" s="257">
        <v>439663.17</v>
      </c>
      <c r="T16" s="257">
        <f t="shared" si="2"/>
        <v>492841.42</v>
      </c>
    </row>
    <row r="17" spans="2:20" s="256" customFormat="1" ht="19.5" customHeight="1">
      <c r="B17" s="274"/>
      <c r="C17" s="268"/>
      <c r="D17" s="268"/>
      <c r="E17" s="1018"/>
      <c r="F17" s="1019"/>
      <c r="G17" s="262"/>
      <c r="H17" s="269"/>
      <c r="I17" s="269"/>
      <c r="J17" s="270"/>
      <c r="K17" s="270"/>
      <c r="L17" s="270"/>
      <c r="M17" s="270"/>
      <c r="N17" s="270"/>
      <c r="O17" s="271"/>
      <c r="P17" s="272"/>
      <c r="Q17" s="256">
        <f t="shared" si="0"/>
        <v>3</v>
      </c>
      <c r="R17" s="273">
        <f t="shared" si="1"/>
        <v>56170.159999999974</v>
      </c>
      <c r="S17" s="257">
        <v>383493.01</v>
      </c>
      <c r="T17" s="257">
        <f t="shared" si="2"/>
        <v>439663.17</v>
      </c>
    </row>
    <row r="18" spans="2:20" s="256" customFormat="1" ht="19.5" customHeight="1">
      <c r="B18" s="274"/>
      <c r="C18" s="268"/>
      <c r="D18" s="268"/>
      <c r="E18" s="1018"/>
      <c r="F18" s="1019"/>
      <c r="G18" s="262"/>
      <c r="H18" s="269"/>
      <c r="I18" s="269"/>
      <c r="J18" s="270"/>
      <c r="K18" s="270"/>
      <c r="L18" s="270"/>
      <c r="M18" s="270"/>
      <c r="N18" s="270"/>
      <c r="O18" s="271"/>
      <c r="P18" s="272"/>
      <c r="Q18" s="256">
        <f t="shared" si="0"/>
        <v>4</v>
      </c>
      <c r="R18" s="273">
        <f t="shared" si="1"/>
        <v>59330.42999999999</v>
      </c>
      <c r="S18" s="257">
        <v>324162.58</v>
      </c>
      <c r="T18" s="257">
        <f t="shared" si="2"/>
        <v>383493.01</v>
      </c>
    </row>
    <row r="19" spans="2:20" s="256" customFormat="1" ht="19.5" customHeight="1">
      <c r="B19" s="274"/>
      <c r="C19" s="268"/>
      <c r="D19" s="268"/>
      <c r="E19" s="1018"/>
      <c r="F19" s="1019"/>
      <c r="G19" s="262"/>
      <c r="H19" s="269"/>
      <c r="I19" s="269"/>
      <c r="J19" s="270"/>
      <c r="K19" s="270"/>
      <c r="L19" s="270"/>
      <c r="M19" s="270"/>
      <c r="N19" s="270"/>
      <c r="O19" s="271"/>
      <c r="P19" s="272"/>
      <c r="Q19" s="256">
        <f t="shared" si="0"/>
        <v>5</v>
      </c>
      <c r="R19" s="273">
        <f t="shared" si="1"/>
        <v>62668.49000000002</v>
      </c>
      <c r="S19" s="257">
        <v>261494.09</v>
      </c>
      <c r="T19" s="257">
        <f t="shared" si="2"/>
        <v>324162.58</v>
      </c>
    </row>
    <row r="20" spans="2:20" s="256" customFormat="1" ht="19.5" customHeight="1">
      <c r="B20" s="274"/>
      <c r="C20" s="268"/>
      <c r="D20" s="268"/>
      <c r="E20" s="1018"/>
      <c r="F20" s="1019"/>
      <c r="G20" s="262"/>
      <c r="H20" s="262"/>
      <c r="I20" s="262"/>
      <c r="J20" s="275"/>
      <c r="K20" s="275"/>
      <c r="L20" s="275"/>
      <c r="M20" s="275"/>
      <c r="N20" s="275"/>
      <c r="O20" s="276"/>
      <c r="P20" s="272"/>
      <c r="Q20" s="256">
        <f t="shared" si="0"/>
        <v>6</v>
      </c>
      <c r="R20" s="273">
        <f t="shared" si="1"/>
        <v>66194.34</v>
      </c>
      <c r="S20" s="257">
        <v>195299.75</v>
      </c>
      <c r="T20" s="257">
        <f t="shared" si="2"/>
        <v>261494.09</v>
      </c>
    </row>
    <row r="21" spans="2:20" s="256" customFormat="1" ht="19.5" customHeight="1">
      <c r="B21" s="274"/>
      <c r="C21" s="268"/>
      <c r="D21" s="268"/>
      <c r="E21" s="1018"/>
      <c r="F21" s="1019"/>
      <c r="G21" s="262"/>
      <c r="H21" s="262"/>
      <c r="I21" s="262"/>
      <c r="J21" s="275"/>
      <c r="K21" s="275"/>
      <c r="L21" s="275"/>
      <c r="M21" s="275"/>
      <c r="N21" s="275"/>
      <c r="O21" s="276"/>
      <c r="P21" s="272"/>
      <c r="Q21" s="256">
        <f t="shared" si="0"/>
        <v>7</v>
      </c>
      <c r="R21" s="273">
        <f t="shared" si="1"/>
        <v>69918.59</v>
      </c>
      <c r="S21" s="257">
        <v>125381.16</v>
      </c>
      <c r="T21" s="257">
        <f t="shared" si="2"/>
        <v>195299.75</v>
      </c>
    </row>
    <row r="22" spans="2:20" s="256" customFormat="1" ht="19.5" customHeight="1">
      <c r="B22" s="274"/>
      <c r="C22" s="268"/>
      <c r="D22" s="268"/>
      <c r="E22" s="1018"/>
      <c r="F22" s="1019"/>
      <c r="G22" s="262"/>
      <c r="H22" s="262"/>
      <c r="I22" s="262"/>
      <c r="J22" s="275"/>
      <c r="K22" s="275"/>
      <c r="L22" s="275"/>
      <c r="M22" s="275"/>
      <c r="N22" s="275"/>
      <c r="O22" s="276"/>
      <c r="P22" s="272"/>
      <c r="Q22" s="256">
        <f t="shared" si="0"/>
        <v>8</v>
      </c>
      <c r="R22" s="273">
        <f t="shared" si="1"/>
        <v>73852.37</v>
      </c>
      <c r="S22" s="257">
        <v>51528.79</v>
      </c>
      <c r="T22" s="257">
        <f t="shared" si="2"/>
        <v>125381.16</v>
      </c>
    </row>
    <row r="23" spans="2:20" s="256" customFormat="1" ht="19.5" customHeight="1" thickBot="1">
      <c r="B23" s="277"/>
      <c r="C23" s="268"/>
      <c r="D23" s="278"/>
      <c r="E23" s="1031"/>
      <c r="F23" s="1032"/>
      <c r="G23" s="279"/>
      <c r="H23" s="279"/>
      <c r="I23" s="279"/>
      <c r="J23" s="280"/>
      <c r="K23" s="280"/>
      <c r="L23" s="280"/>
      <c r="M23" s="280"/>
      <c r="N23" s="280"/>
      <c r="O23" s="281"/>
      <c r="P23" s="282"/>
      <c r="Q23" s="256">
        <f t="shared" si="0"/>
        <v>9</v>
      </c>
      <c r="R23" s="273">
        <f t="shared" si="1"/>
        <v>51528.79</v>
      </c>
      <c r="S23" s="257">
        <v>0</v>
      </c>
      <c r="T23" s="257">
        <f t="shared" si="2"/>
        <v>51528.79</v>
      </c>
    </row>
    <row r="24" spans="2:20" s="256" customFormat="1" ht="19.5" customHeight="1" thickBot="1">
      <c r="B24" s="283" t="s">
        <v>250</v>
      </c>
      <c r="C24" s="284"/>
      <c r="D24" s="285"/>
      <c r="E24" s="1033"/>
      <c r="F24" s="1034"/>
      <c r="G24" s="286"/>
      <c r="H24" s="286"/>
      <c r="I24" s="286"/>
      <c r="J24" s="364">
        <f aca="true" t="shared" si="3" ref="J24:O24">SUM(J14:J23)</f>
        <v>0</v>
      </c>
      <c r="K24" s="365">
        <f t="shared" si="3"/>
        <v>0</v>
      </c>
      <c r="L24" s="365">
        <f t="shared" si="3"/>
        <v>0</v>
      </c>
      <c r="M24" s="365">
        <f t="shared" si="3"/>
        <v>0</v>
      </c>
      <c r="N24" s="365">
        <f t="shared" si="3"/>
        <v>0</v>
      </c>
      <c r="O24" s="365">
        <f t="shared" si="3"/>
        <v>0</v>
      </c>
      <c r="P24" s="287"/>
      <c r="R24" s="257"/>
      <c r="S24" s="257"/>
      <c r="T24" s="257"/>
    </row>
    <row r="25" spans="2:16" ht="12.75">
      <c r="B25" s="288"/>
      <c r="C25" s="289"/>
      <c r="D25" s="289"/>
      <c r="E25" s="290"/>
      <c r="F25" s="288"/>
      <c r="G25" s="288"/>
      <c r="H25" s="288"/>
      <c r="I25" s="288"/>
      <c r="J25" s="288"/>
      <c r="K25" s="288"/>
      <c r="L25" s="288"/>
      <c r="M25" s="288"/>
      <c r="N25" s="288"/>
      <c r="O25" s="291"/>
      <c r="P25" s="292"/>
    </row>
    <row r="26" ht="12.75">
      <c r="B26" s="252" t="s">
        <v>343</v>
      </c>
    </row>
    <row r="27" ht="12.75">
      <c r="B27" s="252" t="s">
        <v>344</v>
      </c>
    </row>
    <row r="28" ht="12.75">
      <c r="B28" s="252" t="s">
        <v>345</v>
      </c>
    </row>
    <row r="29" ht="12.75">
      <c r="B29" s="252" t="s">
        <v>346</v>
      </c>
    </row>
    <row r="34" ht="12.75">
      <c r="B34" s="75"/>
    </row>
    <row r="35" ht="12.75">
      <c r="B35" s="75"/>
    </row>
    <row r="36" ht="12.75">
      <c r="B36" s="75"/>
    </row>
    <row r="37" ht="12.75">
      <c r="B37" s="75"/>
    </row>
  </sheetData>
  <sheetProtection/>
  <mergeCells count="62">
    <mergeCell ref="E16:F16"/>
    <mergeCell ref="E17:F17"/>
    <mergeCell ref="E18:F18"/>
    <mergeCell ref="E23:F23"/>
    <mergeCell ref="E24:F24"/>
    <mergeCell ref="E19:F19"/>
    <mergeCell ref="E20:F20"/>
    <mergeCell ref="E21:F21"/>
    <mergeCell ref="E22:F22"/>
    <mergeCell ref="O10:P10"/>
    <mergeCell ref="B11:P11"/>
    <mergeCell ref="B12:B13"/>
    <mergeCell ref="D12:D13"/>
    <mergeCell ref="E12:F13"/>
    <mergeCell ref="O12:P12"/>
    <mergeCell ref="J12:K12"/>
    <mergeCell ref="M10:N10"/>
    <mergeCell ref="B10:D10"/>
    <mergeCell ref="H12:H13"/>
    <mergeCell ref="E14:F14"/>
    <mergeCell ref="L12:N12"/>
    <mergeCell ref="E15:F15"/>
    <mergeCell ref="E10:F10"/>
    <mergeCell ref="H10:J10"/>
    <mergeCell ref="K10:L10"/>
    <mergeCell ref="G12:G13"/>
    <mergeCell ref="I12:I13"/>
    <mergeCell ref="O8:P8"/>
    <mergeCell ref="M9:N9"/>
    <mergeCell ref="O9:P9"/>
    <mergeCell ref="B8:D8"/>
    <mergeCell ref="E8:F8"/>
    <mergeCell ref="B9:D9"/>
    <mergeCell ref="E9:F9"/>
    <mergeCell ref="H9:J9"/>
    <mergeCell ref="K9:L9"/>
    <mergeCell ref="H8:J8"/>
    <mergeCell ref="K8:L8"/>
    <mergeCell ref="M8:N8"/>
    <mergeCell ref="O6:P6"/>
    <mergeCell ref="M7:N7"/>
    <mergeCell ref="O7:P7"/>
    <mergeCell ref="M6:N6"/>
    <mergeCell ref="B7:D7"/>
    <mergeCell ref="E7:F7"/>
    <mergeCell ref="H7:J7"/>
    <mergeCell ref="K7:L7"/>
    <mergeCell ref="B6:D6"/>
    <mergeCell ref="E6:F6"/>
    <mergeCell ref="H6:J6"/>
    <mergeCell ref="K6:L6"/>
    <mergeCell ref="B5:D5"/>
    <mergeCell ref="E5:F5"/>
    <mergeCell ref="H5:J5"/>
    <mergeCell ref="K5:L5"/>
    <mergeCell ref="O2:P2"/>
    <mergeCell ref="B3:N3"/>
    <mergeCell ref="O3:P3"/>
    <mergeCell ref="B4:P4"/>
    <mergeCell ref="B2:N2"/>
    <mergeCell ref="O5:P5"/>
    <mergeCell ref="M5:N5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T30"/>
  <sheetViews>
    <sheetView zoomScale="75" zoomScaleNormal="75" zoomScalePageLayoutView="0" workbookViewId="0" topLeftCell="A1">
      <selection activeCell="B2" sqref="B2:P22"/>
    </sheetView>
  </sheetViews>
  <sheetFormatPr defaultColWidth="11.57421875" defaultRowHeight="12.75"/>
  <cols>
    <col min="1" max="1" width="3.8515625" style="252" customWidth="1"/>
    <col min="2" max="2" width="14.00390625" style="252" customWidth="1"/>
    <col min="3" max="3" width="19.8515625" style="252" hidden="1" customWidth="1"/>
    <col min="4" max="4" width="26.28125" style="252" customWidth="1"/>
    <col min="5" max="5" width="13.28125" style="252" customWidth="1"/>
    <col min="6" max="6" width="10.57421875" style="252" customWidth="1"/>
    <col min="7" max="7" width="13.8515625" style="252" customWidth="1"/>
    <col min="8" max="9" width="15.7109375" style="252" customWidth="1"/>
    <col min="10" max="10" width="16.7109375" style="252" customWidth="1"/>
    <col min="11" max="11" width="16.28125" style="252" customWidth="1"/>
    <col min="12" max="12" width="14.28125" style="252" customWidth="1"/>
    <col min="13" max="13" width="13.00390625" style="252" bestFit="1" customWidth="1"/>
    <col min="14" max="14" width="14.7109375" style="252" bestFit="1" customWidth="1"/>
    <col min="15" max="15" width="13.00390625" style="252" bestFit="1" customWidth="1"/>
    <col min="16" max="16" width="14.28125" style="252" customWidth="1"/>
    <col min="17" max="17" width="0" style="252" hidden="1" customWidth="1"/>
    <col min="18" max="18" width="17.140625" style="255" hidden="1" customWidth="1"/>
    <col min="19" max="19" width="17.421875" style="255" hidden="1" customWidth="1"/>
    <col min="20" max="20" width="0.9921875" style="255" hidden="1" customWidth="1"/>
    <col min="21" max="16384" width="11.57421875" style="252" customWidth="1"/>
  </cols>
  <sheetData>
    <row r="1" spans="2:15" ht="28.5" customHeight="1" thickBot="1">
      <c r="B1" s="253"/>
      <c r="O1" s="254"/>
    </row>
    <row r="2" spans="2:20" s="256" customFormat="1" ht="36" customHeight="1" thickBot="1">
      <c r="B2" s="1003" t="s">
        <v>322</v>
      </c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5"/>
      <c r="O2" s="995">
        <f>'[2]CPYG'!E2</f>
        <v>2017</v>
      </c>
      <c r="P2" s="996"/>
      <c r="R2" s="257"/>
      <c r="S2" s="257"/>
      <c r="T2" s="257"/>
    </row>
    <row r="3" spans="2:16" ht="34.5" customHeight="1" thickBot="1">
      <c r="B3" s="997" t="str">
        <f>PyG!$B$3</f>
        <v>FUNDACIÓN: Agencia Insular de la Energía de Tenerife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9"/>
      <c r="O3" s="997" t="s">
        <v>347</v>
      </c>
      <c r="P3" s="999"/>
    </row>
    <row r="4" spans="2:16" ht="24.75" customHeight="1">
      <c r="B4" s="1035" t="s">
        <v>348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36"/>
    </row>
    <row r="5" spans="2:16" ht="40.5" customHeight="1">
      <c r="B5" s="1037" t="s">
        <v>331</v>
      </c>
      <c r="C5" s="259"/>
      <c r="D5" s="994" t="s">
        <v>332</v>
      </c>
      <c r="E5" s="1026" t="s">
        <v>333</v>
      </c>
      <c r="F5" s="1027"/>
      <c r="G5" s="994" t="s">
        <v>334</v>
      </c>
      <c r="H5" s="1020" t="s">
        <v>335</v>
      </c>
      <c r="I5" s="1020" t="s">
        <v>336</v>
      </c>
      <c r="J5" s="993" t="s">
        <v>427</v>
      </c>
      <c r="K5" s="991"/>
      <c r="L5" s="992"/>
      <c r="M5" s="993" t="s">
        <v>418</v>
      </c>
      <c r="N5" s="991"/>
      <c r="O5" s="991"/>
      <c r="P5" s="1006"/>
    </row>
    <row r="6" spans="2:20" ht="73.5" customHeight="1">
      <c r="B6" s="1035"/>
      <c r="C6" s="259"/>
      <c r="D6" s="994"/>
      <c r="E6" s="1028"/>
      <c r="F6" s="1029"/>
      <c r="G6" s="994"/>
      <c r="H6" s="1021"/>
      <c r="I6" s="1021"/>
      <c r="J6" s="264" t="s">
        <v>337</v>
      </c>
      <c r="K6" s="264" t="s">
        <v>531</v>
      </c>
      <c r="L6" s="258" t="s">
        <v>349</v>
      </c>
      <c r="M6" s="264" t="s">
        <v>532</v>
      </c>
      <c r="N6" s="259" t="s">
        <v>428</v>
      </c>
      <c r="O6" s="258" t="s">
        <v>425</v>
      </c>
      <c r="P6" s="265" t="s">
        <v>349</v>
      </c>
      <c r="R6" s="266" t="s">
        <v>340</v>
      </c>
      <c r="S6" s="255" t="s">
        <v>341</v>
      </c>
      <c r="T6" s="255" t="s">
        <v>342</v>
      </c>
    </row>
    <row r="7" spans="2:20" s="256" customFormat="1" ht="19.5" customHeight="1">
      <c r="B7" s="267"/>
      <c r="C7" s="268"/>
      <c r="D7" s="268"/>
      <c r="E7" s="1018"/>
      <c r="F7" s="1019"/>
      <c r="G7" s="262"/>
      <c r="H7" s="269"/>
      <c r="I7" s="269"/>
      <c r="J7" s="270"/>
      <c r="K7" s="270"/>
      <c r="L7" s="611"/>
      <c r="M7" s="270"/>
      <c r="N7" s="270"/>
      <c r="O7" s="612"/>
      <c r="P7" s="272"/>
      <c r="R7" s="273"/>
      <c r="S7" s="257"/>
      <c r="T7" s="257"/>
    </row>
    <row r="8" spans="2:20" s="256" customFormat="1" ht="19.5" customHeight="1">
      <c r="B8" s="274"/>
      <c r="C8" s="268"/>
      <c r="D8" s="268"/>
      <c r="E8" s="1018"/>
      <c r="F8" s="1019"/>
      <c r="G8" s="262"/>
      <c r="H8" s="269"/>
      <c r="I8" s="269"/>
      <c r="J8" s="270"/>
      <c r="K8" s="270"/>
      <c r="L8" s="611"/>
      <c r="M8" s="270"/>
      <c r="N8" s="270"/>
      <c r="O8" s="612"/>
      <c r="P8" s="272"/>
      <c r="R8" s="273"/>
      <c r="S8" s="257"/>
      <c r="T8" s="257"/>
    </row>
    <row r="9" spans="2:20" s="256" customFormat="1" ht="19.5" customHeight="1">
      <c r="B9" s="274"/>
      <c r="C9" s="268"/>
      <c r="D9" s="268"/>
      <c r="E9" s="1018"/>
      <c r="F9" s="1019"/>
      <c r="G9" s="262"/>
      <c r="H9" s="269"/>
      <c r="I9" s="269"/>
      <c r="J9" s="270"/>
      <c r="K9" s="270"/>
      <c r="L9" s="613"/>
      <c r="M9" s="270"/>
      <c r="N9" s="270"/>
      <c r="O9" s="271"/>
      <c r="P9" s="272"/>
      <c r="Q9" s="256">
        <f aca="true" t="shared" si="0" ref="Q9:Q16">+Q8+1</f>
        <v>1</v>
      </c>
      <c r="R9" s="273">
        <f aca="true" t="shared" si="1" ref="R9:R16">+T9-S9</f>
        <v>-439663.17</v>
      </c>
      <c r="S9" s="257">
        <v>439663.17</v>
      </c>
      <c r="T9" s="257">
        <f aca="true" t="shared" si="2" ref="T9:T16">+S8</f>
        <v>0</v>
      </c>
    </row>
    <row r="10" spans="2:20" s="256" customFormat="1" ht="19.5" customHeight="1">
      <c r="B10" s="274"/>
      <c r="C10" s="268"/>
      <c r="D10" s="268"/>
      <c r="E10" s="1018"/>
      <c r="F10" s="1019"/>
      <c r="G10" s="262"/>
      <c r="H10" s="269"/>
      <c r="I10" s="269"/>
      <c r="J10" s="270"/>
      <c r="K10" s="270"/>
      <c r="L10" s="613"/>
      <c r="M10" s="270"/>
      <c r="N10" s="270"/>
      <c r="O10" s="271"/>
      <c r="P10" s="272"/>
      <c r="Q10" s="256">
        <f t="shared" si="0"/>
        <v>2</v>
      </c>
      <c r="R10" s="273">
        <f t="shared" si="1"/>
        <v>56170.159999999974</v>
      </c>
      <c r="S10" s="257">
        <v>383493.01</v>
      </c>
      <c r="T10" s="257">
        <f t="shared" si="2"/>
        <v>439663.17</v>
      </c>
    </row>
    <row r="11" spans="2:20" s="256" customFormat="1" ht="19.5" customHeight="1">
      <c r="B11" s="274"/>
      <c r="C11" s="268"/>
      <c r="D11" s="268"/>
      <c r="E11" s="1018"/>
      <c r="F11" s="1019"/>
      <c r="G11" s="262"/>
      <c r="H11" s="269"/>
      <c r="I11" s="269"/>
      <c r="J11" s="270"/>
      <c r="K11" s="270"/>
      <c r="L11" s="613"/>
      <c r="M11" s="270"/>
      <c r="N11" s="270"/>
      <c r="O11" s="271"/>
      <c r="P11" s="272"/>
      <c r="Q11" s="256">
        <f t="shared" si="0"/>
        <v>3</v>
      </c>
      <c r="R11" s="273">
        <f t="shared" si="1"/>
        <v>59330.42999999999</v>
      </c>
      <c r="S11" s="257">
        <v>324162.58</v>
      </c>
      <c r="T11" s="257">
        <f t="shared" si="2"/>
        <v>383493.01</v>
      </c>
    </row>
    <row r="12" spans="2:20" s="256" customFormat="1" ht="19.5" customHeight="1">
      <c r="B12" s="274"/>
      <c r="C12" s="268"/>
      <c r="D12" s="268"/>
      <c r="E12" s="1018"/>
      <c r="F12" s="1019"/>
      <c r="G12" s="262"/>
      <c r="H12" s="269"/>
      <c r="I12" s="269"/>
      <c r="J12" s="270"/>
      <c r="K12" s="270"/>
      <c r="L12" s="613"/>
      <c r="M12" s="270"/>
      <c r="N12" s="270"/>
      <c r="O12" s="271"/>
      <c r="P12" s="272"/>
      <c r="Q12" s="256">
        <f t="shared" si="0"/>
        <v>4</v>
      </c>
      <c r="R12" s="273">
        <f t="shared" si="1"/>
        <v>62668.49000000002</v>
      </c>
      <c r="S12" s="257">
        <v>261494.09</v>
      </c>
      <c r="T12" s="257">
        <f t="shared" si="2"/>
        <v>324162.58</v>
      </c>
    </row>
    <row r="13" spans="2:20" s="256" customFormat="1" ht="19.5" customHeight="1">
      <c r="B13" s="274"/>
      <c r="C13" s="268"/>
      <c r="D13" s="268"/>
      <c r="E13" s="1018"/>
      <c r="F13" s="1019"/>
      <c r="G13" s="262"/>
      <c r="H13" s="262"/>
      <c r="I13" s="262"/>
      <c r="J13" s="275"/>
      <c r="K13" s="275"/>
      <c r="L13" s="613"/>
      <c r="M13" s="275"/>
      <c r="N13" s="275"/>
      <c r="O13" s="276"/>
      <c r="P13" s="272"/>
      <c r="Q13" s="256">
        <f t="shared" si="0"/>
        <v>5</v>
      </c>
      <c r="R13" s="273">
        <f t="shared" si="1"/>
        <v>66194.34</v>
      </c>
      <c r="S13" s="257">
        <v>195299.75</v>
      </c>
      <c r="T13" s="257">
        <f t="shared" si="2"/>
        <v>261494.09</v>
      </c>
    </row>
    <row r="14" spans="2:20" s="256" customFormat="1" ht="19.5" customHeight="1">
      <c r="B14" s="274"/>
      <c r="C14" s="268"/>
      <c r="D14" s="268"/>
      <c r="E14" s="1018"/>
      <c r="F14" s="1019"/>
      <c r="G14" s="262"/>
      <c r="H14" s="262"/>
      <c r="I14" s="262"/>
      <c r="J14" s="275"/>
      <c r="K14" s="275"/>
      <c r="L14" s="613"/>
      <c r="M14" s="275"/>
      <c r="N14" s="275"/>
      <c r="O14" s="276"/>
      <c r="P14" s="272"/>
      <c r="Q14" s="256">
        <f t="shared" si="0"/>
        <v>6</v>
      </c>
      <c r="R14" s="273">
        <f t="shared" si="1"/>
        <v>69918.59</v>
      </c>
      <c r="S14" s="257">
        <v>125381.16</v>
      </c>
      <c r="T14" s="257">
        <f t="shared" si="2"/>
        <v>195299.75</v>
      </c>
    </row>
    <row r="15" spans="2:20" s="256" customFormat="1" ht="19.5" customHeight="1">
      <c r="B15" s="274"/>
      <c r="C15" s="268"/>
      <c r="D15" s="268"/>
      <c r="E15" s="1018"/>
      <c r="F15" s="1019"/>
      <c r="G15" s="262"/>
      <c r="H15" s="262"/>
      <c r="I15" s="262"/>
      <c r="J15" s="275"/>
      <c r="K15" s="275"/>
      <c r="L15" s="613"/>
      <c r="M15" s="275"/>
      <c r="N15" s="275"/>
      <c r="O15" s="276"/>
      <c r="P15" s="272"/>
      <c r="Q15" s="256">
        <f t="shared" si="0"/>
        <v>7</v>
      </c>
      <c r="R15" s="273">
        <f t="shared" si="1"/>
        <v>73852.37</v>
      </c>
      <c r="S15" s="257">
        <v>51528.79</v>
      </c>
      <c r="T15" s="257">
        <f t="shared" si="2"/>
        <v>125381.16</v>
      </c>
    </row>
    <row r="16" spans="2:20" s="256" customFormat="1" ht="19.5" customHeight="1" thickBot="1">
      <c r="B16" s="277"/>
      <c r="C16" s="268"/>
      <c r="D16" s="278"/>
      <c r="E16" s="1031"/>
      <c r="F16" s="1032"/>
      <c r="G16" s="279"/>
      <c r="H16" s="279"/>
      <c r="I16" s="279"/>
      <c r="J16" s="280"/>
      <c r="K16" s="280"/>
      <c r="L16" s="614"/>
      <c r="M16" s="280"/>
      <c r="N16" s="280"/>
      <c r="O16" s="281"/>
      <c r="P16" s="282"/>
      <c r="Q16" s="256">
        <f t="shared" si="0"/>
        <v>8</v>
      </c>
      <c r="R16" s="273">
        <f t="shared" si="1"/>
        <v>51528.79</v>
      </c>
      <c r="S16" s="257">
        <v>0</v>
      </c>
      <c r="T16" s="257">
        <f t="shared" si="2"/>
        <v>51528.79</v>
      </c>
    </row>
    <row r="17" spans="2:20" s="256" customFormat="1" ht="19.5" customHeight="1" thickBot="1">
      <c r="B17" s="283" t="s">
        <v>250</v>
      </c>
      <c r="C17" s="284"/>
      <c r="D17" s="285"/>
      <c r="E17" s="1033"/>
      <c r="F17" s="1034"/>
      <c r="G17" s="286"/>
      <c r="H17" s="286"/>
      <c r="I17" s="286"/>
      <c r="J17" s="615">
        <f aca="true" t="shared" si="3" ref="J17:O17">SUM(J7:J16)</f>
        <v>0</v>
      </c>
      <c r="K17" s="615">
        <f t="shared" si="3"/>
        <v>0</v>
      </c>
      <c r="L17" s="365"/>
      <c r="M17" s="615">
        <f t="shared" si="3"/>
        <v>0</v>
      </c>
      <c r="N17" s="615">
        <f t="shared" si="3"/>
        <v>0</v>
      </c>
      <c r="O17" s="615">
        <f t="shared" si="3"/>
        <v>0</v>
      </c>
      <c r="P17" s="287"/>
      <c r="R17" s="257"/>
      <c r="S17" s="257"/>
      <c r="T17" s="257"/>
    </row>
    <row r="18" spans="2:16" ht="12.75">
      <c r="B18" s="288"/>
      <c r="C18" s="289"/>
      <c r="D18" s="289"/>
      <c r="E18" s="290"/>
      <c r="F18" s="288"/>
      <c r="G18" s="288"/>
      <c r="H18" s="288"/>
      <c r="I18" s="288"/>
      <c r="J18" s="288"/>
      <c r="K18" s="288"/>
      <c r="L18" s="288"/>
      <c r="M18" s="288"/>
      <c r="N18" s="288"/>
      <c r="O18" s="291"/>
      <c r="P18" s="292"/>
    </row>
    <row r="19" ht="12.75">
      <c r="B19" s="252" t="s">
        <v>343</v>
      </c>
    </row>
    <row r="20" ht="12.75">
      <c r="B20" s="252" t="s">
        <v>344</v>
      </c>
    </row>
    <row r="21" ht="12.75">
      <c r="B21" s="252" t="s">
        <v>350</v>
      </c>
    </row>
    <row r="22" ht="12.75">
      <c r="B22" s="252" t="s">
        <v>346</v>
      </c>
    </row>
    <row r="27" ht="12.75">
      <c r="B27" s="75"/>
    </row>
    <row r="28" ht="12.75">
      <c r="B28" s="75"/>
    </row>
    <row r="29" ht="12.75">
      <c r="B29" s="75"/>
    </row>
    <row r="30" ht="12.75">
      <c r="B30" s="75"/>
    </row>
  </sheetData>
  <sheetProtection/>
  <mergeCells count="24">
    <mergeCell ref="O2:P2"/>
    <mergeCell ref="B3:N3"/>
    <mergeCell ref="O3:P3"/>
    <mergeCell ref="B4:P4"/>
    <mergeCell ref="B5:B6"/>
    <mergeCell ref="D5:D6"/>
    <mergeCell ref="E5:F6"/>
    <mergeCell ref="G5:G6"/>
    <mergeCell ref="E16:F16"/>
    <mergeCell ref="E17:F17"/>
    <mergeCell ref="B2:N2"/>
    <mergeCell ref="E7:F7"/>
    <mergeCell ref="E8:F8"/>
    <mergeCell ref="E9:F9"/>
    <mergeCell ref="E10:F10"/>
    <mergeCell ref="E12:F12"/>
    <mergeCell ref="E13:F13"/>
    <mergeCell ref="E14:F14"/>
    <mergeCell ref="E15:F15"/>
    <mergeCell ref="J5:L5"/>
    <mergeCell ref="M5:P5"/>
    <mergeCell ref="E11:F11"/>
    <mergeCell ref="H5:H6"/>
    <mergeCell ref="I5:I6"/>
  </mergeCells>
  <dataValidations count="4">
    <dataValidation allowBlank="1" showInputMessage="1" showErrorMessage="1" prompt="Este número está correlacionado con el Aval del Cabildo, en su caso.&#10;" sqref="H7:I17"/>
    <dataValidation allowBlank="1" showInputMessage="1" showErrorMessage="1" prompt="LO QUE QUEDA POR PAGAR SIN INTERESES. RESPECTO DE PÓLIZAS DE CRÉDITOS ES LO QUE ESTÁ DISPUESTO A ESA FECHA." sqref="K7:K17"/>
    <dataValidation allowBlank="1" showInputMessage="1" showErrorMessage="1" promptTitle="Epígrafe Pasivo Balance" prompt="Incluir en dónde figura del Pasivo del Balance la disposición o reducción de pólizas y préstamos" sqref="D7:D17"/>
    <dataValidation type="list" allowBlank="1" showInputMessage="1" showErrorMessage="1" promptTitle="Tipo" prompt="Deberá indicar seleccionar el mismo&#10;" sqref="G7:G17">
      <formula1>$F$27:$F$30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55"/>
  <sheetViews>
    <sheetView zoomScalePageLayoutView="0" workbookViewId="0" topLeftCell="A1">
      <selection activeCell="H14" sqref="H14"/>
    </sheetView>
  </sheetViews>
  <sheetFormatPr defaultColWidth="11.57421875" defaultRowHeight="12.75"/>
  <cols>
    <col min="1" max="1" width="3.8515625" style="75" customWidth="1"/>
    <col min="2" max="2" width="2.421875" style="75" customWidth="1"/>
    <col min="3" max="3" width="24.140625" style="75" customWidth="1"/>
    <col min="4" max="4" width="13.140625" style="75" customWidth="1"/>
    <col min="5" max="5" width="19.7109375" style="75" customWidth="1"/>
    <col min="6" max="6" width="18.7109375" style="75" customWidth="1"/>
    <col min="7" max="7" width="12.7109375" style="75" customWidth="1"/>
    <col min="8" max="8" width="13.421875" style="75" customWidth="1"/>
    <col min="9" max="9" width="17.00390625" style="75" customWidth="1"/>
    <col min="10" max="10" width="11.57421875" style="75" customWidth="1"/>
    <col min="11" max="11" width="13.57421875" style="111" customWidth="1"/>
    <col min="12" max="16384" width="11.57421875" style="75" customWidth="1"/>
  </cols>
  <sheetData>
    <row r="1" ht="13.5" thickBot="1"/>
    <row r="2" spans="2:9" ht="14.25">
      <c r="B2" s="1079" t="s">
        <v>226</v>
      </c>
      <c r="C2" s="1080"/>
      <c r="D2" s="1080"/>
      <c r="E2" s="1080"/>
      <c r="F2" s="1080"/>
      <c r="G2" s="1080"/>
      <c r="H2" s="1080"/>
      <c r="I2" s="1070">
        <v>2017</v>
      </c>
    </row>
    <row r="3" spans="2:9" ht="24.75" customHeight="1" thickBot="1">
      <c r="B3" s="1072" t="s">
        <v>0</v>
      </c>
      <c r="C3" s="1073"/>
      <c r="D3" s="1073"/>
      <c r="E3" s="1073"/>
      <c r="F3" s="1073"/>
      <c r="G3" s="1073"/>
      <c r="H3" s="1073"/>
      <c r="I3" s="1071"/>
    </row>
    <row r="4" spans="2:9" ht="33" customHeight="1" thickBot="1">
      <c r="B4" s="1074" t="str">
        <f>PyG!$B$3</f>
        <v>FUNDACIÓN: Agencia Insular de la Energía de Tenerife</v>
      </c>
      <c r="C4" s="1075"/>
      <c r="D4" s="1075"/>
      <c r="E4" s="1075"/>
      <c r="F4" s="1075"/>
      <c r="G4" s="1075"/>
      <c r="H4" s="1076"/>
      <c r="I4" s="293" t="s">
        <v>1</v>
      </c>
    </row>
    <row r="5" spans="2:9" ht="12.75">
      <c r="B5" s="110"/>
      <c r="C5" s="111"/>
      <c r="D5" s="111"/>
      <c r="E5" s="111"/>
      <c r="F5" s="111"/>
      <c r="G5" s="111"/>
      <c r="H5" s="111"/>
      <c r="I5" s="207"/>
    </row>
    <row r="6" spans="2:9" ht="12.75">
      <c r="B6" s="110"/>
      <c r="C6" s="1077" t="s">
        <v>2</v>
      </c>
      <c r="D6" s="1077"/>
      <c r="E6" s="1077"/>
      <c r="F6" s="1077"/>
      <c r="G6" s="1077"/>
      <c r="H6" s="1077"/>
      <c r="I6" s="1078"/>
    </row>
    <row r="7" spans="2:9" ht="12.75">
      <c r="B7" s="110"/>
      <c r="C7" s="111"/>
      <c r="D7" s="111"/>
      <c r="E7" s="111"/>
      <c r="F7" s="111"/>
      <c r="G7" s="111"/>
      <c r="H7" s="111"/>
      <c r="I7" s="207"/>
    </row>
    <row r="8" spans="2:9" ht="12.75">
      <c r="B8" s="1043" t="s">
        <v>3</v>
      </c>
      <c r="C8" s="1044"/>
      <c r="D8" s="111"/>
      <c r="E8" s="111"/>
      <c r="F8" s="111"/>
      <c r="G8" s="111"/>
      <c r="H8" s="111"/>
      <c r="I8" s="207"/>
    </row>
    <row r="9" spans="2:9" ht="12.75">
      <c r="B9" s="110"/>
      <c r="C9" s="111"/>
      <c r="D9" s="111"/>
      <c r="E9" s="111"/>
      <c r="F9" s="111"/>
      <c r="G9" s="111"/>
      <c r="H9" s="111"/>
      <c r="I9" s="207"/>
    </row>
    <row r="10" spans="2:9" ht="12.75">
      <c r="B10" s="294"/>
      <c r="C10" s="295" t="s">
        <v>4</v>
      </c>
      <c r="D10" s="295"/>
      <c r="E10" s="295"/>
      <c r="F10" s="111"/>
      <c r="G10" s="111"/>
      <c r="H10" s="111"/>
      <c r="I10" s="207"/>
    </row>
    <row r="11" spans="2:9" ht="12.75">
      <c r="B11" s="294"/>
      <c r="C11" s="295" t="s">
        <v>5</v>
      </c>
      <c r="D11" s="295"/>
      <c r="E11" s="295"/>
      <c r="F11" s="111"/>
      <c r="G11" s="111"/>
      <c r="H11" s="111"/>
      <c r="I11" s="207"/>
    </row>
    <row r="12" spans="2:9" ht="12.75">
      <c r="B12" s="294"/>
      <c r="C12" s="295" t="s">
        <v>6</v>
      </c>
      <c r="D12" s="295"/>
      <c r="E12" s="295"/>
      <c r="F12" s="111"/>
      <c r="G12" s="111"/>
      <c r="H12" s="111"/>
      <c r="I12" s="207"/>
    </row>
    <row r="13" spans="2:9" ht="12.75">
      <c r="B13" s="294"/>
      <c r="C13" s="295" t="s">
        <v>7</v>
      </c>
      <c r="D13" s="295"/>
      <c r="E13" s="295"/>
      <c r="F13" s="111"/>
      <c r="G13" s="111"/>
      <c r="H13" s="111"/>
      <c r="I13" s="207"/>
    </row>
    <row r="14" spans="2:9" ht="12.75">
      <c r="B14" s="294"/>
      <c r="C14" s="295" t="s">
        <v>8</v>
      </c>
      <c r="D14" s="295"/>
      <c r="E14" s="295"/>
      <c r="F14" s="111"/>
      <c r="G14" s="111"/>
      <c r="H14" s="111"/>
      <c r="I14" s="207"/>
    </row>
    <row r="15" spans="2:9" ht="12.75">
      <c r="B15" s="110"/>
      <c r="C15" s="111"/>
      <c r="D15" s="111"/>
      <c r="E15" s="111"/>
      <c r="F15" s="111"/>
      <c r="G15" s="111"/>
      <c r="H15" s="111"/>
      <c r="I15" s="207"/>
    </row>
    <row r="16" spans="2:9" ht="12.75">
      <c r="B16" s="1043" t="s">
        <v>9</v>
      </c>
      <c r="C16" s="1044"/>
      <c r="D16" s="1044"/>
      <c r="E16" s="1044"/>
      <c r="F16" s="111"/>
      <c r="G16" s="111"/>
      <c r="H16" s="111"/>
      <c r="I16" s="207"/>
    </row>
    <row r="17" spans="2:9" ht="12.75">
      <c r="B17" s="110"/>
      <c r="C17" s="111"/>
      <c r="D17" s="111"/>
      <c r="E17" s="111"/>
      <c r="F17" s="111"/>
      <c r="G17" s="111"/>
      <c r="H17" s="111"/>
      <c r="I17" s="207"/>
    </row>
    <row r="18" spans="2:9" ht="12.75">
      <c r="B18" s="1067" t="s">
        <v>10</v>
      </c>
      <c r="C18" s="1068"/>
      <c r="D18" s="1068"/>
      <c r="E18" s="1068"/>
      <c r="F18" s="1069"/>
      <c r="G18" s="111"/>
      <c r="H18" s="111"/>
      <c r="I18" s="207"/>
    </row>
    <row r="19" spans="2:9" ht="12.75">
      <c r="B19" s="110"/>
      <c r="C19" s="111"/>
      <c r="D19" s="111"/>
      <c r="E19" s="111"/>
      <c r="F19" s="111"/>
      <c r="G19" s="111"/>
      <c r="H19" s="111"/>
      <c r="I19" s="752"/>
    </row>
    <row r="20" spans="2:9" ht="12.75">
      <c r="B20" s="110"/>
      <c r="C20" s="111"/>
      <c r="D20" s="111"/>
      <c r="E20" s="111"/>
      <c r="F20" s="111"/>
      <c r="G20" s="1061" t="s">
        <v>11</v>
      </c>
      <c r="H20" s="1061"/>
      <c r="I20" s="753">
        <f>D36</f>
        <v>18</v>
      </c>
    </row>
    <row r="21" spans="2:12" ht="12.75">
      <c r="B21" s="110"/>
      <c r="C21" s="111"/>
      <c r="D21" s="111"/>
      <c r="E21" s="111"/>
      <c r="F21" s="111"/>
      <c r="G21" s="1061" t="s">
        <v>12</v>
      </c>
      <c r="H21" s="1061"/>
      <c r="I21" s="753">
        <f>I36+I45</f>
        <v>404458.06615593337</v>
      </c>
      <c r="K21" s="732"/>
      <c r="L21" s="139"/>
    </row>
    <row r="22" spans="2:11" ht="12.75">
      <c r="B22" s="110"/>
      <c r="C22" s="111"/>
      <c r="D22" s="111"/>
      <c r="E22" s="111"/>
      <c r="F22" s="111"/>
      <c r="G22" s="111"/>
      <c r="H22" s="111"/>
      <c r="I22" s="207"/>
      <c r="K22" s="548"/>
    </row>
    <row r="23" spans="2:9" ht="12.75">
      <c r="B23" s="110"/>
      <c r="C23" s="111"/>
      <c r="D23" s="111"/>
      <c r="E23" s="111"/>
      <c r="F23" s="111"/>
      <c r="G23" s="111"/>
      <c r="H23" s="111"/>
      <c r="I23" s="207"/>
    </row>
    <row r="24" spans="2:9" ht="12.75">
      <c r="B24" s="110"/>
      <c r="C24" s="111"/>
      <c r="D24" s="111"/>
      <c r="E24" s="111"/>
      <c r="F24" s="111"/>
      <c r="G24" s="111"/>
      <c r="H24" s="111"/>
      <c r="I24" s="207"/>
    </row>
    <row r="25" spans="2:9" ht="12.75">
      <c r="B25" s="1043" t="s">
        <v>13</v>
      </c>
      <c r="C25" s="1044"/>
      <c r="D25" s="1044"/>
      <c r="E25" s="111"/>
      <c r="F25" s="111"/>
      <c r="G25" s="111"/>
      <c r="H25" s="111"/>
      <c r="I25" s="207"/>
    </row>
    <row r="26" spans="2:9" ht="13.5" thickBot="1">
      <c r="B26" s="110"/>
      <c r="C26" s="111"/>
      <c r="D26" s="111"/>
      <c r="E26" s="111"/>
      <c r="F26" s="111"/>
      <c r="G26" s="111"/>
      <c r="H26" s="111"/>
      <c r="I26" s="207"/>
    </row>
    <row r="27" spans="2:9" ht="13.5" thickBot="1">
      <c r="B27" s="986" t="s">
        <v>14</v>
      </c>
      <c r="C27" s="1062"/>
      <c r="D27" s="1066" t="s">
        <v>15</v>
      </c>
      <c r="E27" s="1066" t="s">
        <v>16</v>
      </c>
      <c r="F27" s="1066"/>
      <c r="G27" s="1066"/>
      <c r="H27" s="1066"/>
      <c r="I27" s="1066"/>
    </row>
    <row r="28" spans="2:9" ht="13.5" thickBot="1">
      <c r="B28" s="1063"/>
      <c r="C28" s="1064"/>
      <c r="D28" s="1066"/>
      <c r="E28" s="1066" t="s">
        <v>17</v>
      </c>
      <c r="F28" s="1066" t="s">
        <v>18</v>
      </c>
      <c r="G28" s="1066" t="s">
        <v>19</v>
      </c>
      <c r="H28" s="1066" t="s">
        <v>20</v>
      </c>
      <c r="I28" s="1066" t="s">
        <v>21</v>
      </c>
    </row>
    <row r="29" spans="2:9" ht="13.5" thickBot="1">
      <c r="B29" s="985"/>
      <c r="C29" s="1065"/>
      <c r="D29" s="1066"/>
      <c r="E29" s="1066"/>
      <c r="F29" s="1066"/>
      <c r="G29" s="1066"/>
      <c r="H29" s="1066"/>
      <c r="I29" s="1066"/>
    </row>
    <row r="30" spans="2:9" ht="15" customHeight="1">
      <c r="B30" s="1038" t="s">
        <v>22</v>
      </c>
      <c r="C30" s="1039"/>
      <c r="D30" s="724"/>
      <c r="E30" s="297"/>
      <c r="F30" s="297"/>
      <c r="G30" s="297"/>
      <c r="H30" s="297"/>
      <c r="I30" s="298">
        <f aca="true" t="shared" si="0" ref="I30:I35">E30+F30+G30+H30</f>
        <v>0</v>
      </c>
    </row>
    <row r="31" spans="2:9" ht="15" customHeight="1">
      <c r="B31" s="1038" t="s">
        <v>23</v>
      </c>
      <c r="C31" s="1039"/>
      <c r="D31" s="725"/>
      <c r="E31" s="299"/>
      <c r="F31" s="299"/>
      <c r="G31" s="299"/>
      <c r="H31" s="299"/>
      <c r="I31" s="300">
        <f t="shared" si="0"/>
        <v>0</v>
      </c>
    </row>
    <row r="32" spans="2:9" ht="15" customHeight="1">
      <c r="B32" s="1038" t="s">
        <v>24</v>
      </c>
      <c r="C32" s="1039"/>
      <c r="D32" s="725"/>
      <c r="E32" s="299"/>
      <c r="F32" s="299"/>
      <c r="G32" s="299"/>
      <c r="H32" s="299"/>
      <c r="I32" s="300">
        <f t="shared" si="0"/>
        <v>0</v>
      </c>
    </row>
    <row r="33" spans="2:11" ht="15" customHeight="1">
      <c r="B33" s="1038" t="s">
        <v>25</v>
      </c>
      <c r="C33" s="1039"/>
      <c r="D33" s="725">
        <f>'LF 2017 (Personal)'!B24+'LF 2017 (Personal)'!B25+'LF 2017 (Personal)'!B26</f>
        <v>12</v>
      </c>
      <c r="E33" s="299">
        <f>'LF 2017 (Personal)'!N24+'LF 2017 (Personal)'!N25+'LF 2017 (Personal)'!N26</f>
        <v>190363.3238</v>
      </c>
      <c r="F33" s="299"/>
      <c r="G33" s="299"/>
      <c r="H33" s="299"/>
      <c r="I33" s="300">
        <f t="shared" si="0"/>
        <v>190363.3238</v>
      </c>
      <c r="K33" s="347"/>
    </row>
    <row r="34" spans="2:9" ht="15" customHeight="1">
      <c r="B34" s="1038" t="s">
        <v>26</v>
      </c>
      <c r="C34" s="1039"/>
      <c r="D34" s="725">
        <f>'LT 2017 (Personal)'!B10+'LT 2017 (Personal)'!B11+'LT 2017 (Personal)'!B13</f>
        <v>3</v>
      </c>
      <c r="E34" s="299">
        <f>'LT 2017 (Personal)'!N10+'LT 2017 (Personal)'!N11+'LT 2017 (Personal)'!N12+'LT 2017 (Personal)'!N13</f>
        <v>87074.97373333333</v>
      </c>
      <c r="F34" s="299"/>
      <c r="G34" s="299"/>
      <c r="H34" s="299"/>
      <c r="I34" s="300">
        <f t="shared" si="0"/>
        <v>87074.97373333333</v>
      </c>
    </row>
    <row r="35" spans="2:9" ht="15" customHeight="1">
      <c r="B35" s="1038" t="s">
        <v>27</v>
      </c>
      <c r="C35" s="1039"/>
      <c r="D35" s="725">
        <v>3</v>
      </c>
      <c r="E35" s="299">
        <f>1004.47*3*12</f>
        <v>36160.92</v>
      </c>
      <c r="F35" s="299"/>
      <c r="G35" s="299"/>
      <c r="H35" s="299"/>
      <c r="I35" s="300">
        <f t="shared" si="0"/>
        <v>36160.92</v>
      </c>
    </row>
    <row r="36" spans="2:9" ht="15" customHeight="1" thickBot="1">
      <c r="B36" s="1048" t="s">
        <v>294</v>
      </c>
      <c r="C36" s="1049"/>
      <c r="D36" s="726">
        <f aca="true" t="shared" si="1" ref="D36:I36">D30+D31+D32+D33+D34+D35</f>
        <v>18</v>
      </c>
      <c r="E36" s="301">
        <f t="shared" si="1"/>
        <v>313599.21753333334</v>
      </c>
      <c r="F36" s="301">
        <f t="shared" si="1"/>
        <v>0</v>
      </c>
      <c r="G36" s="301">
        <f t="shared" si="1"/>
        <v>0</v>
      </c>
      <c r="H36" s="301">
        <f t="shared" si="1"/>
        <v>0</v>
      </c>
      <c r="I36" s="302">
        <f t="shared" si="1"/>
        <v>313599.21753333334</v>
      </c>
    </row>
    <row r="37" spans="2:9" ht="12.75">
      <c r="B37" s="110"/>
      <c r="C37" s="111"/>
      <c r="D37" s="111"/>
      <c r="E37" s="111"/>
      <c r="F37" s="111"/>
      <c r="G37" s="111"/>
      <c r="H37" s="111"/>
      <c r="I37" s="207"/>
    </row>
    <row r="38" spans="2:9" ht="12.75">
      <c r="B38" s="110"/>
      <c r="C38" s="111"/>
      <c r="D38" s="111"/>
      <c r="E38" s="111"/>
      <c r="F38" s="111"/>
      <c r="G38" s="111"/>
      <c r="H38" s="111"/>
      <c r="I38" s="207"/>
    </row>
    <row r="39" spans="2:9" ht="12.75">
      <c r="B39" s="1043" t="s">
        <v>28</v>
      </c>
      <c r="C39" s="1044"/>
      <c r="D39" s="1044"/>
      <c r="E39" s="111"/>
      <c r="F39" s="111"/>
      <c r="G39" s="111"/>
      <c r="H39" s="111"/>
      <c r="I39" s="207"/>
    </row>
    <row r="40" spans="2:9" ht="13.5" thickBot="1">
      <c r="B40" s="110"/>
      <c r="C40" s="111"/>
      <c r="D40" s="111"/>
      <c r="E40" s="111"/>
      <c r="F40" s="111"/>
      <c r="G40" s="111"/>
      <c r="H40" s="111"/>
      <c r="I40" s="207"/>
    </row>
    <row r="41" spans="2:9" ht="15" customHeight="1" thickBot="1">
      <c r="B41" s="1045" t="s">
        <v>319</v>
      </c>
      <c r="C41" s="1046"/>
      <c r="D41" s="1046"/>
      <c r="E41" s="1047"/>
      <c r="F41" s="1040" t="s">
        <v>29</v>
      </c>
      <c r="G41" s="1041"/>
      <c r="H41" s="1041"/>
      <c r="I41" s="1042"/>
    </row>
    <row r="42" spans="2:9" ht="15" customHeight="1">
      <c r="B42" s="1038" t="s">
        <v>30</v>
      </c>
      <c r="C42" s="1050"/>
      <c r="D42" s="296"/>
      <c r="E42" s="111"/>
      <c r="F42" s="111"/>
      <c r="G42" s="111"/>
      <c r="H42" s="111"/>
      <c r="I42" s="303"/>
    </row>
    <row r="43" spans="2:9" ht="15" customHeight="1">
      <c r="B43" s="1038" t="s">
        <v>31</v>
      </c>
      <c r="C43" s="1050"/>
      <c r="D43" s="296"/>
      <c r="E43" s="111"/>
      <c r="F43" s="111"/>
      <c r="G43" s="111"/>
      <c r="H43" s="111"/>
      <c r="I43" s="304">
        <f>'LF 2017 (Personal)'!M24+'LF 2017 (Personal)'!M25+'LF 2017 (Personal)'!M26+'LT 2017 (Personal)'!M10+'LT 2017 (Personal)'!M11+'LT 2017 (Personal)'!M12+'LT 2017 (Personal)'!M13+(35.24*12*3)</f>
        <v>90317.94862260002</v>
      </c>
    </row>
    <row r="44" spans="2:9" ht="15" customHeight="1">
      <c r="B44" s="1038" t="s">
        <v>643</v>
      </c>
      <c r="C44" s="1050"/>
      <c r="D44" s="296"/>
      <c r="E44" s="111"/>
      <c r="F44" s="111"/>
      <c r="G44" s="111"/>
      <c r="H44" s="111"/>
      <c r="I44" s="733">
        <v>540.9</v>
      </c>
    </row>
    <row r="45" spans="2:9" ht="15" customHeight="1" thickBot="1">
      <c r="B45" s="1048" t="s">
        <v>32</v>
      </c>
      <c r="C45" s="1051"/>
      <c r="D45" s="305"/>
      <c r="E45" s="306"/>
      <c r="F45" s="306"/>
      <c r="G45" s="306"/>
      <c r="H45" s="306"/>
      <c r="I45" s="307">
        <f>I42+I43+I44</f>
        <v>90858.84862260001</v>
      </c>
    </row>
    <row r="46" spans="2:9" ht="12.75">
      <c r="B46" s="110"/>
      <c r="C46" s="111"/>
      <c r="D46" s="111"/>
      <c r="E46" s="111"/>
      <c r="F46" s="111"/>
      <c r="G46" s="111"/>
      <c r="H46" s="111"/>
      <c r="I46" s="207"/>
    </row>
    <row r="47" spans="2:9" ht="12.75">
      <c r="B47" s="110"/>
      <c r="C47" s="111"/>
      <c r="D47" s="111"/>
      <c r="E47" s="111"/>
      <c r="F47" s="111"/>
      <c r="G47" s="111"/>
      <c r="H47" s="111"/>
      <c r="I47" s="207"/>
    </row>
    <row r="48" spans="2:9" ht="12.75">
      <c r="B48" s="110"/>
      <c r="C48" s="308" t="s">
        <v>33</v>
      </c>
      <c r="D48" s="111"/>
      <c r="E48" s="111"/>
      <c r="F48" s="111"/>
      <c r="G48" s="111"/>
      <c r="H48" s="111"/>
      <c r="I48" s="207"/>
    </row>
    <row r="49" spans="2:9" ht="12.75">
      <c r="B49" s="110"/>
      <c r="C49" s="111"/>
      <c r="D49" s="111"/>
      <c r="E49" s="111"/>
      <c r="F49" s="111"/>
      <c r="G49" s="111"/>
      <c r="H49" s="111"/>
      <c r="I49" s="207"/>
    </row>
    <row r="50" spans="2:9" ht="12.75" customHeight="1">
      <c r="B50" s="1052"/>
      <c r="C50" s="1053"/>
      <c r="D50" s="1053"/>
      <c r="E50" s="1053"/>
      <c r="F50" s="1053"/>
      <c r="G50" s="1053"/>
      <c r="H50" s="1053"/>
      <c r="I50" s="1054"/>
    </row>
    <row r="51" spans="2:9" ht="12.75">
      <c r="B51" s="1055"/>
      <c r="C51" s="1056"/>
      <c r="D51" s="1056"/>
      <c r="E51" s="1056"/>
      <c r="F51" s="1056"/>
      <c r="G51" s="1056"/>
      <c r="H51" s="1056"/>
      <c r="I51" s="1057"/>
    </row>
    <row r="52" spans="2:9" ht="12.75">
      <c r="B52" s="1055"/>
      <c r="C52" s="1056"/>
      <c r="D52" s="1056"/>
      <c r="E52" s="1056"/>
      <c r="F52" s="1056"/>
      <c r="G52" s="1056"/>
      <c r="H52" s="1056"/>
      <c r="I52" s="1057"/>
    </row>
    <row r="53" spans="2:9" ht="12.75">
      <c r="B53" s="1055"/>
      <c r="C53" s="1056"/>
      <c r="D53" s="1056"/>
      <c r="E53" s="1056"/>
      <c r="F53" s="1056"/>
      <c r="G53" s="1056"/>
      <c r="H53" s="1056"/>
      <c r="I53" s="1057"/>
    </row>
    <row r="54" spans="2:9" ht="12.75">
      <c r="B54" s="1058"/>
      <c r="C54" s="1059"/>
      <c r="D54" s="1059"/>
      <c r="E54" s="1059"/>
      <c r="F54" s="1059"/>
      <c r="G54" s="1059"/>
      <c r="H54" s="1059"/>
      <c r="I54" s="1060"/>
    </row>
    <row r="55" spans="2:9" ht="13.5" thickBot="1">
      <c r="B55" s="309"/>
      <c r="C55" s="306"/>
      <c r="D55" s="306"/>
      <c r="E55" s="306"/>
      <c r="F55" s="306"/>
      <c r="G55" s="306"/>
      <c r="H55" s="306"/>
      <c r="I55" s="310"/>
    </row>
  </sheetData>
  <sheetProtection/>
  <mergeCells count="34">
    <mergeCell ref="I2:I3"/>
    <mergeCell ref="B3:H3"/>
    <mergeCell ref="B4:H4"/>
    <mergeCell ref="C6:I6"/>
    <mergeCell ref="B2:H2"/>
    <mergeCell ref="G21:H21"/>
    <mergeCell ref="B25:D25"/>
    <mergeCell ref="B27:C29"/>
    <mergeCell ref="D27:D29"/>
    <mergeCell ref="B8:C8"/>
    <mergeCell ref="E27:I27"/>
    <mergeCell ref="E28:E29"/>
    <mergeCell ref="G28:G29"/>
    <mergeCell ref="H28:H29"/>
    <mergeCell ref="I28:I29"/>
    <mergeCell ref="F28:F29"/>
    <mergeCell ref="B16:E16"/>
    <mergeCell ref="B18:F18"/>
    <mergeCell ref="G20:H20"/>
    <mergeCell ref="B42:C42"/>
    <mergeCell ref="B45:C45"/>
    <mergeCell ref="B50:I54"/>
    <mergeCell ref="B44:C44"/>
    <mergeCell ref="B43:C43"/>
    <mergeCell ref="B30:C30"/>
    <mergeCell ref="B31:C31"/>
    <mergeCell ref="B32:C32"/>
    <mergeCell ref="F41:I41"/>
    <mergeCell ref="B39:D39"/>
    <mergeCell ref="B41:E41"/>
    <mergeCell ref="B33:C33"/>
    <mergeCell ref="B34:C34"/>
    <mergeCell ref="B35:C35"/>
    <mergeCell ref="B36:C3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0"/>
  <sheetViews>
    <sheetView zoomScalePageLayoutView="0" workbookViewId="0" topLeftCell="A1">
      <selection activeCell="B2" sqref="B2:O70"/>
    </sheetView>
  </sheetViews>
  <sheetFormatPr defaultColWidth="11.57421875" defaultRowHeight="12.75"/>
  <cols>
    <col min="1" max="1" width="2.28125" style="616" customWidth="1"/>
    <col min="2" max="2" width="9.00390625" style="616" customWidth="1"/>
    <col min="3" max="3" width="8.8515625" style="616" customWidth="1"/>
    <col min="4" max="4" width="8.140625" style="616" customWidth="1"/>
    <col min="5" max="5" width="10.7109375" style="616" customWidth="1"/>
    <col min="6" max="6" width="12.28125" style="616" customWidth="1"/>
    <col min="7" max="7" width="11.57421875" style="616" customWidth="1"/>
    <col min="8" max="8" width="15.28125" style="616" customWidth="1"/>
    <col min="9" max="9" width="13.28125" style="616" customWidth="1"/>
    <col min="10" max="12" width="15.7109375" style="616" customWidth="1"/>
    <col min="13" max="13" width="9.28125" style="616" bestFit="1" customWidth="1"/>
    <col min="14" max="14" width="6.28125" style="616" customWidth="1"/>
    <col min="15" max="15" width="15.8515625" style="616" customWidth="1"/>
    <col min="16" max="16" width="11.57421875" style="616" customWidth="1"/>
    <col min="17" max="17" width="18.7109375" style="616" customWidth="1"/>
    <col min="18" max="16384" width="11.57421875" style="616" customWidth="1"/>
  </cols>
  <sheetData>
    <row r="1" ht="19.5" customHeight="1"/>
    <row r="2" spans="2:17" s="617" customFormat="1" ht="11.25">
      <c r="B2" s="1081" t="s">
        <v>533</v>
      </c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618"/>
      <c r="P2" s="618"/>
      <c r="Q2" s="618"/>
    </row>
    <row r="3" s="619" customFormat="1" ht="11.25"/>
    <row r="4" spans="2:3" s="619" customFormat="1" ht="11.25">
      <c r="B4" s="620" t="s">
        <v>534</v>
      </c>
      <c r="C4" s="619" t="s">
        <v>645</v>
      </c>
    </row>
    <row r="5" s="619" customFormat="1" ht="11.25">
      <c r="B5" s="620"/>
    </row>
    <row r="6" spans="2:17" s="619" customFormat="1" ht="11.25">
      <c r="B6" s="618" t="s">
        <v>535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21"/>
      <c r="P6" s="621"/>
      <c r="Q6" s="621"/>
    </row>
    <row r="7" spans="2:17" s="619" customFormat="1" ht="11.25" customHeight="1" thickBot="1"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</row>
    <row r="8" spans="2:15" s="620" customFormat="1" ht="27" customHeight="1" thickBot="1">
      <c r="B8" s="623"/>
      <c r="C8" s="623"/>
      <c r="D8" s="623"/>
      <c r="E8" s="623"/>
      <c r="F8" s="1082" t="s">
        <v>536</v>
      </c>
      <c r="G8" s="1083"/>
      <c r="H8" s="623"/>
      <c r="I8" s="623"/>
      <c r="J8" s="1084" t="s">
        <v>537</v>
      </c>
      <c r="K8" s="1085"/>
      <c r="L8" s="1086"/>
      <c r="M8" s="623"/>
      <c r="N8" s="623"/>
      <c r="O8" s="623"/>
    </row>
    <row r="9" spans="2:15" s="624" customFormat="1" ht="27" customHeight="1">
      <c r="B9" s="625" t="s">
        <v>538</v>
      </c>
      <c r="C9" s="626" t="s">
        <v>539</v>
      </c>
      <c r="D9" s="627" t="s">
        <v>540</v>
      </c>
      <c r="E9" s="627" t="s">
        <v>541</v>
      </c>
      <c r="F9" s="628">
        <v>2016</v>
      </c>
      <c r="G9" s="629">
        <v>2017</v>
      </c>
      <c r="H9" s="627" t="s">
        <v>542</v>
      </c>
      <c r="I9" s="627" t="s">
        <v>543</v>
      </c>
      <c r="J9" s="627"/>
      <c r="K9" s="627"/>
      <c r="L9" s="627"/>
      <c r="M9" s="627" t="s">
        <v>544</v>
      </c>
      <c r="N9" s="627" t="s">
        <v>250</v>
      </c>
      <c r="O9" s="630" t="s">
        <v>545</v>
      </c>
    </row>
    <row r="10" spans="2:15" s="622" customFormat="1" ht="11.25">
      <c r="B10" s="631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3"/>
    </row>
    <row r="11" spans="2:15" ht="12">
      <c r="B11" s="634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6"/>
    </row>
    <row r="12" spans="2:15" ht="12">
      <c r="B12" s="634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6"/>
    </row>
    <row r="13" spans="2:15" ht="12">
      <c r="B13" s="634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6"/>
    </row>
    <row r="14" spans="2:15" ht="12">
      <c r="B14" s="634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6"/>
    </row>
    <row r="15" spans="2:15" ht="12">
      <c r="B15" s="634"/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</row>
    <row r="16" spans="2:15" ht="12">
      <c r="B16" s="634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6"/>
    </row>
    <row r="17" spans="2:15" ht="12">
      <c r="B17" s="634"/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6"/>
    </row>
    <row r="18" spans="2:15" ht="12">
      <c r="B18" s="634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6"/>
    </row>
    <row r="19" spans="2:15" ht="12">
      <c r="B19" s="634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6"/>
    </row>
    <row r="20" spans="2:15" ht="12">
      <c r="B20" s="634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6"/>
    </row>
    <row r="21" spans="2:15" ht="12">
      <c r="B21" s="634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6"/>
    </row>
    <row r="22" spans="2:15" ht="12">
      <c r="B22" s="634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6"/>
    </row>
    <row r="23" spans="2:15" ht="12">
      <c r="B23" s="634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6"/>
    </row>
    <row r="24" spans="2:15" ht="12">
      <c r="B24" s="634"/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6"/>
    </row>
    <row r="25" spans="2:15" ht="12">
      <c r="B25" s="634"/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6"/>
    </row>
    <row r="26" spans="2:15" ht="12">
      <c r="B26" s="634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6"/>
    </row>
    <row r="27" spans="2:15" ht="12">
      <c r="B27" s="634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6"/>
    </row>
    <row r="28" spans="2:15" ht="12">
      <c r="B28" s="634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6"/>
    </row>
    <row r="29" spans="2:15" ht="12">
      <c r="B29" s="634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6"/>
    </row>
    <row r="30" spans="2:15" ht="12">
      <c r="B30" s="634"/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6"/>
    </row>
    <row r="31" spans="2:15" ht="12">
      <c r="B31" s="634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6"/>
    </row>
    <row r="32" spans="2:15" ht="12">
      <c r="B32" s="634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6"/>
    </row>
    <row r="33" spans="2:15" ht="12">
      <c r="B33" s="634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6"/>
    </row>
    <row r="34" spans="2:15" ht="12">
      <c r="B34" s="634"/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6"/>
    </row>
    <row r="35" spans="2:15" ht="12">
      <c r="B35" s="634"/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6"/>
    </row>
    <row r="36" spans="2:15" ht="12">
      <c r="B36" s="634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6"/>
    </row>
    <row r="37" spans="2:15" ht="12">
      <c r="B37" s="634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5"/>
      <c r="O37" s="636"/>
    </row>
    <row r="38" spans="2:15" ht="12">
      <c r="B38" s="634"/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6"/>
    </row>
    <row r="39" spans="2:15" ht="12">
      <c r="B39" s="634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6"/>
    </row>
    <row r="40" spans="2:15" ht="12">
      <c r="B40" s="634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6"/>
    </row>
    <row r="41" spans="2:15" ht="12">
      <c r="B41" s="634"/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6"/>
    </row>
    <row r="42" spans="2:15" ht="12">
      <c r="B42" s="634"/>
      <c r="C42" s="635"/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6"/>
    </row>
    <row r="43" spans="2:15" ht="12">
      <c r="B43" s="634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6"/>
    </row>
    <row r="44" spans="2:15" ht="12">
      <c r="B44" s="634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6"/>
    </row>
    <row r="45" spans="2:15" ht="12">
      <c r="B45" s="634"/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6"/>
    </row>
    <row r="46" spans="2:15" ht="12">
      <c r="B46" s="634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6"/>
    </row>
    <row r="47" spans="2:15" ht="12">
      <c r="B47" s="634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6"/>
    </row>
    <row r="48" spans="2:15" ht="12">
      <c r="B48" s="634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6"/>
    </row>
    <row r="49" spans="2:15" ht="12">
      <c r="B49" s="634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6"/>
    </row>
    <row r="50" spans="2:15" ht="12">
      <c r="B50" s="634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6"/>
    </row>
    <row r="51" spans="2:15" ht="12">
      <c r="B51" s="634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6"/>
    </row>
    <row r="52" spans="2:15" ht="12">
      <c r="B52" s="634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6"/>
    </row>
    <row r="53" spans="2:15" ht="12">
      <c r="B53" s="634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6"/>
    </row>
    <row r="54" spans="2:15" ht="12">
      <c r="B54" s="634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6"/>
    </row>
    <row r="55" spans="2:15" ht="12">
      <c r="B55" s="634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6"/>
    </row>
    <row r="56" spans="2:15" ht="12">
      <c r="B56" s="634"/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6"/>
    </row>
    <row r="57" spans="2:15" ht="12">
      <c r="B57" s="634"/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6"/>
    </row>
    <row r="58" spans="2:15" ht="12">
      <c r="B58" s="634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6"/>
    </row>
    <row r="59" spans="2:15" ht="12">
      <c r="B59" s="634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6"/>
    </row>
    <row r="60" spans="2:15" ht="12">
      <c r="B60" s="634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6"/>
    </row>
    <row r="61" spans="2:15" ht="12">
      <c r="B61" s="634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6"/>
    </row>
    <row r="62" spans="2:15" ht="12">
      <c r="B62" s="634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6"/>
    </row>
    <row r="63" spans="2:15" ht="12">
      <c r="B63" s="634"/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6"/>
    </row>
    <row r="64" spans="2:15" ht="12">
      <c r="B64" s="634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6"/>
    </row>
    <row r="65" spans="2:15" ht="12">
      <c r="B65" s="634"/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6"/>
    </row>
    <row r="66" spans="2:15" ht="12">
      <c r="B66" s="634"/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6"/>
    </row>
    <row r="67" spans="2:15" ht="12">
      <c r="B67" s="634"/>
      <c r="C67" s="635"/>
      <c r="D67" s="635"/>
      <c r="E67" s="635"/>
      <c r="F67" s="635"/>
      <c r="G67" s="635"/>
      <c r="H67" s="635"/>
      <c r="I67" s="635"/>
      <c r="J67" s="635"/>
      <c r="K67" s="635"/>
      <c r="L67" s="635"/>
      <c r="M67" s="635"/>
      <c r="N67" s="635"/>
      <c r="O67" s="636"/>
    </row>
    <row r="68" spans="2:15" ht="12">
      <c r="B68" s="634"/>
      <c r="C68" s="635"/>
      <c r="D68" s="635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6"/>
    </row>
    <row r="69" spans="2:15" ht="12">
      <c r="B69" s="634"/>
      <c r="C69" s="635"/>
      <c r="D69" s="635"/>
      <c r="E69" s="635"/>
      <c r="F69" s="635"/>
      <c r="G69" s="635"/>
      <c r="H69" s="635"/>
      <c r="I69" s="635"/>
      <c r="J69" s="635"/>
      <c r="K69" s="635"/>
      <c r="L69" s="635"/>
      <c r="M69" s="635"/>
      <c r="N69" s="635"/>
      <c r="O69" s="636"/>
    </row>
    <row r="70" spans="2:15" ht="12.75" thickBot="1">
      <c r="B70" s="637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9"/>
    </row>
  </sheetData>
  <sheetProtection/>
  <mergeCells count="3">
    <mergeCell ref="B2:N2"/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72"/>
  <sheetViews>
    <sheetView tabSelected="1" zoomScalePageLayoutView="0" workbookViewId="0" topLeftCell="E1">
      <selection activeCell="B2" sqref="B2:O72"/>
    </sheetView>
  </sheetViews>
  <sheetFormatPr defaultColWidth="11.57421875" defaultRowHeight="12.75" outlineLevelRow="1"/>
  <cols>
    <col min="1" max="1" width="2.7109375" style="616" customWidth="1"/>
    <col min="2" max="2" width="9.00390625" style="616" customWidth="1"/>
    <col min="3" max="3" width="25.7109375" style="616" customWidth="1"/>
    <col min="4" max="4" width="9.00390625" style="616" customWidth="1"/>
    <col min="5" max="5" width="12.7109375" style="616" customWidth="1"/>
    <col min="6" max="6" width="12.28125" style="616" customWidth="1"/>
    <col min="7" max="7" width="11.57421875" style="616" customWidth="1"/>
    <col min="8" max="8" width="15.28125" style="616" customWidth="1"/>
    <col min="9" max="9" width="13.57421875" style="616" customWidth="1"/>
    <col min="10" max="12" width="15.7109375" style="616" customWidth="1"/>
    <col min="13" max="13" width="12.140625" style="616" customWidth="1"/>
    <col min="14" max="14" width="12.28125" style="616" customWidth="1"/>
    <col min="15" max="15" width="44.57421875" style="616" customWidth="1"/>
    <col min="16" max="16" width="11.57421875" style="616" customWidth="1"/>
    <col min="17" max="17" width="18.7109375" style="616" customWidth="1"/>
    <col min="18" max="16384" width="11.57421875" style="616" customWidth="1"/>
  </cols>
  <sheetData>
    <row r="1" s="710" customFormat="1" ht="12"/>
    <row r="2" spans="2:17" s="711" customFormat="1" ht="11.25">
      <c r="B2" s="686" t="s">
        <v>533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18"/>
      <c r="P2" s="618"/>
      <c r="Q2" s="618"/>
    </row>
    <row r="3" s="712" customFormat="1" ht="11.25"/>
    <row r="4" spans="2:4" s="712" customFormat="1" ht="11.25">
      <c r="B4" s="621" t="s">
        <v>620</v>
      </c>
      <c r="D4" s="621"/>
    </row>
    <row r="5" spans="2:4" s="712" customFormat="1" ht="11.25">
      <c r="B5" s="621"/>
      <c r="D5" s="621"/>
    </row>
    <row r="6" spans="2:17" s="712" customFormat="1" ht="11.25">
      <c r="B6" s="618" t="s">
        <v>621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21"/>
      <c r="P6" s="621"/>
      <c r="Q6" s="621"/>
    </row>
    <row r="7" spans="2:17" s="712" customFormat="1" ht="12" thickBot="1"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</row>
    <row r="8" spans="2:15" s="620" customFormat="1" ht="27" customHeight="1" thickBot="1">
      <c r="B8" s="623"/>
      <c r="C8" s="623"/>
      <c r="D8" s="623"/>
      <c r="E8" s="623"/>
      <c r="F8" s="1082" t="s">
        <v>536</v>
      </c>
      <c r="G8" s="1083"/>
      <c r="H8" s="623"/>
      <c r="I8" s="623"/>
      <c r="J8" s="1084" t="s">
        <v>537</v>
      </c>
      <c r="K8" s="1085"/>
      <c r="L8" s="1086"/>
      <c r="M8" s="623"/>
      <c r="N8" s="623"/>
      <c r="O8" s="623"/>
    </row>
    <row r="9" spans="2:15" s="624" customFormat="1" ht="39.75" customHeight="1">
      <c r="B9" s="708" t="s">
        <v>622</v>
      </c>
      <c r="C9" s="626" t="s">
        <v>539</v>
      </c>
      <c r="D9" s="708" t="s">
        <v>540</v>
      </c>
      <c r="E9" s="627" t="s">
        <v>541</v>
      </c>
      <c r="F9" s="628">
        <v>2016</v>
      </c>
      <c r="G9" s="629">
        <v>2017</v>
      </c>
      <c r="H9" s="627" t="s">
        <v>542</v>
      </c>
      <c r="I9" s="627" t="s">
        <v>543</v>
      </c>
      <c r="J9" s="627" t="s">
        <v>623</v>
      </c>
      <c r="K9" s="627" t="s">
        <v>627</v>
      </c>
      <c r="L9" s="627" t="s">
        <v>631</v>
      </c>
      <c r="M9" s="627" t="s">
        <v>544</v>
      </c>
      <c r="N9" s="627" t="s">
        <v>250</v>
      </c>
      <c r="O9" s="630" t="s">
        <v>545</v>
      </c>
    </row>
    <row r="10" spans="2:17" s="720" customFormat="1" ht="11.25" hidden="1" outlineLevel="1">
      <c r="B10" s="717"/>
      <c r="C10" s="718"/>
      <c r="D10" s="717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9"/>
      <c r="Q10" s="721"/>
    </row>
    <row r="11" spans="2:17" s="720" customFormat="1" ht="11.25" hidden="1" outlineLevel="1">
      <c r="B11" s="717"/>
      <c r="C11" s="718"/>
      <c r="D11" s="717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9"/>
      <c r="Q11" s="721"/>
    </row>
    <row r="12" spans="2:17" s="720" customFormat="1" ht="11.25" hidden="1" outlineLevel="1">
      <c r="B12" s="717"/>
      <c r="C12" s="718"/>
      <c r="D12" s="717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9"/>
      <c r="Q12" s="721"/>
    </row>
    <row r="13" spans="2:17" s="720" customFormat="1" ht="11.25" hidden="1" outlineLevel="1">
      <c r="B13" s="717"/>
      <c r="C13" s="718"/>
      <c r="D13" s="717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9"/>
      <c r="Q13" s="721"/>
    </row>
    <row r="14" spans="2:17" s="720" customFormat="1" ht="11.25" hidden="1" outlineLevel="1">
      <c r="B14" s="717"/>
      <c r="C14" s="718"/>
      <c r="D14" s="717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9"/>
      <c r="Q14" s="721"/>
    </row>
    <row r="15" spans="2:17" s="720" customFormat="1" ht="11.25" hidden="1" outlineLevel="1">
      <c r="B15" s="717"/>
      <c r="C15" s="718"/>
      <c r="D15" s="717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9"/>
      <c r="Q15" s="721"/>
    </row>
    <row r="16" spans="2:17" s="720" customFormat="1" ht="11.25" hidden="1" outlineLevel="1">
      <c r="B16" s="717"/>
      <c r="C16" s="718"/>
      <c r="D16" s="717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9"/>
      <c r="Q16" s="721"/>
    </row>
    <row r="17" spans="2:17" s="720" customFormat="1" ht="12.75" hidden="1" outlineLevel="1">
      <c r="B17" s="717"/>
      <c r="C17" s="718"/>
      <c r="D17" s="717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22"/>
      <c r="Q17" s="721"/>
    </row>
    <row r="18" spans="2:17" s="622" customFormat="1" ht="11.25" hidden="1" outlineLevel="1">
      <c r="B18" s="729"/>
      <c r="C18" s="730"/>
      <c r="D18" s="729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05"/>
      <c r="Q18" s="721"/>
    </row>
    <row r="19" spans="2:15" s="622" customFormat="1" ht="11.25" collapsed="1">
      <c r="B19" s="709"/>
      <c r="C19" s="704"/>
      <c r="D19" s="709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5"/>
    </row>
    <row r="20" spans="2:15" s="622" customFormat="1" ht="11.25">
      <c r="B20" s="709"/>
      <c r="C20" s="704"/>
      <c r="D20" s="709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5"/>
    </row>
    <row r="21" spans="2:15" s="622" customFormat="1" ht="11.25">
      <c r="B21" s="709"/>
      <c r="C21" s="704"/>
      <c r="D21" s="709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5"/>
    </row>
    <row r="22" spans="2:15" s="622" customFormat="1" ht="11.25">
      <c r="B22" s="709"/>
      <c r="C22" s="704"/>
      <c r="D22" s="709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5"/>
    </row>
    <row r="23" spans="2:15" s="622" customFormat="1" ht="11.25">
      <c r="B23" s="709"/>
      <c r="C23" s="704"/>
      <c r="D23" s="709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5"/>
    </row>
    <row r="24" spans="2:17" s="622" customFormat="1" ht="11.25">
      <c r="B24" s="709">
        <v>6</v>
      </c>
      <c r="C24" s="704" t="s">
        <v>641</v>
      </c>
      <c r="D24" s="709" t="s">
        <v>628</v>
      </c>
      <c r="E24" s="704">
        <v>55154.520000000004</v>
      </c>
      <c r="F24" s="704">
        <v>0</v>
      </c>
      <c r="G24" s="704">
        <v>3309.2712</v>
      </c>
      <c r="H24" s="704">
        <v>18936.3852</v>
      </c>
      <c r="I24" s="704">
        <v>6408</v>
      </c>
      <c r="J24" s="704">
        <v>8326.800000000001</v>
      </c>
      <c r="K24" s="704">
        <v>13772.759999999998</v>
      </c>
      <c r="L24" s="704">
        <v>4000</v>
      </c>
      <c r="M24" s="704">
        <v>51004.2372276</v>
      </c>
      <c r="N24" s="704">
        <v>165062.2564</v>
      </c>
      <c r="O24" s="705"/>
      <c r="Q24" s="721"/>
    </row>
    <row r="25" spans="2:17" s="622" customFormat="1" ht="11.25">
      <c r="B25" s="709">
        <v>1</v>
      </c>
      <c r="C25" s="704" t="s">
        <v>642</v>
      </c>
      <c r="D25" s="709">
        <v>2</v>
      </c>
      <c r="E25" s="704">
        <v>17219.64</v>
      </c>
      <c r="F25" s="704"/>
      <c r="G25" s="704">
        <v>516.5892</v>
      </c>
      <c r="H25" s="704">
        <v>2956.0381999999995</v>
      </c>
      <c r="I25" s="704"/>
      <c r="J25" s="704">
        <v>1387.8000000000002</v>
      </c>
      <c r="K25" s="704">
        <v>2496</v>
      </c>
      <c r="L25" s="704"/>
      <c r="M25" s="704">
        <v>7594.0048265999985</v>
      </c>
      <c r="N25" s="704">
        <v>24576.067399999996</v>
      </c>
      <c r="O25" s="705"/>
      <c r="Q25" s="721"/>
    </row>
    <row r="26" spans="2:17" s="622" customFormat="1" ht="12.75">
      <c r="B26" s="709">
        <v>5</v>
      </c>
      <c r="C26" s="704" t="s">
        <v>633</v>
      </c>
      <c r="D26" s="709" t="s">
        <v>634</v>
      </c>
      <c r="E26" s="704">
        <v>725</v>
      </c>
      <c r="F26" s="704"/>
      <c r="G26" s="704"/>
      <c r="H26" s="704"/>
      <c r="I26" s="704"/>
      <c r="J26" s="704"/>
      <c r="K26" s="704"/>
      <c r="L26" s="704"/>
      <c r="M26" s="704">
        <v>2500</v>
      </c>
      <c r="N26" s="704">
        <v>725</v>
      </c>
      <c r="O26" s="713">
        <f>O17</f>
        <v>0</v>
      </c>
      <c r="Q26" s="721"/>
    </row>
    <row r="27" spans="2:17" s="622" customFormat="1" ht="11.25" hidden="1" outlineLevel="1">
      <c r="B27" s="709">
        <v>12</v>
      </c>
      <c r="C27" s="704">
        <v>0</v>
      </c>
      <c r="D27" s="709">
        <v>2</v>
      </c>
      <c r="E27" s="704">
        <v>73099.16</v>
      </c>
      <c r="F27" s="704">
        <v>0</v>
      </c>
      <c r="G27" s="704">
        <v>3825.8604</v>
      </c>
      <c r="H27" s="704">
        <v>21892.4234</v>
      </c>
      <c r="I27" s="704">
        <v>6408</v>
      </c>
      <c r="J27" s="704">
        <v>9714.600000000002</v>
      </c>
      <c r="K27" s="704">
        <v>16268.759999999998</v>
      </c>
      <c r="L27" s="704">
        <v>4000</v>
      </c>
      <c r="M27" s="704">
        <v>61098.2420542</v>
      </c>
      <c r="N27" s="704">
        <v>190363.3238</v>
      </c>
      <c r="O27" s="705"/>
      <c r="Q27" s="721"/>
    </row>
    <row r="28" spans="2:15" s="622" customFormat="1" ht="11.25" collapsed="1">
      <c r="B28" s="709"/>
      <c r="C28" s="704"/>
      <c r="D28" s="709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5"/>
    </row>
    <row r="29" spans="2:15" s="622" customFormat="1" ht="11.25">
      <c r="B29" s="709"/>
      <c r="C29" s="704"/>
      <c r="D29" s="709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5"/>
    </row>
    <row r="30" spans="2:15" s="622" customFormat="1" ht="11.25">
      <c r="B30" s="709"/>
      <c r="C30" s="704"/>
      <c r="D30" s="709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5"/>
    </row>
    <row r="31" spans="2:17" s="622" customFormat="1" ht="11.25">
      <c r="B31" s="709"/>
      <c r="C31" s="704"/>
      <c r="D31" s="709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5"/>
      <c r="Q31" s="734"/>
    </row>
    <row r="32" spans="2:17" s="622" customFormat="1" ht="11.25">
      <c r="B32" s="709"/>
      <c r="C32" s="704"/>
      <c r="D32" s="709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5"/>
      <c r="Q32" s="734"/>
    </row>
    <row r="33" spans="2:15" s="622" customFormat="1" ht="11.25">
      <c r="B33" s="709"/>
      <c r="C33" s="704"/>
      <c r="D33" s="709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5"/>
    </row>
    <row r="34" spans="2:15" s="622" customFormat="1" ht="11.25">
      <c r="B34" s="709"/>
      <c r="C34" s="704"/>
      <c r="D34" s="709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5"/>
    </row>
    <row r="35" spans="2:15" s="622" customFormat="1" ht="11.25">
      <c r="B35" s="709"/>
      <c r="C35" s="704"/>
      <c r="D35" s="709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5"/>
    </row>
    <row r="36" spans="2:15" s="622" customFormat="1" ht="11.25">
      <c r="B36" s="709"/>
      <c r="C36" s="704"/>
      <c r="D36" s="709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5"/>
    </row>
    <row r="37" spans="2:15" s="622" customFormat="1" ht="11.25">
      <c r="B37" s="709"/>
      <c r="C37" s="704"/>
      <c r="D37" s="709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5"/>
    </row>
    <row r="38" spans="2:15" s="622" customFormat="1" ht="11.25">
      <c r="B38" s="709"/>
      <c r="C38" s="704"/>
      <c r="D38" s="709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5"/>
    </row>
    <row r="39" spans="2:15" s="622" customFormat="1" ht="11.25">
      <c r="B39" s="709"/>
      <c r="C39" s="704"/>
      <c r="D39" s="709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5"/>
    </row>
    <row r="40" spans="2:15" s="622" customFormat="1" ht="11.25">
      <c r="B40" s="709"/>
      <c r="C40" s="704"/>
      <c r="D40" s="709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5"/>
    </row>
    <row r="41" spans="2:15" s="622" customFormat="1" ht="11.25">
      <c r="B41" s="709"/>
      <c r="C41" s="704"/>
      <c r="D41" s="709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5"/>
    </row>
    <row r="42" spans="2:15" s="622" customFormat="1" ht="11.25">
      <c r="B42" s="709"/>
      <c r="C42" s="704"/>
      <c r="D42" s="709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5"/>
    </row>
    <row r="43" spans="2:15" s="622" customFormat="1" ht="11.25">
      <c r="B43" s="709"/>
      <c r="C43" s="704"/>
      <c r="D43" s="709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5"/>
    </row>
    <row r="44" spans="2:15" s="622" customFormat="1" ht="11.25">
      <c r="B44" s="709"/>
      <c r="C44" s="704"/>
      <c r="D44" s="709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5"/>
    </row>
    <row r="45" spans="2:15" s="622" customFormat="1" ht="11.25">
      <c r="B45" s="709"/>
      <c r="C45" s="704"/>
      <c r="D45" s="709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5"/>
    </row>
    <row r="46" spans="2:15" s="622" customFormat="1" ht="11.25">
      <c r="B46" s="709"/>
      <c r="C46" s="704"/>
      <c r="D46" s="709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5"/>
    </row>
    <row r="47" spans="2:15" s="622" customFormat="1" ht="11.25">
      <c r="B47" s="709"/>
      <c r="C47" s="704"/>
      <c r="D47" s="709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5"/>
    </row>
    <row r="48" spans="2:15" s="622" customFormat="1" ht="11.25">
      <c r="B48" s="709"/>
      <c r="C48" s="704"/>
      <c r="D48" s="709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5"/>
    </row>
    <row r="49" spans="2:15" s="622" customFormat="1" ht="11.25">
      <c r="B49" s="709"/>
      <c r="C49" s="704"/>
      <c r="D49" s="709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5"/>
    </row>
    <row r="50" spans="2:15" s="622" customFormat="1" ht="11.25">
      <c r="B50" s="709"/>
      <c r="C50" s="704"/>
      <c r="D50" s="709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5"/>
    </row>
    <row r="51" spans="2:15" s="622" customFormat="1" ht="11.25">
      <c r="B51" s="709"/>
      <c r="C51" s="704"/>
      <c r="D51" s="709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5"/>
    </row>
    <row r="52" spans="2:15" s="622" customFormat="1" ht="11.25">
      <c r="B52" s="709"/>
      <c r="C52" s="704"/>
      <c r="D52" s="709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5"/>
    </row>
    <row r="53" spans="2:15" s="622" customFormat="1" ht="11.25">
      <c r="B53" s="709"/>
      <c r="C53" s="704"/>
      <c r="D53" s="709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5"/>
    </row>
    <row r="54" spans="2:15" s="622" customFormat="1" ht="11.25">
      <c r="B54" s="709"/>
      <c r="C54" s="704"/>
      <c r="D54" s="709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5"/>
    </row>
    <row r="55" spans="2:15" s="622" customFormat="1" ht="11.25">
      <c r="B55" s="709"/>
      <c r="C55" s="704"/>
      <c r="D55" s="709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5"/>
    </row>
    <row r="56" spans="2:15" s="622" customFormat="1" ht="11.25">
      <c r="B56" s="709"/>
      <c r="C56" s="704"/>
      <c r="D56" s="709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5"/>
    </row>
    <row r="57" spans="2:15" s="622" customFormat="1" ht="11.25">
      <c r="B57" s="709"/>
      <c r="C57" s="704"/>
      <c r="D57" s="709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5"/>
    </row>
    <row r="58" spans="2:15" s="622" customFormat="1" ht="11.25">
      <c r="B58" s="709"/>
      <c r="C58" s="704"/>
      <c r="D58" s="709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5"/>
    </row>
    <row r="59" spans="2:15" s="622" customFormat="1" ht="11.25">
      <c r="B59" s="709"/>
      <c r="C59" s="704"/>
      <c r="D59" s="709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5"/>
    </row>
    <row r="60" spans="2:15" s="622" customFormat="1" ht="11.25">
      <c r="B60" s="709"/>
      <c r="C60" s="704"/>
      <c r="D60" s="709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5"/>
    </row>
    <row r="61" spans="2:15" s="622" customFormat="1" ht="11.25">
      <c r="B61" s="709"/>
      <c r="C61" s="704"/>
      <c r="D61" s="709"/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5"/>
    </row>
    <row r="62" spans="2:15" s="622" customFormat="1" ht="11.25">
      <c r="B62" s="709"/>
      <c r="C62" s="704"/>
      <c r="D62" s="709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5"/>
    </row>
    <row r="63" spans="2:15" s="622" customFormat="1" ht="11.25">
      <c r="B63" s="709"/>
      <c r="C63" s="704"/>
      <c r="D63" s="709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5"/>
    </row>
    <row r="64" spans="2:15" s="622" customFormat="1" ht="11.25">
      <c r="B64" s="709"/>
      <c r="C64" s="704"/>
      <c r="D64" s="709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5"/>
    </row>
    <row r="65" spans="2:15" s="622" customFormat="1" ht="11.25">
      <c r="B65" s="709"/>
      <c r="C65" s="704"/>
      <c r="D65" s="709"/>
      <c r="E65" s="704"/>
      <c r="F65" s="704"/>
      <c r="G65" s="704"/>
      <c r="H65" s="704"/>
      <c r="I65" s="704"/>
      <c r="J65" s="704"/>
      <c r="K65" s="704"/>
      <c r="L65" s="704"/>
      <c r="M65" s="704"/>
      <c r="N65" s="704"/>
      <c r="O65" s="705"/>
    </row>
    <row r="66" spans="2:15" s="622" customFormat="1" ht="11.25">
      <c r="B66" s="709"/>
      <c r="C66" s="704"/>
      <c r="D66" s="709"/>
      <c r="E66" s="704"/>
      <c r="F66" s="704"/>
      <c r="G66" s="704"/>
      <c r="H66" s="704"/>
      <c r="I66" s="704"/>
      <c r="J66" s="704"/>
      <c r="K66" s="704"/>
      <c r="L66" s="704"/>
      <c r="M66" s="704"/>
      <c r="N66" s="704"/>
      <c r="O66" s="705"/>
    </row>
    <row r="67" spans="2:15" s="622" customFormat="1" ht="11.25">
      <c r="B67" s="709"/>
      <c r="C67" s="704"/>
      <c r="D67" s="709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5"/>
    </row>
    <row r="68" spans="2:15" s="622" customFormat="1" ht="11.25">
      <c r="B68" s="709"/>
      <c r="C68" s="704"/>
      <c r="D68" s="709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5"/>
    </row>
    <row r="69" spans="2:15" s="622" customFormat="1" ht="11.25">
      <c r="B69" s="709"/>
      <c r="C69" s="704"/>
      <c r="D69" s="709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5"/>
    </row>
    <row r="70" spans="2:15" s="622" customFormat="1" ht="11.25">
      <c r="B70" s="709"/>
      <c r="C70" s="704"/>
      <c r="D70" s="709"/>
      <c r="E70" s="704"/>
      <c r="F70" s="704"/>
      <c r="G70" s="704"/>
      <c r="H70" s="704"/>
      <c r="I70" s="704"/>
      <c r="J70" s="704"/>
      <c r="K70" s="704"/>
      <c r="L70" s="704"/>
      <c r="M70" s="704"/>
      <c r="N70" s="704"/>
      <c r="O70" s="705"/>
    </row>
    <row r="71" spans="2:15" s="622" customFormat="1" ht="11.25">
      <c r="B71" s="709"/>
      <c r="C71" s="704"/>
      <c r="D71" s="709"/>
      <c r="E71" s="704"/>
      <c r="F71" s="704"/>
      <c r="G71" s="704"/>
      <c r="H71" s="704"/>
      <c r="I71" s="704"/>
      <c r="J71" s="704"/>
      <c r="K71" s="704"/>
      <c r="L71" s="704"/>
      <c r="M71" s="704"/>
      <c r="N71" s="704"/>
      <c r="O71" s="705"/>
    </row>
    <row r="72" spans="2:15" s="622" customFormat="1" ht="11.25">
      <c r="B72" s="709"/>
      <c r="C72" s="704"/>
      <c r="D72" s="709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5"/>
    </row>
  </sheetData>
  <sheetProtection/>
  <mergeCells count="2"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0"/>
  <sheetViews>
    <sheetView zoomScalePageLayoutView="0" workbookViewId="0" topLeftCell="G1">
      <selection activeCell="R1" sqref="R1:R65536"/>
    </sheetView>
  </sheetViews>
  <sheetFormatPr defaultColWidth="11.57421875" defaultRowHeight="12.75"/>
  <cols>
    <col min="1" max="1" width="2.421875" style="692" customWidth="1"/>
    <col min="2" max="2" width="9.00390625" style="616" customWidth="1"/>
    <col min="3" max="3" width="28.57421875" style="692" customWidth="1"/>
    <col min="4" max="4" width="9.00390625" style="616" customWidth="1"/>
    <col min="5" max="5" width="12.7109375" style="692" customWidth="1"/>
    <col min="6" max="6" width="12.28125" style="692" customWidth="1"/>
    <col min="7" max="7" width="11.57421875" style="692" customWidth="1"/>
    <col min="8" max="8" width="15.7109375" style="692" customWidth="1"/>
    <col min="9" max="9" width="14.00390625" style="692" customWidth="1"/>
    <col min="10" max="12" width="15.7109375" style="692" customWidth="1"/>
    <col min="13" max="13" width="14.140625" style="692" customWidth="1"/>
    <col min="14" max="14" width="14.57421875" style="692" customWidth="1"/>
    <col min="15" max="15" width="39.140625" style="692" customWidth="1"/>
    <col min="16" max="16" width="15.8515625" style="692" customWidth="1"/>
    <col min="17" max="17" width="11.421875" style="0" customWidth="1"/>
    <col min="18" max="18" width="0" style="692" hidden="1" customWidth="1"/>
    <col min="19" max="16384" width="11.57421875" style="692" customWidth="1"/>
  </cols>
  <sheetData>
    <row r="1" spans="1:4" s="714" customFormat="1" ht="12">
      <c r="A1" s="710"/>
      <c r="B1" s="710"/>
      <c r="D1" s="710"/>
    </row>
    <row r="2" spans="1:18" s="715" customFormat="1" ht="11.25">
      <c r="A2" s="711"/>
      <c r="B2" s="686" t="s">
        <v>533</v>
      </c>
      <c r="C2" s="693"/>
      <c r="D2" s="686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4"/>
      <c r="R2" s="694"/>
    </row>
    <row r="3" spans="1:4" s="716" customFormat="1" ht="11.25">
      <c r="A3" s="712"/>
      <c r="B3" s="712"/>
      <c r="D3" s="712"/>
    </row>
    <row r="4" spans="1:4" s="716" customFormat="1" ht="11.25">
      <c r="A4" s="712"/>
      <c r="B4" s="621" t="s">
        <v>620</v>
      </c>
      <c r="D4" s="621"/>
    </row>
    <row r="5" spans="1:4" s="716" customFormat="1" ht="11.25">
      <c r="A5" s="712"/>
      <c r="B5" s="621"/>
      <c r="D5" s="621"/>
    </row>
    <row r="6" spans="2:18" s="716" customFormat="1" ht="11.25">
      <c r="B6" s="618" t="s">
        <v>625</v>
      </c>
      <c r="C6" s="694"/>
      <c r="D6" s="618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6"/>
      <c r="R6" s="696"/>
    </row>
    <row r="7" spans="2:18" s="716" customFormat="1" ht="12" thickBot="1">
      <c r="B7" s="622"/>
      <c r="C7" s="697"/>
      <c r="D7" s="622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R7" s="697"/>
    </row>
    <row r="8" spans="2:16" s="695" customFormat="1" ht="27" customHeight="1" thickBot="1">
      <c r="B8" s="623"/>
      <c r="C8" s="698"/>
      <c r="D8" s="623"/>
      <c r="E8" s="698"/>
      <c r="F8" s="1087" t="s">
        <v>536</v>
      </c>
      <c r="G8" s="1088"/>
      <c r="H8" s="698"/>
      <c r="I8" s="698"/>
      <c r="J8" s="1089" t="s">
        <v>537</v>
      </c>
      <c r="K8" s="1090"/>
      <c r="L8" s="1091"/>
      <c r="M8" s="698"/>
      <c r="N8" s="698"/>
      <c r="O8" s="698"/>
      <c r="P8" s="698"/>
    </row>
    <row r="9" spans="2:18" s="703" customFormat="1" ht="39.75" customHeight="1">
      <c r="B9" s="708" t="s">
        <v>538</v>
      </c>
      <c r="C9" s="699" t="s">
        <v>539</v>
      </c>
      <c r="D9" s="708" t="s">
        <v>540</v>
      </c>
      <c r="E9" s="700" t="s">
        <v>541</v>
      </c>
      <c r="F9" s="706">
        <v>2016</v>
      </c>
      <c r="G9" s="707">
        <v>2017</v>
      </c>
      <c r="H9" s="700" t="s">
        <v>542</v>
      </c>
      <c r="I9" s="700" t="s">
        <v>543</v>
      </c>
      <c r="J9" s="627" t="s">
        <v>623</v>
      </c>
      <c r="K9" s="627" t="s">
        <v>627</v>
      </c>
      <c r="L9" s="627" t="s">
        <v>631</v>
      </c>
      <c r="M9" s="700" t="s">
        <v>544</v>
      </c>
      <c r="N9" s="700" t="s">
        <v>250</v>
      </c>
      <c r="O9" s="701" t="s">
        <v>626</v>
      </c>
      <c r="P9" s="702" t="s">
        <v>545</v>
      </c>
      <c r="R9" s="624" t="s">
        <v>630</v>
      </c>
    </row>
    <row r="10" spans="2:18" s="723" customFormat="1" ht="11.25">
      <c r="B10" s="727">
        <v>1</v>
      </c>
      <c r="C10" s="728" t="s">
        <v>624</v>
      </c>
      <c r="D10" s="727" t="s">
        <v>640</v>
      </c>
      <c r="E10" s="728">
        <f>'[3]SALARIOS 2016'!$H$67*12</f>
        <v>20625.36</v>
      </c>
      <c r="F10" s="728"/>
      <c r="G10" s="728">
        <f>E10*3%</f>
        <v>618.7608</v>
      </c>
      <c r="H10" s="728">
        <f>(E10+G10)/6</f>
        <v>3540.6868</v>
      </c>
      <c r="I10" s="728"/>
      <c r="J10" s="728">
        <f>109.87*12*B10</f>
        <v>1318.44</v>
      </c>
      <c r="K10" s="728"/>
      <c r="L10" s="728"/>
      <c r="M10" s="728">
        <f>N10*32.1%</f>
        <v>8379.1424796</v>
      </c>
      <c r="N10" s="728">
        <f>SUM(E10:L10)</f>
        <v>26103.2476</v>
      </c>
      <c r="O10" s="728" t="s">
        <v>629</v>
      </c>
      <c r="P10" s="719"/>
      <c r="R10" s="721">
        <f>N10+M10</f>
        <v>34482.390079599994</v>
      </c>
    </row>
    <row r="11" spans="2:18" s="723" customFormat="1" ht="11.25">
      <c r="B11" s="727">
        <v>1</v>
      </c>
      <c r="C11" s="728" t="s">
        <v>632</v>
      </c>
      <c r="D11" s="727">
        <v>3</v>
      </c>
      <c r="E11" s="728">
        <f>1338.75*12*B11</f>
        <v>16065</v>
      </c>
      <c r="F11" s="728"/>
      <c r="G11" s="728">
        <f>E11*3%</f>
        <v>481.95</v>
      </c>
      <c r="H11" s="728">
        <f>(E11+G11)/6</f>
        <v>2757.8250000000003</v>
      </c>
      <c r="I11" s="728"/>
      <c r="J11" s="728">
        <f>115.65*12*B11</f>
        <v>1387.8000000000002</v>
      </c>
      <c r="K11" s="728"/>
      <c r="L11" s="728"/>
      <c r="M11" s="728">
        <f>N11*32.1%</f>
        <v>6642.316575000001</v>
      </c>
      <c r="N11" s="728">
        <f>SUM(E11:L11)</f>
        <v>20692.575</v>
      </c>
      <c r="O11" s="731" t="s">
        <v>637</v>
      </c>
      <c r="P11" s="719"/>
      <c r="R11" s="721">
        <f>N11+M11</f>
        <v>27334.891575</v>
      </c>
    </row>
    <row r="12" spans="2:18" s="723" customFormat="1" ht="11.25">
      <c r="B12" s="727">
        <v>1</v>
      </c>
      <c r="C12" s="728" t="s">
        <v>635</v>
      </c>
      <c r="D12" s="727" t="s">
        <v>636</v>
      </c>
      <c r="E12" s="728">
        <f>2076.55*12*B12</f>
        <v>24918.600000000002</v>
      </c>
      <c r="F12" s="728"/>
      <c r="G12" s="728">
        <f>E12*3%</f>
        <v>747.558</v>
      </c>
      <c r="H12" s="728">
        <f>(E12+G12)/6</f>
        <v>4277.693</v>
      </c>
      <c r="I12" s="728"/>
      <c r="J12" s="728">
        <f>115.65*12*B12</f>
        <v>1387.8000000000002</v>
      </c>
      <c r="K12" s="728">
        <f>240.67*12</f>
        <v>2888.04</v>
      </c>
      <c r="L12" s="728"/>
      <c r="M12" s="728">
        <f>N12*32.1%</f>
        <v>10984.520811</v>
      </c>
      <c r="N12" s="728">
        <f>SUM(E12:L12)</f>
        <v>34219.691</v>
      </c>
      <c r="O12" s="731" t="s">
        <v>637</v>
      </c>
      <c r="P12" s="719"/>
      <c r="R12" s="721">
        <f>N12+M12</f>
        <v>45204.211811</v>
      </c>
    </row>
    <row r="13" spans="2:18" s="723" customFormat="1" ht="11.25">
      <c r="B13" s="727">
        <v>1</v>
      </c>
      <c r="C13" s="728" t="s">
        <v>638</v>
      </c>
      <c r="D13" s="727" t="s">
        <v>639</v>
      </c>
      <c r="E13" s="728">
        <f>1020.38*4.66</f>
        <v>4754.9708</v>
      </c>
      <c r="F13" s="728"/>
      <c r="G13" s="728"/>
      <c r="H13" s="728">
        <f>(E13+G13)/6</f>
        <v>792.4951333333333</v>
      </c>
      <c r="I13" s="728"/>
      <c r="J13" s="728">
        <f>109.87*4.66</f>
        <v>511.99420000000003</v>
      </c>
      <c r="K13" s="728"/>
      <c r="L13" s="728"/>
      <c r="M13" s="728">
        <f>N13*32.1%</f>
        <v>1945.0867028</v>
      </c>
      <c r="N13" s="728">
        <f>SUM(E13:L13)</f>
        <v>6059.460133333333</v>
      </c>
      <c r="O13" s="731" t="s">
        <v>589</v>
      </c>
      <c r="P13" s="719"/>
      <c r="R13" s="721">
        <f>N13+M13</f>
        <v>8004.546836133333</v>
      </c>
    </row>
    <row r="14" spans="2:18" s="697" customFormat="1" ht="11.25">
      <c r="B14" s="727"/>
      <c r="C14" s="728"/>
      <c r="D14" s="727"/>
      <c r="E14" s="728">
        <f aca="true" t="shared" si="0" ref="E14:M14">SUM(E10:E13)</f>
        <v>66363.9308</v>
      </c>
      <c r="F14" s="728"/>
      <c r="G14" s="728">
        <f t="shared" si="0"/>
        <v>1848.2688</v>
      </c>
      <c r="H14" s="728">
        <f t="shared" si="0"/>
        <v>11368.699933333333</v>
      </c>
      <c r="I14" s="728"/>
      <c r="J14" s="728">
        <f t="shared" si="0"/>
        <v>4606.0342</v>
      </c>
      <c r="K14" s="728">
        <f t="shared" si="0"/>
        <v>2888.04</v>
      </c>
      <c r="L14" s="728"/>
      <c r="M14" s="728">
        <f t="shared" si="0"/>
        <v>27951.066568399998</v>
      </c>
      <c r="N14" s="728">
        <f>SUM(N10:N13)</f>
        <v>87074.97373333333</v>
      </c>
      <c r="O14" s="728"/>
      <c r="P14" s="705"/>
      <c r="R14" s="697">
        <f>N14+M14</f>
        <v>115026.04030173333</v>
      </c>
    </row>
    <row r="15" spans="2:16" s="697" customFormat="1" ht="11.25">
      <c r="B15" s="709"/>
      <c r="C15" s="704"/>
      <c r="D15" s="709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5"/>
    </row>
    <row r="16" spans="2:16" s="697" customFormat="1" ht="11.25">
      <c r="B16" s="709"/>
      <c r="C16" s="704"/>
      <c r="D16" s="709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5"/>
    </row>
    <row r="17" spans="2:16" s="697" customFormat="1" ht="11.25">
      <c r="B17" s="709"/>
      <c r="C17" s="704"/>
      <c r="D17" s="709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5"/>
    </row>
    <row r="18" spans="2:16" s="697" customFormat="1" ht="11.25">
      <c r="B18" s="709"/>
      <c r="C18" s="704"/>
      <c r="D18" s="709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5"/>
    </row>
    <row r="19" spans="2:16" s="697" customFormat="1" ht="11.25">
      <c r="B19" s="709"/>
      <c r="C19" s="704"/>
      <c r="D19" s="709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5"/>
    </row>
    <row r="20" spans="2:16" s="697" customFormat="1" ht="11.25">
      <c r="B20" s="709"/>
      <c r="C20" s="704"/>
      <c r="D20" s="709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5"/>
    </row>
    <row r="21" spans="2:16" s="697" customFormat="1" ht="11.25">
      <c r="B21" s="709"/>
      <c r="C21" s="704"/>
      <c r="D21" s="709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5"/>
    </row>
    <row r="22" spans="2:16" s="697" customFormat="1" ht="11.25">
      <c r="B22" s="709"/>
      <c r="C22" s="704"/>
      <c r="D22" s="709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5"/>
    </row>
    <row r="23" spans="2:16" s="697" customFormat="1" ht="11.25">
      <c r="B23" s="709"/>
      <c r="C23" s="704"/>
      <c r="D23" s="709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5"/>
    </row>
    <row r="24" spans="2:16" s="697" customFormat="1" ht="11.25">
      <c r="B24" s="709"/>
      <c r="C24" s="704"/>
      <c r="D24" s="709"/>
      <c r="E24" s="704"/>
      <c r="F24" s="704"/>
      <c r="G24" s="704"/>
      <c r="H24" s="704"/>
      <c r="I24" s="704"/>
      <c r="J24" s="704"/>
      <c r="K24" s="704"/>
      <c r="L24" s="704"/>
      <c r="M24" s="704"/>
      <c r="N24" s="704"/>
      <c r="O24" s="704"/>
      <c r="P24" s="705"/>
    </row>
    <row r="25" spans="2:16" s="697" customFormat="1" ht="11.25">
      <c r="B25" s="709"/>
      <c r="C25" s="704"/>
      <c r="D25" s="709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5"/>
    </row>
    <row r="26" spans="2:16" s="697" customFormat="1" ht="11.25">
      <c r="B26" s="709"/>
      <c r="C26" s="704"/>
      <c r="D26" s="709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5"/>
    </row>
    <row r="27" spans="2:16" s="697" customFormat="1" ht="11.25">
      <c r="B27" s="709"/>
      <c r="C27" s="704"/>
      <c r="D27" s="709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5"/>
    </row>
    <row r="28" spans="2:16" s="697" customFormat="1" ht="11.25">
      <c r="B28" s="709"/>
      <c r="C28" s="704"/>
      <c r="D28" s="709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5"/>
    </row>
    <row r="29" spans="2:16" s="697" customFormat="1" ht="11.25">
      <c r="B29" s="709"/>
      <c r="C29" s="704"/>
      <c r="D29" s="709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5"/>
    </row>
    <row r="30" spans="2:16" s="697" customFormat="1" ht="11.25">
      <c r="B30" s="709"/>
      <c r="C30" s="704"/>
      <c r="D30" s="709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5"/>
    </row>
    <row r="31" spans="2:16" s="697" customFormat="1" ht="11.25">
      <c r="B31" s="709"/>
      <c r="C31" s="704"/>
      <c r="D31" s="709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5"/>
    </row>
    <row r="32" spans="2:16" s="697" customFormat="1" ht="11.25">
      <c r="B32" s="709"/>
      <c r="C32" s="704"/>
      <c r="D32" s="709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5"/>
    </row>
    <row r="33" spans="2:16" s="697" customFormat="1" ht="11.25">
      <c r="B33" s="709"/>
      <c r="C33" s="704"/>
      <c r="D33" s="709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5"/>
    </row>
    <row r="34" spans="2:16" s="697" customFormat="1" ht="11.25">
      <c r="B34" s="709"/>
      <c r="C34" s="704"/>
      <c r="D34" s="709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5"/>
    </row>
    <row r="35" spans="2:16" s="697" customFormat="1" ht="11.25">
      <c r="B35" s="709"/>
      <c r="C35" s="704"/>
      <c r="D35" s="709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5"/>
    </row>
    <row r="36" spans="2:16" s="697" customFormat="1" ht="11.25">
      <c r="B36" s="709"/>
      <c r="C36" s="704"/>
      <c r="D36" s="709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5"/>
    </row>
    <row r="37" spans="2:16" s="697" customFormat="1" ht="11.25">
      <c r="B37" s="709"/>
      <c r="C37" s="704"/>
      <c r="D37" s="709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5"/>
    </row>
    <row r="38" spans="2:16" s="697" customFormat="1" ht="11.25">
      <c r="B38" s="709"/>
      <c r="C38" s="704"/>
      <c r="D38" s="709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5"/>
    </row>
    <row r="39" spans="2:16" s="697" customFormat="1" ht="11.25">
      <c r="B39" s="709"/>
      <c r="C39" s="704"/>
      <c r="D39" s="709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5"/>
    </row>
    <row r="40" spans="2:16" s="697" customFormat="1" ht="11.25">
      <c r="B40" s="709"/>
      <c r="C40" s="704"/>
      <c r="D40" s="709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5"/>
    </row>
    <row r="41" spans="2:16" s="697" customFormat="1" ht="11.25">
      <c r="B41" s="709"/>
      <c r="C41" s="704"/>
      <c r="D41" s="709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5"/>
    </row>
    <row r="42" spans="2:16" s="697" customFormat="1" ht="11.25">
      <c r="B42" s="709"/>
      <c r="C42" s="704"/>
      <c r="D42" s="709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5"/>
    </row>
    <row r="43" spans="2:16" s="697" customFormat="1" ht="11.25">
      <c r="B43" s="709"/>
      <c r="C43" s="704"/>
      <c r="D43" s="709"/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5"/>
    </row>
    <row r="44" spans="2:16" s="697" customFormat="1" ht="11.25">
      <c r="B44" s="709"/>
      <c r="C44" s="704"/>
      <c r="D44" s="709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5"/>
    </row>
    <row r="45" spans="2:16" s="697" customFormat="1" ht="11.25">
      <c r="B45" s="709"/>
      <c r="C45" s="704"/>
      <c r="D45" s="709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5"/>
    </row>
    <row r="46" spans="2:16" s="697" customFormat="1" ht="11.25">
      <c r="B46" s="709"/>
      <c r="C46" s="704"/>
      <c r="D46" s="709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  <c r="P46" s="705"/>
    </row>
    <row r="47" spans="2:16" s="697" customFormat="1" ht="11.25">
      <c r="B47" s="709"/>
      <c r="C47" s="704"/>
      <c r="D47" s="709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5"/>
    </row>
    <row r="48" spans="2:16" s="697" customFormat="1" ht="11.25">
      <c r="B48" s="709"/>
      <c r="C48" s="704"/>
      <c r="D48" s="709"/>
      <c r="E48" s="704"/>
      <c r="F48" s="704"/>
      <c r="G48" s="704"/>
      <c r="H48" s="704"/>
      <c r="I48" s="704"/>
      <c r="J48" s="704"/>
      <c r="K48" s="704"/>
      <c r="L48" s="704"/>
      <c r="M48" s="704"/>
      <c r="N48" s="704"/>
      <c r="O48" s="704"/>
      <c r="P48" s="705"/>
    </row>
    <row r="49" spans="2:16" s="697" customFormat="1" ht="11.25">
      <c r="B49" s="709"/>
      <c r="C49" s="704"/>
      <c r="D49" s="709"/>
      <c r="E49" s="704"/>
      <c r="F49" s="704"/>
      <c r="G49" s="704"/>
      <c r="H49" s="704"/>
      <c r="I49" s="704"/>
      <c r="J49" s="704"/>
      <c r="K49" s="704"/>
      <c r="L49" s="704"/>
      <c r="M49" s="704"/>
      <c r="N49" s="704"/>
      <c r="O49" s="704"/>
      <c r="P49" s="705"/>
    </row>
    <row r="50" spans="2:16" s="697" customFormat="1" ht="11.25">
      <c r="B50" s="709"/>
      <c r="C50" s="704"/>
      <c r="D50" s="709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5"/>
    </row>
    <row r="51" spans="2:16" s="697" customFormat="1" ht="11.25">
      <c r="B51" s="709"/>
      <c r="C51" s="704"/>
      <c r="D51" s="709"/>
      <c r="E51" s="704"/>
      <c r="F51" s="704"/>
      <c r="G51" s="704"/>
      <c r="H51" s="704"/>
      <c r="I51" s="704"/>
      <c r="J51" s="704"/>
      <c r="K51" s="704"/>
      <c r="L51" s="704"/>
      <c r="M51" s="704"/>
      <c r="N51" s="704"/>
      <c r="O51" s="704"/>
      <c r="P51" s="705"/>
    </row>
    <row r="52" spans="2:16" s="697" customFormat="1" ht="11.25">
      <c r="B52" s="709"/>
      <c r="C52" s="704"/>
      <c r="D52" s="709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5"/>
    </row>
    <row r="53" spans="2:16" s="697" customFormat="1" ht="11.25">
      <c r="B53" s="709"/>
      <c r="C53" s="704"/>
      <c r="D53" s="709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5"/>
    </row>
    <row r="54" spans="2:16" s="697" customFormat="1" ht="11.25">
      <c r="B54" s="709"/>
      <c r="C54" s="704"/>
      <c r="D54" s="709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5"/>
    </row>
    <row r="55" spans="2:16" s="697" customFormat="1" ht="11.25">
      <c r="B55" s="709"/>
      <c r="C55" s="704"/>
      <c r="D55" s="709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4"/>
      <c r="P55" s="705"/>
    </row>
    <row r="56" spans="2:16" s="697" customFormat="1" ht="11.25">
      <c r="B56" s="709"/>
      <c r="C56" s="704"/>
      <c r="D56" s="709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5"/>
    </row>
    <row r="57" spans="2:16" s="697" customFormat="1" ht="11.25">
      <c r="B57" s="709"/>
      <c r="C57" s="704"/>
      <c r="D57" s="709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5"/>
    </row>
    <row r="58" spans="2:16" s="697" customFormat="1" ht="11.25">
      <c r="B58" s="709"/>
      <c r="C58" s="704"/>
      <c r="D58" s="709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5"/>
    </row>
    <row r="59" spans="2:16" s="697" customFormat="1" ht="11.25">
      <c r="B59" s="709"/>
      <c r="C59" s="704"/>
      <c r="D59" s="709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5"/>
    </row>
    <row r="60" spans="2:16" s="697" customFormat="1" ht="11.25">
      <c r="B60" s="709"/>
      <c r="C60" s="704"/>
      <c r="D60" s="709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5"/>
    </row>
    <row r="61" spans="2:16" s="697" customFormat="1" ht="11.25">
      <c r="B61" s="709"/>
      <c r="C61" s="704"/>
      <c r="D61" s="709"/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5"/>
    </row>
    <row r="62" spans="2:16" s="697" customFormat="1" ht="11.25">
      <c r="B62" s="709"/>
      <c r="C62" s="704"/>
      <c r="D62" s="709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5"/>
    </row>
    <row r="63" spans="2:16" s="697" customFormat="1" ht="11.25">
      <c r="B63" s="709"/>
      <c r="C63" s="704"/>
      <c r="D63" s="709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705"/>
    </row>
    <row r="64" spans="2:16" s="697" customFormat="1" ht="11.25">
      <c r="B64" s="709"/>
      <c r="C64" s="704"/>
      <c r="D64" s="709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5"/>
    </row>
    <row r="65" spans="2:16" s="697" customFormat="1" ht="11.25">
      <c r="B65" s="709"/>
      <c r="C65" s="704"/>
      <c r="D65" s="709"/>
      <c r="E65" s="704"/>
      <c r="F65" s="704"/>
      <c r="G65" s="704"/>
      <c r="H65" s="704"/>
      <c r="I65" s="704"/>
      <c r="J65" s="704"/>
      <c r="K65" s="704"/>
      <c r="L65" s="704"/>
      <c r="M65" s="704"/>
      <c r="N65" s="704"/>
      <c r="O65" s="704"/>
      <c r="P65" s="705"/>
    </row>
    <row r="66" spans="2:16" s="697" customFormat="1" ht="11.25">
      <c r="B66" s="709"/>
      <c r="C66" s="704"/>
      <c r="D66" s="709"/>
      <c r="E66" s="704"/>
      <c r="F66" s="704"/>
      <c r="G66" s="704"/>
      <c r="H66" s="704"/>
      <c r="I66" s="704"/>
      <c r="J66" s="704"/>
      <c r="K66" s="704"/>
      <c r="L66" s="704"/>
      <c r="M66" s="704"/>
      <c r="N66" s="704"/>
      <c r="O66" s="704"/>
      <c r="P66" s="705"/>
    </row>
    <row r="67" spans="2:16" s="697" customFormat="1" ht="11.25">
      <c r="B67" s="709"/>
      <c r="C67" s="704"/>
      <c r="D67" s="709"/>
      <c r="E67" s="704"/>
      <c r="F67" s="704"/>
      <c r="G67" s="704"/>
      <c r="H67" s="704"/>
      <c r="I67" s="704"/>
      <c r="J67" s="704"/>
      <c r="K67" s="704"/>
      <c r="L67" s="704"/>
      <c r="M67" s="704"/>
      <c r="N67" s="704"/>
      <c r="O67" s="704"/>
      <c r="P67" s="705"/>
    </row>
    <row r="68" spans="2:16" s="697" customFormat="1" ht="11.25">
      <c r="B68" s="709"/>
      <c r="C68" s="704"/>
      <c r="D68" s="709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4"/>
      <c r="P68" s="705"/>
    </row>
    <row r="69" spans="2:16" s="697" customFormat="1" ht="11.25">
      <c r="B69" s="709"/>
      <c r="C69" s="704"/>
      <c r="D69" s="709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5"/>
    </row>
    <row r="70" spans="2:16" s="697" customFormat="1" ht="11.25">
      <c r="B70" s="709"/>
      <c r="C70" s="704"/>
      <c r="D70" s="709"/>
      <c r="E70" s="704"/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5"/>
    </row>
  </sheetData>
  <sheetProtection/>
  <mergeCells count="2">
    <mergeCell ref="F8:G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53"/>
  <sheetViews>
    <sheetView zoomScale="85" zoomScaleNormal="85" zoomScalePageLayoutView="0" workbookViewId="0" topLeftCell="A1">
      <selection activeCell="D19" sqref="D19"/>
    </sheetView>
  </sheetViews>
  <sheetFormatPr defaultColWidth="11.57421875" defaultRowHeight="12.75"/>
  <cols>
    <col min="1" max="1" width="7.8515625" style="75" customWidth="1"/>
    <col min="2" max="2" width="41.28125" style="75" customWidth="1"/>
    <col min="3" max="3" width="16.140625" style="75" customWidth="1"/>
    <col min="4" max="4" width="19.57421875" style="75" customWidth="1"/>
    <col min="5" max="5" width="19.421875" style="75" customWidth="1"/>
    <col min="6" max="6" width="18.421875" style="75" customWidth="1"/>
    <col min="7" max="7" width="20.7109375" style="75" customWidth="1"/>
    <col min="8" max="8" width="20.28125" style="75" customWidth="1"/>
    <col min="9" max="9" width="17.28125" style="75" customWidth="1"/>
    <col min="10" max="10" width="20.421875" style="75" customWidth="1"/>
    <col min="11" max="16384" width="11.57421875" style="75" customWidth="1"/>
  </cols>
  <sheetData>
    <row r="2" ht="13.5" thickBot="1"/>
    <row r="3" spans="1:10" ht="33.75" customHeight="1">
      <c r="A3" s="532"/>
      <c r="B3" s="761" t="s">
        <v>457</v>
      </c>
      <c r="C3" s="762"/>
      <c r="D3" s="762"/>
      <c r="E3" s="762"/>
      <c r="F3" s="762"/>
      <c r="G3" s="762"/>
      <c r="H3" s="762"/>
      <c r="I3" s="763"/>
      <c r="J3" s="764">
        <v>2017</v>
      </c>
    </row>
    <row r="4" spans="1:10" ht="22.5" customHeight="1" thickBot="1">
      <c r="A4" s="532"/>
      <c r="B4" s="766" t="s">
        <v>0</v>
      </c>
      <c r="C4" s="767"/>
      <c r="D4" s="767"/>
      <c r="E4" s="767"/>
      <c r="F4" s="767"/>
      <c r="G4" s="767"/>
      <c r="H4" s="767"/>
      <c r="I4" s="768"/>
      <c r="J4" s="765"/>
    </row>
    <row r="5" spans="2:10" ht="30" customHeight="1">
      <c r="B5" s="769" t="str">
        <f>PyG!$B$3</f>
        <v>FUNDACIÓN: Agencia Insular de la Energía de Tenerife</v>
      </c>
      <c r="C5" s="770"/>
      <c r="D5" s="770"/>
      <c r="E5" s="770"/>
      <c r="F5" s="770"/>
      <c r="G5" s="770"/>
      <c r="H5" s="770"/>
      <c r="I5" s="770"/>
      <c r="J5" s="771"/>
    </row>
    <row r="6" spans="2:10" ht="6" customHeight="1">
      <c r="B6" s="533"/>
      <c r="C6" s="534"/>
      <c r="D6" s="534"/>
      <c r="E6" s="534"/>
      <c r="F6" s="534"/>
      <c r="G6" s="111"/>
      <c r="H6" s="111"/>
      <c r="I6" s="111"/>
      <c r="J6" s="207"/>
    </row>
    <row r="7" spans="2:10" ht="18" customHeight="1">
      <c r="B7" s="535" t="s">
        <v>595</v>
      </c>
      <c r="C7" s="111"/>
      <c r="D7" s="111"/>
      <c r="E7" s="111"/>
      <c r="F7" s="111"/>
      <c r="G7" s="111"/>
      <c r="H7" s="111"/>
      <c r="I7" s="111"/>
      <c r="J7" s="207"/>
    </row>
    <row r="8" spans="2:10" ht="28.5" customHeight="1">
      <c r="B8" s="536"/>
      <c r="C8" s="537"/>
      <c r="D8" s="111"/>
      <c r="E8" s="111"/>
      <c r="F8" s="111"/>
      <c r="G8" s="759" t="s">
        <v>458</v>
      </c>
      <c r="H8" s="759"/>
      <c r="I8" s="759"/>
      <c r="J8" s="760"/>
    </row>
    <row r="9" spans="2:10" ht="46.5" customHeight="1" thickBot="1">
      <c r="B9" s="539" t="s">
        <v>459</v>
      </c>
      <c r="C9" s="540" t="s">
        <v>460</v>
      </c>
      <c r="D9" s="541" t="s">
        <v>461</v>
      </c>
      <c r="E9" s="541" t="s">
        <v>462</v>
      </c>
      <c r="F9" s="540" t="s">
        <v>463</v>
      </c>
      <c r="G9" s="540" t="s">
        <v>464</v>
      </c>
      <c r="H9" s="540" t="s">
        <v>465</v>
      </c>
      <c r="I9" s="540" t="s">
        <v>466</v>
      </c>
      <c r="J9" s="542" t="s">
        <v>467</v>
      </c>
    </row>
    <row r="10" spans="2:10" ht="15" customHeight="1">
      <c r="B10" s="536"/>
      <c r="C10" s="543"/>
      <c r="D10" s="544"/>
      <c r="E10" s="545"/>
      <c r="F10" s="546"/>
      <c r="G10" s="111"/>
      <c r="H10" s="111"/>
      <c r="I10" s="111"/>
      <c r="J10" s="207"/>
    </row>
    <row r="11" spans="2:10" ht="15" customHeight="1">
      <c r="B11" s="680" t="s">
        <v>596</v>
      </c>
      <c r="C11" s="681">
        <f>60000/170000</f>
        <v>0.35294117647058826</v>
      </c>
      <c r="D11" s="684" t="s">
        <v>597</v>
      </c>
      <c r="E11" s="683">
        <v>60000</v>
      </c>
      <c r="F11" s="546"/>
      <c r="G11" s="111"/>
      <c r="H11" s="111"/>
      <c r="I11" s="111"/>
      <c r="J11" s="207"/>
    </row>
    <row r="12" spans="2:10" ht="15" customHeight="1">
      <c r="B12" s="680" t="s">
        <v>598</v>
      </c>
      <c r="C12" s="681">
        <f>40000/170000</f>
        <v>0.23529411764705882</v>
      </c>
      <c r="D12" s="682" t="s">
        <v>597</v>
      </c>
      <c r="E12" s="683">
        <v>40000</v>
      </c>
      <c r="F12" s="546"/>
      <c r="G12" s="111"/>
      <c r="H12" s="111"/>
      <c r="I12" s="111"/>
      <c r="J12" s="207"/>
    </row>
    <row r="13" spans="2:10" ht="15" customHeight="1">
      <c r="B13" s="680" t="s">
        <v>599</v>
      </c>
      <c r="C13" s="681">
        <f>20000/170000</f>
        <v>0.11764705882352941</v>
      </c>
      <c r="D13" s="682" t="s">
        <v>597</v>
      </c>
      <c r="E13" s="683">
        <v>20000</v>
      </c>
      <c r="F13" s="546"/>
      <c r="G13" s="111"/>
      <c r="H13" s="111"/>
      <c r="I13" s="111"/>
      <c r="J13" s="207"/>
    </row>
    <row r="14" spans="2:10" ht="15" customHeight="1">
      <c r="B14" s="680" t="s">
        <v>600</v>
      </c>
      <c r="C14" s="681">
        <f>15000/170000</f>
        <v>0.08823529411764706</v>
      </c>
      <c r="D14" s="682" t="s">
        <v>597</v>
      </c>
      <c r="E14" s="683">
        <v>15000</v>
      </c>
      <c r="F14" s="546"/>
      <c r="G14" s="111"/>
      <c r="H14" s="111"/>
      <c r="I14" s="111"/>
      <c r="J14" s="207"/>
    </row>
    <row r="15" spans="2:10" ht="15" customHeight="1">
      <c r="B15" s="680" t="s">
        <v>601</v>
      </c>
      <c r="C15" s="681">
        <f>15000/170000</f>
        <v>0.08823529411764706</v>
      </c>
      <c r="D15" s="682" t="s">
        <v>597</v>
      </c>
      <c r="E15" s="683">
        <v>15000</v>
      </c>
      <c r="F15" s="548"/>
      <c r="G15" s="111"/>
      <c r="H15" s="111"/>
      <c r="I15" s="111"/>
      <c r="J15" s="207"/>
    </row>
    <row r="16" spans="2:10" ht="15" customHeight="1">
      <c r="B16" s="680" t="s">
        <v>602</v>
      </c>
      <c r="C16" s="681">
        <f>10000/170000</f>
        <v>0.058823529411764705</v>
      </c>
      <c r="D16" s="682" t="s">
        <v>597</v>
      </c>
      <c r="E16" s="683">
        <v>10000</v>
      </c>
      <c r="F16" s="548"/>
      <c r="G16" s="111"/>
      <c r="H16" s="111"/>
      <c r="I16" s="111"/>
      <c r="J16" s="207"/>
    </row>
    <row r="17" spans="2:10" ht="15" customHeight="1">
      <c r="B17" s="680" t="s">
        <v>603</v>
      </c>
      <c r="C17" s="681">
        <f>10000/170000</f>
        <v>0.058823529411764705</v>
      </c>
      <c r="D17" s="682" t="s">
        <v>597</v>
      </c>
      <c r="E17" s="683">
        <v>10000</v>
      </c>
      <c r="F17" s="548"/>
      <c r="G17" s="111"/>
      <c r="H17" s="111"/>
      <c r="I17" s="111"/>
      <c r="J17" s="207"/>
    </row>
    <row r="18" spans="2:10" ht="15" customHeight="1">
      <c r="B18" s="536"/>
      <c r="C18" s="549"/>
      <c r="D18" s="547"/>
      <c r="E18" s="548"/>
      <c r="F18" s="548"/>
      <c r="G18" s="111"/>
      <c r="H18" s="111"/>
      <c r="I18" s="111"/>
      <c r="J18" s="207"/>
    </row>
    <row r="19" spans="2:10" ht="15" customHeight="1">
      <c r="B19" s="110"/>
      <c r="C19" s="512"/>
      <c r="D19" s="547"/>
      <c r="E19" s="548"/>
      <c r="F19" s="548"/>
      <c r="G19" s="111"/>
      <c r="H19" s="111"/>
      <c r="I19" s="111"/>
      <c r="J19" s="207"/>
    </row>
    <row r="20" spans="2:10" ht="15" customHeight="1">
      <c r="B20" s="535" t="s">
        <v>468</v>
      </c>
      <c r="C20" s="512"/>
      <c r="D20" s="111"/>
      <c r="E20" s="548"/>
      <c r="F20" s="548"/>
      <c r="G20" s="111"/>
      <c r="H20" s="111"/>
      <c r="I20" s="111"/>
      <c r="J20" s="207"/>
    </row>
    <row r="21" spans="2:10" ht="27.75" customHeight="1">
      <c r="B21" s="536"/>
      <c r="C21" s="549"/>
      <c r="D21" s="111"/>
      <c r="E21" s="111"/>
      <c r="F21" s="111"/>
      <c r="G21" s="759" t="s">
        <v>458</v>
      </c>
      <c r="H21" s="759"/>
      <c r="I21" s="759"/>
      <c r="J21" s="760"/>
    </row>
    <row r="22" spans="2:10" ht="51.75" customHeight="1" thickBot="1">
      <c r="B22" s="539" t="s">
        <v>469</v>
      </c>
      <c r="C22" s="540" t="s">
        <v>460</v>
      </c>
      <c r="D22" s="541" t="s">
        <v>461</v>
      </c>
      <c r="E22" s="541" t="s">
        <v>462</v>
      </c>
      <c r="F22" s="540" t="s">
        <v>470</v>
      </c>
      <c r="G22" s="540" t="s">
        <v>464</v>
      </c>
      <c r="H22" s="540" t="s">
        <v>465</v>
      </c>
      <c r="I22" s="540" t="s">
        <v>466</v>
      </c>
      <c r="J22" s="542" t="s">
        <v>467</v>
      </c>
    </row>
    <row r="23" spans="2:10" ht="15" customHeight="1">
      <c r="B23" s="536"/>
      <c r="C23" s="550"/>
      <c r="D23" s="111"/>
      <c r="E23" s="111"/>
      <c r="F23" s="111"/>
      <c r="G23" s="111"/>
      <c r="H23" s="111"/>
      <c r="I23" s="111"/>
      <c r="J23" s="207"/>
    </row>
    <row r="24" spans="2:10" ht="15" customHeight="1">
      <c r="B24" s="536"/>
      <c r="C24" s="550"/>
      <c r="D24" s="111"/>
      <c r="E24" s="111"/>
      <c r="F24" s="111"/>
      <c r="G24" s="111"/>
      <c r="H24" s="111"/>
      <c r="I24" s="111"/>
      <c r="J24" s="207"/>
    </row>
    <row r="25" spans="2:10" ht="15" customHeight="1">
      <c r="B25" s="536"/>
      <c r="C25" s="550"/>
      <c r="D25" s="111"/>
      <c r="E25" s="111"/>
      <c r="F25" s="111"/>
      <c r="G25" s="111"/>
      <c r="H25" s="111"/>
      <c r="I25" s="111"/>
      <c r="J25" s="207"/>
    </row>
    <row r="26" spans="2:10" ht="15" customHeight="1">
      <c r="B26" s="536"/>
      <c r="C26" s="550"/>
      <c r="D26" s="111"/>
      <c r="E26" s="111"/>
      <c r="F26" s="111"/>
      <c r="G26" s="111"/>
      <c r="H26" s="111"/>
      <c r="I26" s="111"/>
      <c r="J26" s="207"/>
    </row>
    <row r="27" spans="2:10" ht="15" customHeight="1">
      <c r="B27" s="536"/>
      <c r="C27" s="537"/>
      <c r="D27" s="111"/>
      <c r="E27" s="111"/>
      <c r="F27" s="111"/>
      <c r="G27" s="111"/>
      <c r="H27" s="111"/>
      <c r="I27" s="111"/>
      <c r="J27" s="207"/>
    </row>
    <row r="28" spans="2:10" ht="15" customHeight="1">
      <c r="B28" s="536"/>
      <c r="C28" s="537"/>
      <c r="D28" s="111"/>
      <c r="E28" s="111"/>
      <c r="F28" s="111"/>
      <c r="G28" s="111"/>
      <c r="H28" s="111"/>
      <c r="I28" s="111"/>
      <c r="J28" s="207"/>
    </row>
    <row r="29" spans="2:10" ht="15" customHeight="1">
      <c r="B29" s="110"/>
      <c r="C29" s="111"/>
      <c r="D29" s="111"/>
      <c r="E29" s="111"/>
      <c r="F29" s="111"/>
      <c r="G29" s="111"/>
      <c r="H29" s="111"/>
      <c r="I29" s="111"/>
      <c r="J29" s="207"/>
    </row>
    <row r="30" spans="2:10" ht="15" customHeight="1">
      <c r="B30" s="536"/>
      <c r="C30" s="537"/>
      <c r="D30" s="111"/>
      <c r="E30" s="111"/>
      <c r="F30" s="111"/>
      <c r="G30" s="111"/>
      <c r="H30" s="111"/>
      <c r="I30" s="111"/>
      <c r="J30" s="207"/>
    </row>
    <row r="31" spans="2:10" ht="15" customHeight="1">
      <c r="B31" s="536"/>
      <c r="C31" s="537"/>
      <c r="D31" s="111"/>
      <c r="E31" s="111"/>
      <c r="F31" s="111"/>
      <c r="G31" s="111"/>
      <c r="H31" s="111"/>
      <c r="I31" s="111"/>
      <c r="J31" s="207"/>
    </row>
    <row r="32" spans="2:10" ht="15" customHeight="1">
      <c r="B32" s="535" t="s">
        <v>471</v>
      </c>
      <c r="C32" s="111"/>
      <c r="D32" s="111"/>
      <c r="E32" s="111"/>
      <c r="F32" s="111"/>
      <c r="G32" s="111"/>
      <c r="H32" s="111"/>
      <c r="I32" s="111"/>
      <c r="J32" s="207"/>
    </row>
    <row r="33" spans="2:10" ht="5.25" customHeight="1">
      <c r="B33" s="536"/>
      <c r="C33" s="537"/>
      <c r="D33" s="111"/>
      <c r="E33" s="111"/>
      <c r="F33" s="111"/>
      <c r="G33" s="111"/>
      <c r="H33" s="111"/>
      <c r="I33" s="111"/>
      <c r="J33" s="207"/>
    </row>
    <row r="34" spans="2:10" ht="29.25" customHeight="1" thickBot="1">
      <c r="B34" s="539" t="s">
        <v>472</v>
      </c>
      <c r="C34" s="551" t="s">
        <v>473</v>
      </c>
      <c r="D34" s="540" t="s">
        <v>474</v>
      </c>
      <c r="E34" s="306"/>
      <c r="F34" s="306"/>
      <c r="G34" s="306"/>
      <c r="H34" s="306"/>
      <c r="I34" s="306"/>
      <c r="J34" s="310"/>
    </row>
    <row r="35" spans="2:10" ht="9.75" customHeight="1">
      <c r="B35" s="552"/>
      <c r="C35" s="553"/>
      <c r="D35" s="538"/>
      <c r="E35" s="111"/>
      <c r="F35" s="111"/>
      <c r="G35" s="111"/>
      <c r="H35" s="111"/>
      <c r="I35" s="111"/>
      <c r="J35" s="207"/>
    </row>
    <row r="36" spans="2:10" ht="16.5" customHeight="1">
      <c r="B36" s="680" t="s">
        <v>613</v>
      </c>
      <c r="C36" s="685" t="s">
        <v>475</v>
      </c>
      <c r="D36" s="554"/>
      <c r="E36" s="111"/>
      <c r="F36" s="111"/>
      <c r="G36" s="111"/>
      <c r="H36" s="111"/>
      <c r="I36" s="111"/>
      <c r="J36" s="207"/>
    </row>
    <row r="37" spans="2:10" ht="15" customHeight="1">
      <c r="B37" s="680" t="s">
        <v>606</v>
      </c>
      <c r="C37" s="685" t="s">
        <v>614</v>
      </c>
      <c r="D37" s="554"/>
      <c r="G37" s="111"/>
      <c r="H37" s="111"/>
      <c r="I37" s="111"/>
      <c r="J37" s="207"/>
    </row>
    <row r="38" spans="2:10" ht="15" customHeight="1">
      <c r="B38" s="680" t="s">
        <v>604</v>
      </c>
      <c r="C38" s="685" t="s">
        <v>615</v>
      </c>
      <c r="D38" s="554"/>
      <c r="E38" s="111"/>
      <c r="F38" s="111"/>
      <c r="G38" s="111"/>
      <c r="H38" s="111"/>
      <c r="I38" s="111"/>
      <c r="J38" s="207"/>
    </row>
    <row r="39" spans="2:10" ht="15" customHeight="1">
      <c r="B39" s="680" t="s">
        <v>605</v>
      </c>
      <c r="C39" s="685" t="s">
        <v>476</v>
      </c>
      <c r="D39" s="555"/>
      <c r="E39" s="111"/>
      <c r="F39" s="111"/>
      <c r="G39" s="111"/>
      <c r="H39" s="111"/>
      <c r="I39" s="111"/>
      <c r="J39" s="207"/>
    </row>
    <row r="40" spans="2:10" ht="15" customHeight="1">
      <c r="B40" s="680" t="s">
        <v>616</v>
      </c>
      <c r="C40" s="685" t="s">
        <v>477</v>
      </c>
      <c r="D40" s="554"/>
      <c r="E40" s="111"/>
      <c r="F40" s="111"/>
      <c r="G40" s="111"/>
      <c r="H40" s="111"/>
      <c r="I40" s="111"/>
      <c r="J40" s="207"/>
    </row>
    <row r="41" spans="2:10" ht="15" customHeight="1">
      <c r="B41" s="680" t="s">
        <v>612</v>
      </c>
      <c r="C41" s="685" t="s">
        <v>477</v>
      </c>
      <c r="D41" s="554"/>
      <c r="E41" s="111"/>
      <c r="F41" s="111"/>
      <c r="G41" s="111"/>
      <c r="H41" s="111"/>
      <c r="I41" s="111"/>
      <c r="J41" s="207"/>
    </row>
    <row r="42" spans="2:10" ht="15" customHeight="1">
      <c r="B42" s="680" t="s">
        <v>609</v>
      </c>
      <c r="C42" s="685" t="s">
        <v>477</v>
      </c>
      <c r="D42" s="554"/>
      <c r="E42" s="111"/>
      <c r="F42" s="111"/>
      <c r="G42" s="111"/>
      <c r="H42" s="111"/>
      <c r="I42" s="111"/>
      <c r="J42" s="207"/>
    </row>
    <row r="43" spans="2:10" ht="15" customHeight="1">
      <c r="B43" s="680" t="s">
        <v>617</v>
      </c>
      <c r="C43" s="685" t="s">
        <v>477</v>
      </c>
      <c r="D43" s="554"/>
      <c r="E43" s="111"/>
      <c r="F43" s="111"/>
      <c r="G43" s="111"/>
      <c r="H43" s="111"/>
      <c r="I43" s="111"/>
      <c r="J43" s="207"/>
    </row>
    <row r="44" spans="2:10" ht="15" customHeight="1">
      <c r="B44" s="680" t="s">
        <v>610</v>
      </c>
      <c r="C44" s="685" t="s">
        <v>477</v>
      </c>
      <c r="D44" s="554"/>
      <c r="E44" s="111"/>
      <c r="F44" s="111"/>
      <c r="G44" s="111"/>
      <c r="H44" s="111"/>
      <c r="I44" s="111"/>
      <c r="J44" s="207"/>
    </row>
    <row r="45" spans="2:10" ht="15" customHeight="1">
      <c r="B45" s="680" t="s">
        <v>607</v>
      </c>
      <c r="C45" s="685" t="s">
        <v>477</v>
      </c>
      <c r="D45" s="554"/>
      <c r="E45" s="111"/>
      <c r="F45" s="111"/>
      <c r="G45" s="111"/>
      <c r="H45" s="111"/>
      <c r="I45" s="111"/>
      <c r="J45" s="207"/>
    </row>
    <row r="46" spans="2:10" ht="15" customHeight="1">
      <c r="B46" s="680" t="s">
        <v>618</v>
      </c>
      <c r="C46" s="685" t="s">
        <v>477</v>
      </c>
      <c r="D46" s="554"/>
      <c r="E46" s="111"/>
      <c r="F46" s="111"/>
      <c r="G46" s="111"/>
      <c r="H46" s="111"/>
      <c r="I46" s="111"/>
      <c r="J46" s="207"/>
    </row>
    <row r="47" spans="2:10" ht="15" customHeight="1">
      <c r="B47" s="680" t="s">
        <v>608</v>
      </c>
      <c r="C47" s="685" t="s">
        <v>477</v>
      </c>
      <c r="D47" s="111"/>
      <c r="E47" s="111"/>
      <c r="F47" s="111"/>
      <c r="G47" s="111"/>
      <c r="H47" s="111"/>
      <c r="I47" s="111"/>
      <c r="J47" s="207"/>
    </row>
    <row r="48" spans="2:10" ht="20.25" customHeight="1">
      <c r="B48" s="680" t="s">
        <v>611</v>
      </c>
      <c r="C48" s="685" t="s">
        <v>477</v>
      </c>
      <c r="D48" s="111"/>
      <c r="E48" s="111"/>
      <c r="F48" s="111"/>
      <c r="G48" s="111"/>
      <c r="H48" s="111"/>
      <c r="I48" s="111"/>
      <c r="J48" s="207"/>
    </row>
    <row r="49" spans="2:10" ht="15" customHeight="1">
      <c r="B49" s="110"/>
      <c r="C49" s="111"/>
      <c r="D49" s="111"/>
      <c r="E49" s="111"/>
      <c r="F49" s="111"/>
      <c r="G49" s="111"/>
      <c r="H49" s="111"/>
      <c r="I49" s="111"/>
      <c r="J49" s="207"/>
    </row>
    <row r="50" spans="2:10" ht="15" customHeight="1">
      <c r="B50" s="552" t="s">
        <v>472</v>
      </c>
      <c r="C50" s="537"/>
      <c r="D50" s="111"/>
      <c r="E50" s="111"/>
      <c r="F50" s="111"/>
      <c r="G50" s="111"/>
      <c r="H50" s="111"/>
      <c r="I50" s="111"/>
      <c r="J50" s="207"/>
    </row>
    <row r="51" spans="2:10" ht="15" customHeight="1" thickBot="1">
      <c r="B51" s="309"/>
      <c r="C51" s="306"/>
      <c r="D51" s="306"/>
      <c r="E51" s="306"/>
      <c r="F51" s="306"/>
      <c r="G51" s="306"/>
      <c r="H51" s="306"/>
      <c r="I51" s="306"/>
      <c r="J51" s="310"/>
    </row>
    <row r="52" spans="2:6" ht="13.5" customHeight="1">
      <c r="B52" s="111"/>
      <c r="C52" s="111"/>
      <c r="D52" s="111"/>
      <c r="E52" s="111"/>
      <c r="F52" s="111"/>
    </row>
    <row r="53" spans="2:6" ht="13.5" customHeight="1">
      <c r="B53" s="111"/>
      <c r="C53" s="111"/>
      <c r="D53" s="111"/>
      <c r="E53" s="111"/>
      <c r="F53" s="111"/>
    </row>
    <row r="54" ht="13.5" customHeight="1"/>
    <row r="55" ht="13.5" customHeight="1"/>
    <row r="56" ht="13.5" customHeight="1"/>
  </sheetData>
  <sheetProtection/>
  <mergeCells count="6">
    <mergeCell ref="G21:J21"/>
    <mergeCell ref="B3:I3"/>
    <mergeCell ref="J3:J4"/>
    <mergeCell ref="B4:I4"/>
    <mergeCell ref="B5:J5"/>
    <mergeCell ref="G8:J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D17"/>
  <sheetViews>
    <sheetView zoomScalePageLayoutView="0" workbookViewId="0" topLeftCell="A1">
      <selection activeCell="B2" sqref="B2:D17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640" t="s">
        <v>546</v>
      </c>
    </row>
    <row r="3" ht="12.75">
      <c r="B3" s="749" t="s">
        <v>620</v>
      </c>
    </row>
    <row r="4" spans="2:4" s="642" customFormat="1" ht="15">
      <c r="B4" s="641" t="s">
        <v>547</v>
      </c>
      <c r="C4" s="641">
        <v>2016</v>
      </c>
      <c r="D4" s="641">
        <v>2017</v>
      </c>
    </row>
    <row r="5" spans="2:4" ht="12.75">
      <c r="B5" s="643" t="s">
        <v>548</v>
      </c>
      <c r="C5" s="644"/>
      <c r="D5" s="644"/>
    </row>
    <row r="6" spans="2:4" ht="15">
      <c r="B6" s="645" t="s">
        <v>549</v>
      </c>
      <c r="C6" s="644"/>
      <c r="D6" s="644"/>
    </row>
    <row r="7" spans="2:4" ht="15">
      <c r="B7" s="646" t="s">
        <v>250</v>
      </c>
      <c r="C7" s="647">
        <f>SUM(C5:C6)</f>
        <v>0</v>
      </c>
      <c r="D7" s="647">
        <f>SUM(D5:D6)</f>
        <v>0</v>
      </c>
    </row>
    <row r="8" spans="2:4" ht="15">
      <c r="B8" s="648"/>
      <c r="C8" s="649"/>
      <c r="D8" s="649"/>
    </row>
    <row r="11" spans="2:4" s="651" customFormat="1" ht="15">
      <c r="B11" s="650" t="s">
        <v>550</v>
      </c>
      <c r="C11" s="650">
        <v>2016</v>
      </c>
      <c r="D11" s="650">
        <v>2017</v>
      </c>
    </row>
    <row r="12" spans="2:4" ht="12.75">
      <c r="B12" s="652" t="s">
        <v>551</v>
      </c>
      <c r="C12" s="653"/>
      <c r="D12" s="653"/>
    </row>
    <row r="13" spans="2:4" ht="12.75">
      <c r="B13" s="652" t="s">
        <v>552</v>
      </c>
      <c r="C13" s="653"/>
      <c r="D13" s="653"/>
    </row>
    <row r="14" spans="2:4" ht="15">
      <c r="B14" s="652" t="s">
        <v>553</v>
      </c>
      <c r="C14" s="653"/>
      <c r="D14" s="653"/>
    </row>
    <row r="15" spans="2:4" ht="12.75">
      <c r="B15" s="652" t="s">
        <v>554</v>
      </c>
      <c r="C15" s="653">
        <v>540.9</v>
      </c>
      <c r="D15" s="653">
        <v>540.9</v>
      </c>
    </row>
    <row r="16" spans="2:4" ht="30">
      <c r="B16" s="643" t="s">
        <v>555</v>
      </c>
      <c r="C16" s="653">
        <f>'[4]ENE-SEP'!$Y$5*3*5</f>
        <v>15595.650000000001</v>
      </c>
      <c r="D16" s="653">
        <f>'[4]OCT'!$Y$16*3*12</f>
        <v>37429.56</v>
      </c>
    </row>
    <row r="17" spans="2:4" ht="15">
      <c r="B17" s="646" t="s">
        <v>250</v>
      </c>
      <c r="C17" s="647">
        <f>SUM(C12:C16)</f>
        <v>16136.550000000001</v>
      </c>
      <c r="D17" s="647">
        <f>SUM(D12:D16)</f>
        <v>37970.46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F15"/>
  <sheetViews>
    <sheetView zoomScale="75" zoomScaleNormal="75" zoomScalePageLayoutView="0" workbookViewId="0" topLeftCell="A1">
      <selection activeCell="B3" sqref="B3:F14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5" max="5" width="11.57421875" style="0" bestFit="1" customWidth="1"/>
    <col min="6" max="6" width="21.7109375" style="0" customWidth="1"/>
  </cols>
  <sheetData>
    <row r="2" ht="13.5" thickBot="1"/>
    <row r="3" spans="2:6" ht="15.75" thickBot="1">
      <c r="B3" s="654" t="s">
        <v>556</v>
      </c>
      <c r="C3" s="655"/>
      <c r="D3" s="655"/>
      <c r="E3" s="655"/>
      <c r="F3" s="656"/>
    </row>
    <row r="4" ht="12.75">
      <c r="B4" s="749" t="s">
        <v>620</v>
      </c>
    </row>
    <row r="5" ht="13.5" thickBot="1"/>
    <row r="6" spans="4:6" s="651" customFormat="1" ht="15.75" thickBot="1">
      <c r="D6" s="657">
        <v>2017</v>
      </c>
      <c r="E6" s="658">
        <v>2016</v>
      </c>
      <c r="F6" s="659" t="s">
        <v>243</v>
      </c>
    </row>
    <row r="7" spans="2:6" ht="15">
      <c r="B7" s="660" t="s">
        <v>557</v>
      </c>
      <c r="C7" s="661"/>
      <c r="D7" s="662"/>
      <c r="E7" s="662"/>
      <c r="F7" s="663"/>
    </row>
    <row r="8" spans="2:6" ht="15">
      <c r="B8" s="664" t="s">
        <v>536</v>
      </c>
      <c r="C8" s="665"/>
      <c r="D8" s="652"/>
      <c r="E8" s="652"/>
      <c r="F8" s="522"/>
    </row>
    <row r="9" spans="2:6" ht="15">
      <c r="B9" s="664" t="s">
        <v>543</v>
      </c>
      <c r="C9" s="665"/>
      <c r="D9" s="652"/>
      <c r="E9" s="652"/>
      <c r="F9" s="522"/>
    </row>
    <row r="10" spans="2:6" ht="15">
      <c r="B10" s="666" t="s">
        <v>558</v>
      </c>
      <c r="C10" s="667"/>
      <c r="D10" s="668"/>
      <c r="E10" s="668"/>
      <c r="F10" s="669"/>
    </row>
    <row r="11" spans="2:6" ht="15.75" thickBot="1">
      <c r="B11" s="670" t="s">
        <v>559</v>
      </c>
      <c r="C11" s="667"/>
      <c r="D11" s="668"/>
      <c r="E11" s="668"/>
      <c r="F11" s="671"/>
    </row>
    <row r="12" spans="2:5" ht="15.75" thickBot="1">
      <c r="B12" s="640"/>
      <c r="C12" s="672" t="s">
        <v>250</v>
      </c>
      <c r="D12" s="746">
        <f>-PyG!E23</f>
        <v>389479.95</v>
      </c>
      <c r="E12" s="746">
        <f>-PyG!D23</f>
        <v>389479.95</v>
      </c>
    </row>
    <row r="13" spans="2:3" ht="15.75" thickBot="1">
      <c r="B13" s="640"/>
      <c r="C13" s="640"/>
    </row>
    <row r="14" spans="2:5" ht="13.5" thickBot="1">
      <c r="B14" s="747" t="s">
        <v>644</v>
      </c>
      <c r="C14" s="655"/>
      <c r="D14" s="656"/>
      <c r="E14" s="748">
        <f>(D12-E12)/E12</f>
        <v>0</v>
      </c>
    </row>
    <row r="15" spans="2:3" ht="15">
      <c r="B15" s="640"/>
      <c r="C15" s="640"/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3"/>
  <sheetViews>
    <sheetView zoomScale="75" zoomScaleNormal="75" zoomScalePageLayoutView="0" workbookViewId="0" topLeftCell="A31">
      <selection activeCell="B2" sqref="B2:E50"/>
    </sheetView>
  </sheetViews>
  <sheetFormatPr defaultColWidth="11.57421875" defaultRowHeight="12.75"/>
  <cols>
    <col min="1" max="1" width="11.57421875" style="236" customWidth="1"/>
    <col min="2" max="2" width="72.8515625" style="236" customWidth="1"/>
    <col min="3" max="3" width="15.7109375" style="236" customWidth="1"/>
    <col min="4" max="4" width="74.421875" style="236" customWidth="1"/>
    <col min="5" max="5" width="19.00390625" style="236" customWidth="1"/>
    <col min="6" max="6" width="11.57421875" style="236" customWidth="1"/>
    <col min="7" max="7" width="11.8515625" style="236" bestFit="1" customWidth="1"/>
    <col min="8" max="16384" width="11.57421875" style="236" customWidth="1"/>
  </cols>
  <sheetData>
    <row r="1" ht="13.5" thickBot="1"/>
    <row r="2" spans="2:5" ht="49.5" customHeight="1">
      <c r="B2" s="1092" t="s">
        <v>34</v>
      </c>
      <c r="C2" s="1093"/>
      <c r="D2" s="1094"/>
      <c r="E2" s="211">
        <v>2017</v>
      </c>
    </row>
    <row r="3" spans="2:5" ht="42.75" customHeight="1">
      <c r="B3" s="1095" t="str">
        <f>'Deuda a C.P.'!$B$3</f>
        <v>FUNDACIÓN: Agencia Insular de la Energía de Tenerife</v>
      </c>
      <c r="C3" s="1096"/>
      <c r="D3" s="1097"/>
      <c r="E3" s="321" t="s">
        <v>35</v>
      </c>
    </row>
    <row r="4" spans="2:5" s="75" customFormat="1" ht="24.75" customHeight="1">
      <c r="B4" s="1098" t="s">
        <v>36</v>
      </c>
      <c r="C4" s="1099"/>
      <c r="D4" s="1099"/>
      <c r="E4" s="1100"/>
    </row>
    <row r="5" spans="2:5" s="75" customFormat="1" ht="16.5" customHeight="1">
      <c r="B5" s="1101" t="s">
        <v>37</v>
      </c>
      <c r="C5" s="1102"/>
      <c r="D5" s="1103" t="s">
        <v>38</v>
      </c>
      <c r="E5" s="1104"/>
    </row>
    <row r="6" spans="2:5" s="75" customFormat="1" ht="19.5" customHeight="1">
      <c r="B6" s="487" t="s">
        <v>39</v>
      </c>
      <c r="C6" s="312" t="s">
        <v>29</v>
      </c>
      <c r="D6" s="312" t="s">
        <v>39</v>
      </c>
      <c r="E6" s="488" t="s">
        <v>29</v>
      </c>
    </row>
    <row r="7" spans="2:5" s="75" customFormat="1" ht="19.5" customHeight="1">
      <c r="B7" s="491" t="s">
        <v>40</v>
      </c>
      <c r="C7" s="313"/>
      <c r="D7" s="314" t="s">
        <v>40</v>
      </c>
      <c r="E7" s="492"/>
    </row>
    <row r="8" spans="2:5" s="75" customFormat="1" ht="19.5" customHeight="1">
      <c r="B8" s="324" t="s">
        <v>41</v>
      </c>
      <c r="C8" s="315"/>
      <c r="D8" s="316" t="s">
        <v>41</v>
      </c>
      <c r="E8" s="325"/>
    </row>
    <row r="9" spans="2:5" s="75" customFormat="1" ht="19.5" customHeight="1">
      <c r="B9" s="324" t="s">
        <v>42</v>
      </c>
      <c r="C9" s="315"/>
      <c r="D9" s="316" t="s">
        <v>42</v>
      </c>
      <c r="E9" s="325"/>
    </row>
    <row r="10" spans="2:5" s="75" customFormat="1" ht="19.5" customHeight="1">
      <c r="B10" s="324" t="s">
        <v>43</v>
      </c>
      <c r="C10" s="315"/>
      <c r="D10" s="316" t="s">
        <v>43</v>
      </c>
      <c r="E10" s="325"/>
    </row>
    <row r="11" spans="2:5" s="75" customFormat="1" ht="19.5" customHeight="1">
      <c r="B11" s="324" t="s">
        <v>44</v>
      </c>
      <c r="C11" s="315"/>
      <c r="D11" s="316" t="s">
        <v>44</v>
      </c>
      <c r="E11" s="325"/>
    </row>
    <row r="12" spans="2:5" s="75" customFormat="1" ht="19.5" customHeight="1">
      <c r="B12" s="324" t="s">
        <v>45</v>
      </c>
      <c r="C12" s="315"/>
      <c r="D12" s="316" t="s">
        <v>45</v>
      </c>
      <c r="E12" s="325"/>
    </row>
    <row r="13" spans="2:5" s="206" customFormat="1" ht="19.5" customHeight="1">
      <c r="B13" s="493" t="s">
        <v>46</v>
      </c>
      <c r="C13" s="317"/>
      <c r="D13" s="316" t="s">
        <v>46</v>
      </c>
      <c r="E13" s="494"/>
    </row>
    <row r="14" spans="2:5" s="75" customFormat="1" ht="19.5" customHeight="1">
      <c r="B14" s="324" t="s">
        <v>47</v>
      </c>
      <c r="C14" s="315"/>
      <c r="D14" s="316" t="s">
        <v>47</v>
      </c>
      <c r="E14" s="325"/>
    </row>
    <row r="15" spans="2:7" s="75" customFormat="1" ht="19.5" customHeight="1">
      <c r="B15" s="324" t="s">
        <v>48</v>
      </c>
      <c r="C15" s="318"/>
      <c r="D15" s="316" t="s">
        <v>48</v>
      </c>
      <c r="E15" s="495"/>
      <c r="G15" s="139"/>
    </row>
    <row r="16" spans="2:5" s="75" customFormat="1" ht="19.5" customHeight="1">
      <c r="B16" s="324" t="s">
        <v>49</v>
      </c>
      <c r="C16" s="318"/>
      <c r="D16" s="316" t="s">
        <v>49</v>
      </c>
      <c r="E16" s="495"/>
    </row>
    <row r="17" spans="2:5" s="75" customFormat="1" ht="19.5" customHeight="1">
      <c r="B17" s="324" t="s">
        <v>50</v>
      </c>
      <c r="C17" s="318"/>
      <c r="D17" s="316" t="s">
        <v>50</v>
      </c>
      <c r="E17" s="495"/>
    </row>
    <row r="18" spans="2:5" s="75" customFormat="1" ht="19.5" customHeight="1">
      <c r="B18" s="324" t="s">
        <v>51</v>
      </c>
      <c r="C18" s="318"/>
      <c r="D18" s="316" t="s">
        <v>51</v>
      </c>
      <c r="E18" s="325"/>
    </row>
    <row r="19" spans="2:5" s="75" customFormat="1" ht="19.5" customHeight="1">
      <c r="B19" s="324" t="s">
        <v>52</v>
      </c>
      <c r="C19" s="315"/>
      <c r="D19" s="316" t="s">
        <v>52</v>
      </c>
      <c r="E19" s="325"/>
    </row>
    <row r="20" spans="2:5" s="75" customFormat="1" ht="19.5" customHeight="1">
      <c r="B20" s="324" t="s">
        <v>53</v>
      </c>
      <c r="C20" s="315"/>
      <c r="D20" s="316" t="s">
        <v>54</v>
      </c>
      <c r="E20" s="325"/>
    </row>
    <row r="21" spans="2:5" s="206" customFormat="1" ht="19.5" customHeight="1">
      <c r="B21" s="493" t="s">
        <v>55</v>
      </c>
      <c r="C21" s="317"/>
      <c r="D21" s="316" t="s">
        <v>55</v>
      </c>
      <c r="E21" s="494"/>
    </row>
    <row r="22" spans="2:5" s="75" customFormat="1" ht="19.5" customHeight="1">
      <c r="B22" s="324" t="s">
        <v>56</v>
      </c>
      <c r="C22" s="315"/>
      <c r="D22" s="316" t="s">
        <v>56</v>
      </c>
      <c r="E22" s="325"/>
    </row>
    <row r="23" spans="2:5" s="75" customFormat="1" ht="19.5" customHeight="1">
      <c r="B23" s="324" t="s">
        <v>57</v>
      </c>
      <c r="C23" s="315"/>
      <c r="D23" s="316" t="s">
        <v>57</v>
      </c>
      <c r="E23" s="325"/>
    </row>
    <row r="24" spans="2:5" s="75" customFormat="1" ht="19.5" customHeight="1">
      <c r="B24" s="324" t="s">
        <v>58</v>
      </c>
      <c r="C24" s="315"/>
      <c r="D24" s="316" t="s">
        <v>58</v>
      </c>
      <c r="E24" s="325"/>
    </row>
    <row r="25" spans="2:5" s="75" customFormat="1" ht="19.5" customHeight="1">
      <c r="B25" s="324" t="s">
        <v>59</v>
      </c>
      <c r="C25" s="315"/>
      <c r="D25" s="316" t="s">
        <v>59</v>
      </c>
      <c r="E25" s="325"/>
    </row>
    <row r="26" spans="2:5" s="75" customFormat="1" ht="19.5" customHeight="1">
      <c r="B26" s="324" t="s">
        <v>60</v>
      </c>
      <c r="C26" s="315"/>
      <c r="D26" s="316" t="s">
        <v>60</v>
      </c>
      <c r="E26" s="325"/>
    </row>
    <row r="27" spans="2:5" s="75" customFormat="1" ht="19.5" customHeight="1">
      <c r="B27" s="324" t="s">
        <v>61</v>
      </c>
      <c r="C27" s="315">
        <v>340898.84</v>
      </c>
      <c r="D27" s="316" t="s">
        <v>61</v>
      </c>
      <c r="E27" s="325">
        <v>27049.5</v>
      </c>
    </row>
    <row r="28" spans="2:5" s="75" customFormat="1" ht="19.5" customHeight="1">
      <c r="B28" s="324" t="s">
        <v>62</v>
      </c>
      <c r="C28" s="315"/>
      <c r="D28" s="316" t="s">
        <v>62</v>
      </c>
      <c r="E28" s="325"/>
    </row>
    <row r="29" spans="2:5" s="75" customFormat="1" ht="19.5" customHeight="1">
      <c r="B29" s="324" t="s">
        <v>63</v>
      </c>
      <c r="C29" s="315"/>
      <c r="D29" s="316" t="s">
        <v>63</v>
      </c>
      <c r="E29" s="325"/>
    </row>
    <row r="30" spans="2:5" s="75" customFormat="1" ht="19.5" customHeight="1">
      <c r="B30" s="324" t="s">
        <v>64</v>
      </c>
      <c r="C30" s="315"/>
      <c r="D30" s="316" t="s">
        <v>64</v>
      </c>
      <c r="E30" s="325"/>
    </row>
    <row r="31" spans="2:5" s="75" customFormat="1" ht="29.25" customHeight="1">
      <c r="B31" s="489" t="s">
        <v>65</v>
      </c>
      <c r="C31" s="315"/>
      <c r="D31" s="316" t="s">
        <v>65</v>
      </c>
      <c r="E31" s="325"/>
    </row>
    <row r="32" spans="2:5" s="75" customFormat="1" ht="29.25" customHeight="1">
      <c r="B32" s="489" t="s">
        <v>66</v>
      </c>
      <c r="C32" s="315"/>
      <c r="D32" s="316" t="s">
        <v>66</v>
      </c>
      <c r="E32" s="325"/>
    </row>
    <row r="33" spans="2:5" s="75" customFormat="1" ht="29.25" customHeight="1">
      <c r="B33" s="489" t="s">
        <v>72</v>
      </c>
      <c r="C33" s="315"/>
      <c r="D33" s="316" t="s">
        <v>72</v>
      </c>
      <c r="E33" s="325"/>
    </row>
    <row r="34" spans="2:5" s="75" customFormat="1" ht="29.25" customHeight="1">
      <c r="B34" s="489" t="s">
        <v>353</v>
      </c>
      <c r="C34" s="315"/>
      <c r="D34" s="316" t="str">
        <f>B34</f>
        <v>FUNDACION TENERIFE RURAL</v>
      </c>
      <c r="E34" s="325"/>
    </row>
    <row r="35" spans="2:5" s="75" customFormat="1" ht="29.25" customHeight="1">
      <c r="B35" s="489" t="s">
        <v>67</v>
      </c>
      <c r="C35" s="315"/>
      <c r="D35" s="316" t="s">
        <v>67</v>
      </c>
      <c r="E35" s="325"/>
    </row>
    <row r="36" spans="2:5" s="75" customFormat="1" ht="22.5" customHeight="1">
      <c r="B36" s="489" t="s">
        <v>68</v>
      </c>
      <c r="C36" s="315"/>
      <c r="D36" s="316" t="s">
        <v>68</v>
      </c>
      <c r="E36" s="325"/>
    </row>
    <row r="37" spans="2:5" s="75" customFormat="1" ht="29.25" customHeight="1">
      <c r="B37" s="489" t="s">
        <v>69</v>
      </c>
      <c r="C37" s="315"/>
      <c r="D37" s="316" t="s">
        <v>69</v>
      </c>
      <c r="E37" s="325"/>
    </row>
    <row r="38" spans="2:5" s="75" customFormat="1" ht="19.5" customHeight="1" thickBot="1">
      <c r="B38" s="327" t="s">
        <v>250</v>
      </c>
      <c r="C38" s="328">
        <f>SUM(C7:C37)</f>
        <v>340898.84</v>
      </c>
      <c r="D38" s="490" t="s">
        <v>250</v>
      </c>
      <c r="E38" s="307">
        <f>SUM(E7:E37)</f>
        <v>27049.5</v>
      </c>
    </row>
    <row r="39" ht="12.75">
      <c r="C39" s="319"/>
    </row>
    <row r="40" ht="13.5" thickBot="1"/>
    <row r="41" spans="2:5" ht="13.5" thickBot="1">
      <c r="B41" s="1106" t="s">
        <v>70</v>
      </c>
      <c r="C41" s="1107"/>
      <c r="D41" s="1107"/>
      <c r="E41" s="1108"/>
    </row>
    <row r="42" spans="2:5" ht="13.5" thickBot="1">
      <c r="B42" s="1106" t="s">
        <v>36</v>
      </c>
      <c r="C42" s="1107"/>
      <c r="D42" s="1107"/>
      <c r="E42" s="1108"/>
    </row>
    <row r="43" spans="2:5" ht="12.75">
      <c r="B43" s="1109" t="s">
        <v>37</v>
      </c>
      <c r="C43" s="1110"/>
      <c r="D43" s="1111" t="s">
        <v>38</v>
      </c>
      <c r="E43" s="1112"/>
    </row>
    <row r="44" spans="2:5" ht="12.75">
      <c r="B44" s="487" t="s">
        <v>39</v>
      </c>
      <c r="C44" s="312" t="s">
        <v>29</v>
      </c>
      <c r="D44" s="312" t="s">
        <v>39</v>
      </c>
      <c r="E44" s="488" t="s">
        <v>29</v>
      </c>
    </row>
    <row r="45" spans="2:5" s="75" customFormat="1" ht="29.25" customHeight="1">
      <c r="B45" s="489" t="s">
        <v>71</v>
      </c>
      <c r="C45" s="315"/>
      <c r="D45" s="316" t="s">
        <v>71</v>
      </c>
      <c r="E45" s="325"/>
    </row>
    <row r="46" spans="2:5" s="75" customFormat="1" ht="19.5" customHeight="1" thickBot="1">
      <c r="B46" s="327" t="s">
        <v>250</v>
      </c>
      <c r="C46" s="328">
        <f>SUM(C45:C45)</f>
        <v>0</v>
      </c>
      <c r="D46" s="490" t="s">
        <v>250</v>
      </c>
      <c r="E46" s="307">
        <f>SUM(E45:E45)</f>
        <v>0</v>
      </c>
    </row>
    <row r="47" spans="2:3" ht="12.75">
      <c r="B47" s="320"/>
      <c r="C47" s="319"/>
    </row>
    <row r="48" ht="12.75">
      <c r="C48" s="319"/>
    </row>
    <row r="49" spans="2:5" ht="12.75">
      <c r="B49" s="1105" t="s">
        <v>73</v>
      </c>
      <c r="C49" s="1105"/>
      <c r="D49" s="1105"/>
      <c r="E49" s="1105"/>
    </row>
    <row r="50" spans="2:5" ht="12.75">
      <c r="B50" s="1105" t="s">
        <v>74</v>
      </c>
      <c r="C50" s="1105"/>
      <c r="D50" s="1105"/>
      <c r="E50" s="1105"/>
    </row>
    <row r="51" ht="12.75">
      <c r="C51" s="319"/>
    </row>
    <row r="52" ht="12.75">
      <c r="C52" s="319"/>
    </row>
    <row r="53" ht="12.75">
      <c r="C53" s="319"/>
    </row>
  </sheetData>
  <sheetProtection/>
  <mergeCells count="11">
    <mergeCell ref="B50:E50"/>
    <mergeCell ref="B41:E41"/>
    <mergeCell ref="B43:C43"/>
    <mergeCell ref="D43:E43"/>
    <mergeCell ref="B49:E49"/>
    <mergeCell ref="B42:E42"/>
    <mergeCell ref="B2:D2"/>
    <mergeCell ref="B3:D3"/>
    <mergeCell ref="B4:E4"/>
    <mergeCell ref="B5:C5"/>
    <mergeCell ref="D5:E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8"/>
  <sheetViews>
    <sheetView zoomScalePageLayoutView="0" workbookViewId="0" topLeftCell="A1">
      <selection activeCell="B2" sqref="B2:F21"/>
    </sheetView>
  </sheetViews>
  <sheetFormatPr defaultColWidth="11.57421875" defaultRowHeight="12.75"/>
  <cols>
    <col min="1" max="1" width="4.00390625" style="236" customWidth="1"/>
    <col min="2" max="2" width="28.7109375" style="236" customWidth="1"/>
    <col min="3" max="3" width="51.140625" style="236" customWidth="1"/>
    <col min="4" max="5" width="14.28125" style="236" customWidth="1"/>
    <col min="6" max="6" width="16.7109375" style="236" customWidth="1"/>
    <col min="7" max="7" width="11.57421875" style="236" customWidth="1"/>
    <col min="8" max="16384" width="11.57421875" style="236" customWidth="1"/>
  </cols>
  <sheetData>
    <row r="1" ht="13.5" thickBot="1"/>
    <row r="2" spans="2:6" ht="49.5" customHeight="1">
      <c r="B2" s="1092" t="s">
        <v>34</v>
      </c>
      <c r="C2" s="1093"/>
      <c r="D2" s="1093"/>
      <c r="E2" s="1094"/>
      <c r="F2" s="211">
        <v>2017</v>
      </c>
    </row>
    <row r="3" spans="2:6" ht="44.25" customHeight="1">
      <c r="B3" s="1095" t="str">
        <f>'Deuda a C.P.'!$B$3</f>
        <v>FUNDACIÓN: Agencia Insular de la Energía de Tenerife</v>
      </c>
      <c r="C3" s="1096"/>
      <c r="D3" s="1096"/>
      <c r="E3" s="1097"/>
      <c r="F3" s="321" t="s">
        <v>75</v>
      </c>
    </row>
    <row r="4" spans="2:6" s="75" customFormat="1" ht="24.75" customHeight="1">
      <c r="B4" s="1098" t="s">
        <v>76</v>
      </c>
      <c r="C4" s="1113"/>
      <c r="D4" s="1113"/>
      <c r="E4" s="1113"/>
      <c r="F4" s="1114"/>
    </row>
    <row r="5" spans="2:6" s="75" customFormat="1" ht="45" customHeight="1">
      <c r="B5" s="322" t="s">
        <v>77</v>
      </c>
      <c r="C5" s="311" t="s">
        <v>78</v>
      </c>
      <c r="D5" s="507" t="s">
        <v>358</v>
      </c>
      <c r="E5" s="507" t="s">
        <v>429</v>
      </c>
      <c r="F5" s="323" t="s">
        <v>79</v>
      </c>
    </row>
    <row r="6" spans="2:6" s="75" customFormat="1" ht="33" customHeight="1">
      <c r="B6" s="428"/>
      <c r="C6" s="427"/>
      <c r="D6" s="436"/>
      <c r="E6" s="501"/>
      <c r="F6" s="433"/>
    </row>
    <row r="7" spans="2:6" s="75" customFormat="1" ht="29.25" customHeight="1">
      <c r="B7" s="428"/>
      <c r="C7" s="429"/>
      <c r="D7" s="437"/>
      <c r="E7" s="502"/>
      <c r="F7" s="434"/>
    </row>
    <row r="8" spans="2:6" s="75" customFormat="1" ht="30" customHeight="1">
      <c r="B8" s="430"/>
      <c r="D8" s="438"/>
      <c r="E8" s="503"/>
      <c r="F8" s="435"/>
    </row>
    <row r="9" spans="2:6" s="75" customFormat="1" ht="19.5" customHeight="1">
      <c r="B9" s="430"/>
      <c r="C9" s="431"/>
      <c r="D9" s="439"/>
      <c r="E9" s="504"/>
      <c r="F9" s="426"/>
    </row>
    <row r="10" spans="2:6" s="75" customFormat="1" ht="19.5" customHeight="1">
      <c r="B10" s="430"/>
      <c r="C10" s="427"/>
      <c r="D10" s="439"/>
      <c r="E10" s="504"/>
      <c r="F10" s="426"/>
    </row>
    <row r="11" spans="2:6" s="75" customFormat="1" ht="19.5" customHeight="1">
      <c r="B11" s="324"/>
      <c r="C11" s="326"/>
      <c r="D11" s="315"/>
      <c r="E11" s="326"/>
      <c r="F11" s="325"/>
    </row>
    <row r="12" spans="2:6" s="75" customFormat="1" ht="19.5" customHeight="1">
      <c r="B12" s="324"/>
      <c r="C12" s="326"/>
      <c r="D12" s="315"/>
      <c r="E12" s="326"/>
      <c r="F12" s="325"/>
    </row>
    <row r="13" spans="2:6" s="75" customFormat="1" ht="19.5" customHeight="1">
      <c r="B13" s="324"/>
      <c r="C13" s="326"/>
      <c r="D13" s="315"/>
      <c r="E13" s="326"/>
      <c r="F13" s="325"/>
    </row>
    <row r="14" spans="2:6" s="75" customFormat="1" ht="19.5" customHeight="1">
      <c r="B14" s="324"/>
      <c r="C14" s="315"/>
      <c r="D14" s="440"/>
      <c r="E14" s="505"/>
      <c r="F14" s="325"/>
    </row>
    <row r="15" spans="2:6" s="75" customFormat="1" ht="19.5" customHeight="1">
      <c r="B15" s="324"/>
      <c r="C15" s="315"/>
      <c r="D15" s="440"/>
      <c r="E15" s="505"/>
      <c r="F15" s="325"/>
    </row>
    <row r="16" spans="2:6" s="75" customFormat="1" ht="19.5" customHeight="1">
      <c r="B16" s="324"/>
      <c r="C16" s="315"/>
      <c r="D16" s="440"/>
      <c r="E16" s="505"/>
      <c r="F16" s="325"/>
    </row>
    <row r="17" spans="2:6" s="75" customFormat="1" ht="19.5" customHeight="1">
      <c r="B17" s="324"/>
      <c r="C17" s="315"/>
      <c r="D17" s="440"/>
      <c r="E17" s="505"/>
      <c r="F17" s="325"/>
    </row>
    <row r="18" spans="2:6" s="75" customFormat="1" ht="19.5" customHeight="1">
      <c r="B18" s="324"/>
      <c r="C18" s="315"/>
      <c r="D18" s="440"/>
      <c r="E18" s="505"/>
      <c r="F18" s="325"/>
    </row>
    <row r="19" spans="2:6" s="75" customFormat="1" ht="19.5" customHeight="1">
      <c r="B19" s="324"/>
      <c r="C19" s="315"/>
      <c r="D19" s="440"/>
      <c r="E19" s="505"/>
      <c r="F19" s="325"/>
    </row>
    <row r="20" spans="2:6" s="75" customFormat="1" ht="19.5" customHeight="1">
      <c r="B20" s="324"/>
      <c r="C20" s="315"/>
      <c r="D20" s="440"/>
      <c r="E20" s="505"/>
      <c r="F20" s="325"/>
    </row>
    <row r="21" spans="2:6" s="75" customFormat="1" ht="19.5" customHeight="1" thickBot="1">
      <c r="B21" s="327"/>
      <c r="C21" s="328"/>
      <c r="D21" s="441">
        <f>SUM(D6:D8)</f>
        <v>0</v>
      </c>
      <c r="E21" s="506"/>
      <c r="F21" s="307"/>
    </row>
    <row r="22" ht="12.75">
      <c r="C22" s="319"/>
    </row>
    <row r="23" spans="3:5" ht="12.75">
      <c r="C23" s="319"/>
      <c r="D23" s="443"/>
      <c r="E23" s="443"/>
    </row>
    <row r="25" spans="4:5" ht="12.75">
      <c r="D25" s="442"/>
      <c r="E25" s="442"/>
    </row>
    <row r="26" ht="12.75">
      <c r="C26" s="319"/>
    </row>
    <row r="27" ht="12.75">
      <c r="C27" s="319"/>
    </row>
    <row r="28" ht="12.75">
      <c r="C28" s="319"/>
    </row>
    <row r="30" ht="12.75">
      <c r="C30" s="319"/>
    </row>
    <row r="31" ht="12.75">
      <c r="C31" s="319"/>
    </row>
    <row r="32" ht="12.75">
      <c r="C32" s="319"/>
    </row>
    <row r="33" ht="12.75">
      <c r="C33" s="319"/>
    </row>
    <row r="34" ht="12.75">
      <c r="C34" s="319"/>
    </row>
    <row r="35" ht="12.75">
      <c r="C35" s="319"/>
    </row>
    <row r="36" ht="12.75">
      <c r="C36" s="319"/>
    </row>
    <row r="37" ht="12.75">
      <c r="C37" s="319"/>
    </row>
    <row r="38" ht="12.75">
      <c r="C38" s="319"/>
    </row>
    <row r="39" ht="12.75">
      <c r="C39" s="319"/>
    </row>
    <row r="40" ht="12.75">
      <c r="C40" s="319"/>
    </row>
    <row r="41" ht="12.75">
      <c r="C41" s="319"/>
    </row>
    <row r="42" ht="12.75">
      <c r="C42" s="319"/>
    </row>
    <row r="43" ht="12.75">
      <c r="C43" s="319"/>
    </row>
    <row r="44" ht="12.75">
      <c r="C44" s="319"/>
    </row>
    <row r="45" ht="12.75">
      <c r="C45" s="319"/>
    </row>
    <row r="46" ht="12.75">
      <c r="C46" s="319"/>
    </row>
    <row r="47" ht="12.75">
      <c r="C47" s="319"/>
    </row>
    <row r="48" ht="12.75">
      <c r="C48" s="319"/>
    </row>
  </sheetData>
  <sheetProtection/>
  <mergeCells count="3">
    <mergeCell ref="B4:F4"/>
    <mergeCell ref="B2:E2"/>
    <mergeCell ref="B3:E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9"/>
  <sheetViews>
    <sheetView zoomScalePageLayoutView="0" workbookViewId="0" topLeftCell="A1">
      <selection activeCell="B2" sqref="B2:F21"/>
    </sheetView>
  </sheetViews>
  <sheetFormatPr defaultColWidth="11.57421875" defaultRowHeight="12.75"/>
  <cols>
    <col min="1" max="1" width="3.7109375" style="75" customWidth="1"/>
    <col min="2" max="2" width="4.00390625" style="75" customWidth="1"/>
    <col min="3" max="3" width="82.140625" style="75" customWidth="1"/>
    <col min="4" max="4" width="23.00390625" style="75" customWidth="1"/>
    <col min="5" max="5" width="30.57421875" style="75" customWidth="1"/>
    <col min="6" max="6" width="25.28125" style="75" customWidth="1"/>
    <col min="7" max="16384" width="11.57421875" style="75" customWidth="1"/>
  </cols>
  <sheetData>
    <row r="1" ht="13.5" thickBot="1"/>
    <row r="2" spans="2:6" ht="36.75" customHeight="1" thickBot="1">
      <c r="B2" s="1123" t="s">
        <v>560</v>
      </c>
      <c r="C2" s="1124"/>
      <c r="D2" s="1124"/>
      <c r="E2" s="1124"/>
      <c r="F2" s="673">
        <v>2017</v>
      </c>
    </row>
    <row r="3" spans="2:6" ht="36" customHeight="1" thickBot="1">
      <c r="B3" s="1125" t="str">
        <f>'Deuda a C.P.'!$B$3</f>
        <v>FUNDACIÓN: Agencia Insular de la Energía de Tenerife</v>
      </c>
      <c r="C3" s="1126"/>
      <c r="D3" s="1126"/>
      <c r="E3" s="1126"/>
      <c r="F3" s="674" t="s">
        <v>561</v>
      </c>
    </row>
    <row r="4" spans="2:6" ht="57" customHeight="1" thickBot="1">
      <c r="B4" s="1127" t="s">
        <v>319</v>
      </c>
      <c r="C4" s="1128"/>
      <c r="D4" s="178" t="s">
        <v>562</v>
      </c>
      <c r="E4" s="1129" t="s">
        <v>293</v>
      </c>
      <c r="F4" s="1130"/>
    </row>
    <row r="5" spans="2:6" ht="19.5" customHeight="1">
      <c r="B5" s="675" t="s">
        <v>563</v>
      </c>
      <c r="C5" s="676"/>
      <c r="D5" s="687">
        <f>SUM(D6:D14)</f>
        <v>624468.2200000001</v>
      </c>
      <c r="E5" s="1131"/>
      <c r="F5" s="1132"/>
    </row>
    <row r="6" spans="2:6" ht="15" customHeight="1">
      <c r="B6" s="110"/>
      <c r="C6" s="677" t="s">
        <v>564</v>
      </c>
      <c r="D6" s="688"/>
      <c r="E6" s="1119"/>
      <c r="F6" s="1078"/>
    </row>
    <row r="7" spans="2:6" ht="15" customHeight="1">
      <c r="B7" s="110"/>
      <c r="C7" s="677" t="s">
        <v>565</v>
      </c>
      <c r="D7" s="688"/>
      <c r="E7" s="1119"/>
      <c r="F7" s="1078"/>
    </row>
    <row r="8" spans="2:6" ht="15" customHeight="1">
      <c r="B8" s="110"/>
      <c r="C8" s="677" t="s">
        <v>566</v>
      </c>
      <c r="D8" s="688">
        <f>PyG!E22</f>
        <v>340898.84</v>
      </c>
      <c r="E8" s="1119"/>
      <c r="F8" s="1078"/>
    </row>
    <row r="9" spans="2:6" ht="15" customHeight="1">
      <c r="B9" s="110"/>
      <c r="C9" s="677" t="s">
        <v>567</v>
      </c>
      <c r="D9" s="688">
        <f>+PyG!E11</f>
        <v>198966.5</v>
      </c>
      <c r="E9" s="1119"/>
      <c r="F9" s="1078"/>
    </row>
    <row r="10" spans="2:6" ht="15" customHeight="1">
      <c r="B10" s="110"/>
      <c r="C10" s="677" t="s">
        <v>568</v>
      </c>
      <c r="D10" s="688"/>
      <c r="E10" s="1119"/>
      <c r="F10" s="1078"/>
    </row>
    <row r="11" spans="2:6" ht="15" customHeight="1">
      <c r="B11" s="110"/>
      <c r="C11" s="677" t="s">
        <v>569</v>
      </c>
      <c r="D11" s="688"/>
      <c r="E11" s="1119"/>
      <c r="F11" s="1078"/>
    </row>
    <row r="12" spans="2:6" ht="15" customHeight="1">
      <c r="B12" s="110"/>
      <c r="C12" s="677" t="s">
        <v>84</v>
      </c>
      <c r="D12" s="688"/>
      <c r="E12" s="1119"/>
      <c r="F12" s="1078"/>
    </row>
    <row r="13" spans="2:6" ht="15" customHeight="1">
      <c r="B13" s="110"/>
      <c r="C13" s="677" t="s">
        <v>570</v>
      </c>
      <c r="D13" s="688"/>
      <c r="E13" s="1119"/>
      <c r="F13" s="1078"/>
    </row>
    <row r="14" spans="2:6" ht="15" customHeight="1">
      <c r="B14" s="110"/>
      <c r="C14" s="677" t="s">
        <v>571</v>
      </c>
      <c r="D14" s="688">
        <f>+PyG!E26</f>
        <v>84602.88</v>
      </c>
      <c r="E14" s="1122"/>
      <c r="F14" s="969"/>
    </row>
    <row r="15" spans="2:6" ht="3" customHeight="1">
      <c r="B15" s="110"/>
      <c r="C15" s="677"/>
      <c r="D15" s="688"/>
      <c r="E15" s="1119"/>
      <c r="F15" s="1078"/>
    </row>
    <row r="16" spans="2:6" ht="19.5" customHeight="1">
      <c r="B16" s="598" t="s">
        <v>572</v>
      </c>
      <c r="C16" s="677"/>
      <c r="D16" s="689">
        <f>SUM(D17:D28)</f>
        <v>-596282.77</v>
      </c>
      <c r="E16" s="1119"/>
      <c r="F16" s="1078"/>
    </row>
    <row r="17" spans="2:6" ht="15" customHeight="1">
      <c r="B17" s="110"/>
      <c r="C17" s="677" t="s">
        <v>573</v>
      </c>
      <c r="D17" s="688">
        <f>-PyG!E21</f>
        <v>0</v>
      </c>
      <c r="E17" s="1119"/>
      <c r="F17" s="1078"/>
    </row>
    <row r="18" spans="2:6" ht="15" customHeight="1">
      <c r="B18" s="110"/>
      <c r="C18" s="677" t="s">
        <v>574</v>
      </c>
      <c r="D18" s="688">
        <f>PyG!E23</f>
        <v>-389479.95</v>
      </c>
      <c r="E18" s="1119"/>
      <c r="F18" s="1078"/>
    </row>
    <row r="19" spans="2:6" ht="15" customHeight="1">
      <c r="B19" s="110"/>
      <c r="C19" s="677" t="s">
        <v>575</v>
      </c>
      <c r="D19" s="688">
        <f>PyG!E24</f>
        <v>-101021.94</v>
      </c>
      <c r="E19" s="1119"/>
      <c r="F19" s="1078"/>
    </row>
    <row r="20" spans="2:6" ht="15" customHeight="1">
      <c r="B20" s="110"/>
      <c r="C20" s="677" t="s">
        <v>576</v>
      </c>
      <c r="D20" s="688"/>
      <c r="E20" s="1119"/>
      <c r="F20" s="1078"/>
    </row>
    <row r="21" spans="2:6" ht="15" customHeight="1">
      <c r="B21" s="110"/>
      <c r="C21" s="677" t="s">
        <v>577</v>
      </c>
      <c r="D21" s="688"/>
      <c r="E21" s="1119"/>
      <c r="F21" s="1078"/>
    </row>
    <row r="22" spans="2:6" ht="15" customHeight="1">
      <c r="B22" s="110"/>
      <c r="C22" s="677" t="s">
        <v>578</v>
      </c>
      <c r="D22" s="688"/>
      <c r="E22" s="1119"/>
      <c r="F22" s="1078"/>
    </row>
    <row r="23" spans="2:6" ht="15" customHeight="1">
      <c r="B23" s="110"/>
      <c r="C23" s="677" t="s">
        <v>579</v>
      </c>
      <c r="D23" s="688"/>
      <c r="E23" s="1119"/>
      <c r="F23" s="1078"/>
    </row>
    <row r="24" spans="2:6" ht="15" customHeight="1">
      <c r="B24" s="110"/>
      <c r="C24" s="677" t="s">
        <v>580</v>
      </c>
      <c r="D24" s="688">
        <f>PyG!E25</f>
        <v>-105780.88</v>
      </c>
      <c r="E24" s="1122" t="s">
        <v>619</v>
      </c>
      <c r="F24" s="969"/>
    </row>
    <row r="25" spans="2:6" ht="15" customHeight="1">
      <c r="B25" s="110"/>
      <c r="C25" s="677" t="s">
        <v>581</v>
      </c>
      <c r="D25" s="688"/>
      <c r="E25" s="1119"/>
      <c r="F25" s="1078"/>
    </row>
    <row r="26" spans="2:6" ht="15" customHeight="1">
      <c r="B26" s="110"/>
      <c r="C26" s="677" t="s">
        <v>582</v>
      </c>
      <c r="D26" s="688"/>
      <c r="E26" s="1119"/>
      <c r="F26" s="1078"/>
    </row>
    <row r="27" spans="2:6" ht="15" customHeight="1">
      <c r="B27" s="110"/>
      <c r="C27" s="677" t="s">
        <v>583</v>
      </c>
      <c r="D27" s="688"/>
      <c r="E27" s="1119"/>
      <c r="F27" s="1078"/>
    </row>
    <row r="28" spans="2:6" ht="15" customHeight="1">
      <c r="B28" s="678"/>
      <c r="C28" s="679" t="s">
        <v>584</v>
      </c>
      <c r="D28" s="690"/>
      <c r="E28" s="1120"/>
      <c r="F28" s="1121"/>
    </row>
    <row r="29" spans="2:6" ht="22.5" customHeight="1" thickBot="1">
      <c r="B29" s="1115" t="s">
        <v>585</v>
      </c>
      <c r="C29" s="1116"/>
      <c r="D29" s="691">
        <f>+D5+D16</f>
        <v>28185.45000000007</v>
      </c>
      <c r="E29" s="1117"/>
      <c r="F29" s="1118"/>
    </row>
  </sheetData>
  <sheetProtection/>
  <mergeCells count="30">
    <mergeCell ref="E12:F12"/>
    <mergeCell ref="B2:E2"/>
    <mergeCell ref="B3:E3"/>
    <mergeCell ref="B4:C4"/>
    <mergeCell ref="E4:F4"/>
    <mergeCell ref="E5:F5"/>
    <mergeCell ref="E6:F6"/>
    <mergeCell ref="E7:F7"/>
    <mergeCell ref="E8:F8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B29:C29"/>
    <mergeCell ref="E29:F29"/>
    <mergeCell ref="E25:F25"/>
    <mergeCell ref="E26:F26"/>
    <mergeCell ref="E27:F27"/>
    <mergeCell ref="E28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B2" sqref="B2:F2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zoomScalePageLayoutView="0" workbookViewId="0" topLeftCell="A1">
      <selection activeCell="B2" sqref="B2:F21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526" bestFit="1" customWidth="1"/>
  </cols>
  <sheetData>
    <row r="1" ht="13.5" thickBot="1"/>
    <row r="2" spans="1:9" ht="51" customHeight="1">
      <c r="A2" s="527">
        <v>1</v>
      </c>
      <c r="B2" s="754" t="s">
        <v>80</v>
      </c>
      <c r="C2" s="755"/>
      <c r="D2" s="755"/>
      <c r="E2" s="755"/>
      <c r="F2" s="755"/>
      <c r="G2" s="755"/>
      <c r="H2" s="755"/>
      <c r="I2" s="513">
        <f>'[2]ORGANOS DE GOBIERNO'!I3</f>
        <v>2017</v>
      </c>
    </row>
    <row r="3" spans="2:9" ht="24" customHeight="1">
      <c r="B3" s="1133" t="str">
        <f>PyG!$B$3</f>
        <v>FUNDACIÓN: Agencia Insular de la Energía de Tenerife</v>
      </c>
      <c r="C3" s="1134"/>
      <c r="D3" s="1134"/>
      <c r="E3" s="1134"/>
      <c r="F3" s="1134"/>
      <c r="G3" s="1134"/>
      <c r="H3" s="1134"/>
      <c r="I3" s="1135"/>
    </row>
    <row r="4" spans="2:9" ht="12.75">
      <c r="B4" s="515"/>
      <c r="C4" s="516"/>
      <c r="D4" s="516"/>
      <c r="E4" s="516"/>
      <c r="F4" s="516"/>
      <c r="G4" s="516"/>
      <c r="H4" s="516"/>
      <c r="I4" s="528"/>
    </row>
    <row r="5" spans="2:9" ht="15.75">
      <c r="B5" s="518" t="s">
        <v>438</v>
      </c>
      <c r="C5" s="519"/>
      <c r="D5" s="519"/>
      <c r="E5" s="516"/>
      <c r="F5" s="516"/>
      <c r="G5" s="516"/>
      <c r="H5" s="516"/>
      <c r="I5" s="528"/>
    </row>
    <row r="6" spans="2:9" ht="12.75">
      <c r="B6" s="515"/>
      <c r="C6" s="516"/>
      <c r="D6" s="516"/>
      <c r="E6" s="516"/>
      <c r="F6" s="516"/>
      <c r="G6" s="516"/>
      <c r="H6" s="516"/>
      <c r="I6" s="528"/>
    </row>
    <row r="7" spans="2:9" ht="12.75">
      <c r="B7" s="520" t="s">
        <v>439</v>
      </c>
      <c r="C7" s="519" t="s">
        <v>440</v>
      </c>
      <c r="D7" s="519"/>
      <c r="E7" s="516"/>
      <c r="F7" s="516"/>
      <c r="G7" s="516"/>
      <c r="H7" s="516"/>
      <c r="I7" s="529"/>
    </row>
    <row r="8" spans="2:9" ht="12.75">
      <c r="B8" s="515"/>
      <c r="C8" s="516"/>
      <c r="D8" s="516"/>
      <c r="E8" s="516"/>
      <c r="F8" s="516"/>
      <c r="G8" s="516"/>
      <c r="H8" s="516"/>
      <c r="I8" s="528"/>
    </row>
    <row r="9" spans="2:9" ht="12.75">
      <c r="B9" s="515"/>
      <c r="C9" s="516" t="s">
        <v>441</v>
      </c>
      <c r="D9" s="516" t="s">
        <v>442</v>
      </c>
      <c r="E9" s="516"/>
      <c r="F9" s="516"/>
      <c r="G9" s="516"/>
      <c r="H9" s="516"/>
      <c r="I9" s="530"/>
    </row>
    <row r="10" spans="2:9" ht="12.75">
      <c r="B10" s="515"/>
      <c r="C10" s="516" t="s">
        <v>443</v>
      </c>
      <c r="D10" s="516" t="s">
        <v>444</v>
      </c>
      <c r="E10" s="516"/>
      <c r="F10" s="516"/>
      <c r="G10" s="516"/>
      <c r="H10" s="516"/>
      <c r="I10" s="530"/>
    </row>
    <row r="11" spans="2:9" ht="12.75">
      <c r="B11" s="515"/>
      <c r="C11" s="516" t="s">
        <v>445</v>
      </c>
      <c r="D11" s="516" t="s">
        <v>446</v>
      </c>
      <c r="E11" s="516"/>
      <c r="F11" s="516"/>
      <c r="G11" s="516"/>
      <c r="H11" s="516"/>
      <c r="I11" s="530"/>
    </row>
    <row r="12" spans="2:9" ht="7.5" customHeight="1">
      <c r="B12" s="515"/>
      <c r="C12" s="516"/>
      <c r="D12" s="516"/>
      <c r="E12" s="516"/>
      <c r="F12" s="516"/>
      <c r="G12" s="516"/>
      <c r="H12" s="516"/>
      <c r="I12" s="528"/>
    </row>
    <row r="13" spans="2:9" ht="12.75">
      <c r="B13" s="520" t="s">
        <v>447</v>
      </c>
      <c r="C13" s="519" t="s">
        <v>448</v>
      </c>
      <c r="D13" s="516"/>
      <c r="E13" s="516"/>
      <c r="F13" s="516"/>
      <c r="G13" s="516"/>
      <c r="H13" s="516"/>
      <c r="I13" s="529"/>
    </row>
    <row r="14" spans="2:9" ht="12.75">
      <c r="B14" s="520" t="s">
        <v>449</v>
      </c>
      <c r="C14" s="519" t="s">
        <v>450</v>
      </c>
      <c r="D14" s="516"/>
      <c r="E14" s="516"/>
      <c r="F14" s="516"/>
      <c r="G14" s="516"/>
      <c r="H14" s="516"/>
      <c r="I14" s="529"/>
    </row>
    <row r="15" spans="2:9" ht="12.75">
      <c r="B15" s="515"/>
      <c r="C15" s="516"/>
      <c r="D15" s="516"/>
      <c r="E15" s="516"/>
      <c r="F15" s="516"/>
      <c r="G15" s="516"/>
      <c r="H15" s="516"/>
      <c r="I15" s="528"/>
    </row>
    <row r="16" spans="2:9" ht="12.75">
      <c r="B16" s="515"/>
      <c r="C16" s="516" t="s">
        <v>441</v>
      </c>
      <c r="D16" s="516" t="s">
        <v>451</v>
      </c>
      <c r="E16" s="516"/>
      <c r="F16" s="516"/>
      <c r="G16" s="516"/>
      <c r="H16" s="516"/>
      <c r="I16" s="530"/>
    </row>
    <row r="17" spans="2:9" ht="12.75">
      <c r="B17" s="515"/>
      <c r="C17" s="516" t="s">
        <v>443</v>
      </c>
      <c r="D17" s="516" t="s">
        <v>452</v>
      </c>
      <c r="E17" s="516"/>
      <c r="F17" s="516"/>
      <c r="G17" s="516"/>
      <c r="H17" s="516"/>
      <c r="I17" s="530"/>
    </row>
    <row r="18" spans="2:9" ht="12.75">
      <c r="B18" s="515"/>
      <c r="C18" s="516" t="s">
        <v>445</v>
      </c>
      <c r="D18" s="516" t="s">
        <v>453</v>
      </c>
      <c r="E18" s="516"/>
      <c r="F18" s="516"/>
      <c r="G18" s="516"/>
      <c r="H18" s="516"/>
      <c r="I18" s="530"/>
    </row>
    <row r="19" spans="2:9" ht="12.75">
      <c r="B19" s="515"/>
      <c r="C19" s="516"/>
      <c r="D19" s="516"/>
      <c r="E19" s="516"/>
      <c r="F19" s="516"/>
      <c r="G19" s="516"/>
      <c r="H19" s="516"/>
      <c r="I19" s="528"/>
    </row>
    <row r="20" spans="2:9" ht="12.75">
      <c r="B20" s="520" t="s">
        <v>454</v>
      </c>
      <c r="C20" s="519" t="s">
        <v>455</v>
      </c>
      <c r="D20" s="516"/>
      <c r="E20" s="516"/>
      <c r="F20" s="516"/>
      <c r="G20" s="516"/>
      <c r="H20" s="516"/>
      <c r="I20" s="529"/>
    </row>
    <row r="21" spans="2:9" ht="5.25" customHeight="1">
      <c r="B21" s="515"/>
      <c r="C21" s="516"/>
      <c r="D21" s="516"/>
      <c r="E21" s="516"/>
      <c r="F21" s="516"/>
      <c r="G21" s="516"/>
      <c r="H21" s="516"/>
      <c r="I21" s="528"/>
    </row>
    <row r="22" spans="2:9" ht="21" customHeight="1">
      <c r="B22" s="515"/>
      <c r="C22" s="516"/>
      <c r="D22" s="1136"/>
      <c r="E22" s="1136"/>
      <c r="F22" s="1136"/>
      <c r="G22" s="1136"/>
      <c r="H22" s="1136"/>
      <c r="I22" s="528"/>
    </row>
    <row r="23" spans="2:9" ht="12.75">
      <c r="B23" s="515"/>
      <c r="C23" s="516"/>
      <c r="D23" s="516"/>
      <c r="E23" s="516"/>
      <c r="F23" s="516"/>
      <c r="G23" s="516"/>
      <c r="H23" s="516"/>
      <c r="I23" s="528"/>
    </row>
    <row r="24" spans="2:9" ht="12.75">
      <c r="B24" s="520" t="s">
        <v>456</v>
      </c>
      <c r="C24" s="516"/>
      <c r="D24" s="516"/>
      <c r="E24" s="516"/>
      <c r="F24" s="516"/>
      <c r="G24" s="516"/>
      <c r="H24" s="516"/>
      <c r="I24" s="529"/>
    </row>
    <row r="25" spans="2:9" ht="13.5" thickBot="1">
      <c r="B25" s="523"/>
      <c r="C25" s="524"/>
      <c r="D25" s="524"/>
      <c r="E25" s="524"/>
      <c r="F25" s="524"/>
      <c r="G25" s="524"/>
      <c r="H25" s="524"/>
      <c r="I25" s="531"/>
    </row>
  </sheetData>
  <sheetProtection/>
  <mergeCells count="3">
    <mergeCell ref="B2:H2"/>
    <mergeCell ref="B3:I3"/>
    <mergeCell ref="D22:H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62"/>
  <sheetViews>
    <sheetView zoomScalePageLayoutView="0" workbookViewId="0" topLeftCell="A1">
      <selection activeCell="B2" sqref="B2:F21"/>
    </sheetView>
  </sheetViews>
  <sheetFormatPr defaultColWidth="11.57421875" defaultRowHeight="12.75"/>
  <cols>
    <col min="1" max="1" width="8.28125" style="75" customWidth="1"/>
    <col min="2" max="2" width="8.421875" style="75" customWidth="1"/>
    <col min="3" max="3" width="44.57421875" style="75" customWidth="1"/>
    <col min="4" max="4" width="16.7109375" style="79" customWidth="1"/>
    <col min="5" max="5" width="13.7109375" style="75" customWidth="1"/>
    <col min="6" max="16384" width="11.57421875" style="75" customWidth="1"/>
  </cols>
  <sheetData>
    <row r="2" spans="2:4" ht="12" customHeight="1">
      <c r="B2" s="778" t="str">
        <f>COMPROBACIÓN!B2</f>
        <v>ESTRUCTURA PRESUPUESTARIA: PRESUPUESTOS 2017</v>
      </c>
      <c r="C2" s="778"/>
      <c r="D2" s="778"/>
    </row>
    <row r="3" spans="2:4" ht="13.5" thickBot="1">
      <c r="B3" s="76"/>
      <c r="C3" s="76"/>
      <c r="D3" s="76"/>
    </row>
    <row r="4" spans="2:4" ht="18" customHeight="1" thickBot="1">
      <c r="B4" s="779" t="str">
        <f>PyG!$B$3</f>
        <v>FUNDACIÓN: Agencia Insular de la Energía de Tenerife</v>
      </c>
      <c r="C4" s="780"/>
      <c r="D4" s="781"/>
    </row>
    <row r="5" spans="2:3" ht="13.5" thickBot="1">
      <c r="B5" s="78"/>
      <c r="C5" s="78"/>
    </row>
    <row r="6" spans="2:4" ht="20.25" customHeight="1" thickBot="1">
      <c r="B6" s="782" t="s">
        <v>157</v>
      </c>
      <c r="C6" s="780"/>
      <c r="D6" s="781"/>
    </row>
    <row r="7" spans="2:3" ht="13.5" thickBot="1">
      <c r="B7" s="78"/>
      <c r="C7" s="78"/>
    </row>
    <row r="8" spans="2:4" ht="13.5" customHeight="1">
      <c r="B8" s="772" t="s">
        <v>158</v>
      </c>
      <c r="C8" s="773"/>
      <c r="D8" s="785"/>
    </row>
    <row r="9" spans="2:4" ht="9.75" customHeight="1">
      <c r="B9" s="783"/>
      <c r="C9" s="784"/>
      <c r="D9" s="786"/>
    </row>
    <row r="10" spans="2:4" ht="12.75">
      <c r="B10" s="80"/>
      <c r="C10" s="81"/>
      <c r="D10" s="82"/>
    </row>
    <row r="11" spans="2:4" ht="12.75">
      <c r="B11" s="83" t="s">
        <v>159</v>
      </c>
      <c r="C11" s="84" t="s">
        <v>160</v>
      </c>
      <c r="D11" s="85">
        <v>0</v>
      </c>
    </row>
    <row r="12" spans="2:4" ht="12.75">
      <c r="B12" s="83" t="s">
        <v>161</v>
      </c>
      <c r="C12" s="84" t="s">
        <v>162</v>
      </c>
      <c r="D12" s="85">
        <v>0</v>
      </c>
    </row>
    <row r="13" spans="2:4" ht="12.75">
      <c r="B13" s="83" t="s">
        <v>163</v>
      </c>
      <c r="C13" s="84" t="s">
        <v>164</v>
      </c>
      <c r="D13" s="85">
        <f>+'PRESUPUESTO PYG'!D13</f>
        <v>340898.84</v>
      </c>
    </row>
    <row r="14" spans="2:4" ht="12.75">
      <c r="B14" s="83" t="s">
        <v>165</v>
      </c>
      <c r="C14" s="84" t="s">
        <v>166</v>
      </c>
      <c r="D14" s="85">
        <f>+'PRESUPUESTO PYG'!D14+'Transf. y Subv.'!F43</f>
        <v>198966.5</v>
      </c>
    </row>
    <row r="15" spans="2:4" ht="12.75">
      <c r="B15" s="83" t="s">
        <v>167</v>
      </c>
      <c r="C15" s="84" t="s">
        <v>168</v>
      </c>
      <c r="D15" s="85">
        <f>+'PRESUPUESTO PYG'!D15</f>
        <v>0</v>
      </c>
    </row>
    <row r="16" spans="2:4" ht="12.75">
      <c r="B16" s="86"/>
      <c r="C16" s="87"/>
      <c r="D16" s="88"/>
    </row>
    <row r="17" spans="2:4" ht="12.75">
      <c r="B17" s="89" t="s">
        <v>169</v>
      </c>
      <c r="C17" s="90"/>
      <c r="D17" s="91">
        <f>SUM(D11:D15)</f>
        <v>539865.3400000001</v>
      </c>
    </row>
    <row r="18" spans="2:4" ht="12.75">
      <c r="B18" s="92"/>
      <c r="C18" s="93"/>
      <c r="D18" s="94"/>
    </row>
    <row r="19" spans="2:4" ht="12.75">
      <c r="B19" s="86"/>
      <c r="C19" s="87"/>
      <c r="D19" s="88"/>
    </row>
    <row r="20" spans="2:4" ht="12.75">
      <c r="B20" s="83" t="s">
        <v>170</v>
      </c>
      <c r="C20" s="84" t="s">
        <v>171</v>
      </c>
      <c r="D20" s="88">
        <f>+'Inv. NO FIN.'!I22</f>
        <v>0</v>
      </c>
    </row>
    <row r="21" spans="2:4" ht="12.75">
      <c r="B21" s="83" t="s">
        <v>172</v>
      </c>
      <c r="C21" s="84" t="s">
        <v>173</v>
      </c>
      <c r="D21" s="88">
        <f>+'Transf. y Subv.'!F15</f>
        <v>0</v>
      </c>
    </row>
    <row r="22" spans="2:4" ht="12.75">
      <c r="B22" s="86"/>
      <c r="C22" s="87"/>
      <c r="D22" s="88"/>
    </row>
    <row r="23" spans="2:4" ht="12.75">
      <c r="B23" s="89" t="s">
        <v>174</v>
      </c>
      <c r="C23" s="90"/>
      <c r="D23" s="91">
        <f>SUM(D20:D21)</f>
        <v>0</v>
      </c>
    </row>
    <row r="24" spans="2:4" ht="12.75">
      <c r="B24" s="92"/>
      <c r="C24" s="93"/>
      <c r="D24" s="94"/>
    </row>
    <row r="25" spans="2:4" ht="12.75">
      <c r="B25" s="86"/>
      <c r="C25" s="87"/>
      <c r="D25" s="88"/>
    </row>
    <row r="26" spans="2:4" ht="12.75">
      <c r="B26" s="83" t="s">
        <v>175</v>
      </c>
      <c r="C26" s="84" t="s">
        <v>176</v>
      </c>
      <c r="D26" s="85">
        <f>+'Inv. FINANC'!H14+'Inv. FINANC'!H21+'Inv. FINANC'!H33+'Inv. FINANC'!H40</f>
        <v>0</v>
      </c>
    </row>
    <row r="27" spans="2:4" ht="12.75">
      <c r="B27" s="83" t="s">
        <v>177</v>
      </c>
      <c r="C27" s="84" t="s">
        <v>178</v>
      </c>
      <c r="D27" s="85">
        <f>+'Deuda a L.P.'!L24</f>
        <v>0</v>
      </c>
    </row>
    <row r="28" spans="2:4" ht="12.75">
      <c r="B28" s="86"/>
      <c r="C28" s="87"/>
      <c r="D28" s="88"/>
    </row>
    <row r="29" spans="2:4" ht="12.75">
      <c r="B29" s="89" t="s">
        <v>179</v>
      </c>
      <c r="C29" s="90"/>
      <c r="D29" s="95">
        <f>SUM(D26:D27)</f>
        <v>0</v>
      </c>
    </row>
    <row r="30" spans="2:4" ht="12.75">
      <c r="B30" s="96"/>
      <c r="C30" s="97"/>
      <c r="D30" s="98"/>
    </row>
    <row r="31" spans="2:4" ht="12.75">
      <c r="B31" s="333"/>
      <c r="C31" s="152"/>
      <c r="D31" s="334"/>
    </row>
    <row r="32" spans="2:4" ht="12.75">
      <c r="B32" s="102"/>
      <c r="C32" s="105" t="s">
        <v>180</v>
      </c>
      <c r="D32" s="106">
        <f>D17+D23+D29</f>
        <v>539865.3400000001</v>
      </c>
    </row>
    <row r="33" spans="2:4" ht="13.5" thickBot="1">
      <c r="B33" s="121"/>
      <c r="C33" s="160"/>
      <c r="D33" s="123"/>
    </row>
    <row r="34" spans="3:4" ht="12.75">
      <c r="C34" s="111"/>
      <c r="D34" s="75"/>
    </row>
    <row r="36" ht="13.5" thickBot="1"/>
    <row r="37" spans="2:4" ht="13.5" customHeight="1">
      <c r="B37" s="772" t="s">
        <v>158</v>
      </c>
      <c r="C37" s="1137"/>
      <c r="D37" s="1140"/>
    </row>
    <row r="38" spans="2:4" ht="12.75" customHeight="1" thickBot="1">
      <c r="B38" s="1138"/>
      <c r="C38" s="1139"/>
      <c r="D38" s="1141"/>
    </row>
    <row r="39" spans="2:7" ht="13.5" thickBot="1">
      <c r="B39" s="96"/>
      <c r="C39" s="116"/>
      <c r="D39" s="98"/>
      <c r="G39" s="153"/>
    </row>
    <row r="40" spans="2:4" ht="12.75">
      <c r="B40" s="83" t="s">
        <v>159</v>
      </c>
      <c r="C40" s="154" t="s">
        <v>183</v>
      </c>
      <c r="D40" s="125">
        <f>'PRESUPUESTO PYG'!D46</f>
        <v>389479.95</v>
      </c>
    </row>
    <row r="41" spans="2:4" ht="12.75">
      <c r="B41" s="83" t="s">
        <v>161</v>
      </c>
      <c r="C41" s="154" t="s">
        <v>184</v>
      </c>
      <c r="D41" s="125">
        <f>'PRESUPUESTO PYG'!D47</f>
        <v>101021.94</v>
      </c>
    </row>
    <row r="42" spans="2:4" ht="12.75">
      <c r="B42" s="83" t="s">
        <v>163</v>
      </c>
      <c r="C42" s="154" t="s">
        <v>185</v>
      </c>
      <c r="D42" s="125">
        <f>'[1]PRESUPUESTO CPYG'!D47</f>
        <v>0</v>
      </c>
    </row>
    <row r="43" spans="2:4" ht="12.75">
      <c r="B43" s="83" t="s">
        <v>165</v>
      </c>
      <c r="C43" s="154" t="s">
        <v>186</v>
      </c>
      <c r="D43" s="125">
        <v>0</v>
      </c>
    </row>
    <row r="44" spans="2:4" ht="12.75">
      <c r="B44" s="96"/>
      <c r="C44" s="116"/>
      <c r="D44" s="125"/>
    </row>
    <row r="45" spans="2:4" ht="12.75">
      <c r="B45" s="89" t="s">
        <v>187</v>
      </c>
      <c r="C45" s="155"/>
      <c r="D45" s="95">
        <f>SUM(D40:D43)</f>
        <v>490501.89</v>
      </c>
    </row>
    <row r="46" spans="2:4" ht="12.75">
      <c r="B46" s="92"/>
      <c r="C46" s="156"/>
      <c r="D46" s="126"/>
    </row>
    <row r="47" spans="2:4" ht="12.75">
      <c r="B47" s="96"/>
      <c r="C47" s="116"/>
      <c r="D47" s="98"/>
    </row>
    <row r="48" spans="2:4" ht="12.75">
      <c r="B48" s="83" t="s">
        <v>170</v>
      </c>
      <c r="C48" s="154" t="s">
        <v>188</v>
      </c>
      <c r="D48" s="125">
        <f>'[1]Inv. NO FIN'!D21+'[1]Inv. NO FIN'!F21</f>
        <v>0</v>
      </c>
    </row>
    <row r="49" spans="2:4" ht="12.75">
      <c r="B49" s="83" t="s">
        <v>172</v>
      </c>
      <c r="C49" s="154" t="s">
        <v>189</v>
      </c>
      <c r="D49" s="125">
        <v>0</v>
      </c>
    </row>
    <row r="50" spans="2:4" ht="12.75">
      <c r="B50" s="96"/>
      <c r="C50" s="116"/>
      <c r="D50" s="98"/>
    </row>
    <row r="51" spans="2:4" ht="12.75">
      <c r="B51" s="89" t="s">
        <v>190</v>
      </c>
      <c r="C51" s="155"/>
      <c r="D51" s="95">
        <f>SUM(D48:D49)</f>
        <v>0</v>
      </c>
    </row>
    <row r="52" spans="2:4" ht="12.75">
      <c r="B52" s="92"/>
      <c r="C52" s="156"/>
      <c r="D52" s="126"/>
    </row>
    <row r="53" spans="2:4" ht="12.75">
      <c r="B53" s="96"/>
      <c r="C53" s="116"/>
      <c r="D53" s="98"/>
    </row>
    <row r="54" spans="2:4" ht="12.75">
      <c r="B54" s="83" t="s">
        <v>175</v>
      </c>
      <c r="C54" s="154" t="s">
        <v>191</v>
      </c>
      <c r="D54" s="125">
        <f>'[1]Inv. FIN'!F14+'[1]Inv. FIN'!F21+'[1]Inv. FIN'!F33+'[1]Inv. FIN'!F40</f>
        <v>0</v>
      </c>
    </row>
    <row r="55" spans="2:4" ht="12.75">
      <c r="B55" s="83" t="s">
        <v>177</v>
      </c>
      <c r="C55" s="154" t="s">
        <v>192</v>
      </c>
      <c r="D55" s="125">
        <f>'[1]Deuda L.P.'!M24</f>
        <v>0</v>
      </c>
    </row>
    <row r="56" spans="2:4" ht="12.75">
      <c r="B56" s="96"/>
      <c r="C56" s="116"/>
      <c r="D56" s="98"/>
    </row>
    <row r="57" spans="2:4" ht="12.75">
      <c r="B57" s="89" t="s">
        <v>193</v>
      </c>
      <c r="C57" s="155"/>
      <c r="D57" s="95">
        <f>SUM(D54:D55)</f>
        <v>0</v>
      </c>
    </row>
    <row r="58" spans="2:4" ht="13.5" thickBot="1">
      <c r="B58" s="127"/>
      <c r="C58" s="157"/>
      <c r="D58" s="129"/>
    </row>
    <row r="59" spans="2:4" ht="13.5" thickTop="1">
      <c r="B59" s="118"/>
      <c r="C59" s="158"/>
      <c r="D59" s="120"/>
    </row>
    <row r="60" spans="2:4" ht="12.75">
      <c r="B60" s="102"/>
      <c r="C60" s="159" t="s">
        <v>210</v>
      </c>
      <c r="D60" s="106">
        <f>D45+D51+D57</f>
        <v>490501.89</v>
      </c>
    </row>
    <row r="61" spans="2:4" ht="13.5" thickBot="1">
      <c r="B61" s="121"/>
      <c r="C61" s="122"/>
      <c r="D61" s="123"/>
    </row>
    <row r="62" spans="3:4" ht="12.75">
      <c r="C62" s="131"/>
      <c r="D62" s="75"/>
    </row>
  </sheetData>
  <sheetProtection formatCells="0" formatColumns="0" formatRows="0" insertColumns="0" insertRows="0" insertHyperlinks="0" deleteColumns="0" deleteRows="0" sort="0" autoFilter="0" pivotTables="0"/>
  <mergeCells count="7">
    <mergeCell ref="B37:C38"/>
    <mergeCell ref="D37:D38"/>
    <mergeCell ref="B2:D2"/>
    <mergeCell ref="B4:D4"/>
    <mergeCell ref="B6:D6"/>
    <mergeCell ref="B8:C9"/>
    <mergeCell ref="D8:D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101"/>
  <sheetViews>
    <sheetView zoomScalePageLayoutView="0" workbookViewId="0" topLeftCell="A1">
      <selection activeCell="B2" sqref="B2:F21"/>
    </sheetView>
  </sheetViews>
  <sheetFormatPr defaultColWidth="11.57421875" defaultRowHeight="12.75"/>
  <cols>
    <col min="1" max="1" width="5.140625" style="75" customWidth="1"/>
    <col min="2" max="2" width="5.8515625" style="75" customWidth="1"/>
    <col min="3" max="3" width="49.7109375" style="75" customWidth="1"/>
    <col min="4" max="4" width="16.7109375" style="79" customWidth="1"/>
    <col min="5" max="5" width="11.421875" style="75" customWidth="1"/>
    <col min="6" max="6" width="13.7109375" style="75" customWidth="1"/>
    <col min="7" max="16384" width="11.57421875" style="75" customWidth="1"/>
  </cols>
  <sheetData>
    <row r="2" spans="2:6" ht="12.75">
      <c r="B2" s="778" t="str">
        <f>COMPROBACIÓN!B2</f>
        <v>ESTRUCTURA PRESUPUESTARIA: PRESUPUESTOS 2017</v>
      </c>
      <c r="C2" s="778"/>
      <c r="D2" s="778"/>
      <c r="E2" s="77"/>
      <c r="F2" s="77"/>
    </row>
    <row r="3" spans="2:6" ht="13.5" thickBot="1">
      <c r="B3" s="76"/>
      <c r="C3" s="76"/>
      <c r="D3" s="76"/>
      <c r="E3" s="77"/>
      <c r="F3" s="77"/>
    </row>
    <row r="4" spans="2:6" ht="18" customHeight="1" thickBot="1">
      <c r="B4" s="779" t="str">
        <f>PyG!$B$3</f>
        <v>FUNDACIÓN: Agencia Insular de la Energía de Tenerife</v>
      </c>
      <c r="C4" s="780"/>
      <c r="D4" s="781"/>
      <c r="E4" s="77"/>
      <c r="F4" s="77"/>
    </row>
    <row r="5" spans="2:6" ht="13.5" thickBot="1">
      <c r="B5" s="78"/>
      <c r="C5" s="78"/>
      <c r="E5" s="77"/>
      <c r="F5" s="77"/>
    </row>
    <row r="6" spans="2:4" ht="18.75" customHeight="1" thickBot="1">
      <c r="B6" s="782" t="s">
        <v>157</v>
      </c>
      <c r="C6" s="780"/>
      <c r="D6" s="781"/>
    </row>
    <row r="7" ht="15" customHeight="1" thickBot="1"/>
    <row r="8" spans="2:4" ht="12.75">
      <c r="B8" s="772" t="s">
        <v>158</v>
      </c>
      <c r="C8" s="773"/>
      <c r="D8" s="785"/>
    </row>
    <row r="9" spans="2:4" ht="6" customHeight="1">
      <c r="B9" s="783"/>
      <c r="C9" s="784"/>
      <c r="D9" s="786"/>
    </row>
    <row r="10" spans="2:4" ht="12.75" customHeight="1">
      <c r="B10" s="80"/>
      <c r="C10" s="81"/>
      <c r="D10" s="82"/>
    </row>
    <row r="11" spans="2:4" ht="12.75">
      <c r="B11" s="83" t="s">
        <v>159</v>
      </c>
      <c r="C11" s="84" t="s">
        <v>160</v>
      </c>
      <c r="D11" s="85">
        <v>0</v>
      </c>
    </row>
    <row r="12" spans="2:4" ht="12.75">
      <c r="B12" s="83" t="s">
        <v>161</v>
      </c>
      <c r="C12" s="84" t="s">
        <v>162</v>
      </c>
      <c r="D12" s="85">
        <v>0</v>
      </c>
    </row>
    <row r="13" spans="2:4" ht="12.75">
      <c r="B13" s="83" t="s">
        <v>163</v>
      </c>
      <c r="C13" s="84" t="s">
        <v>164</v>
      </c>
      <c r="D13" s="85">
        <f>+PyG!E13+PyG!E22</f>
        <v>340898.84</v>
      </c>
    </row>
    <row r="14" spans="2:4" ht="12.75">
      <c r="B14" s="83" t="s">
        <v>165</v>
      </c>
      <c r="C14" s="84" t="s">
        <v>166</v>
      </c>
      <c r="D14" s="85">
        <f>+PyG!E7</f>
        <v>198966.5</v>
      </c>
    </row>
    <row r="15" spans="2:4" ht="12.75">
      <c r="B15" s="83" t="s">
        <v>167</v>
      </c>
      <c r="C15" s="84" t="s">
        <v>168</v>
      </c>
      <c r="D15" s="85">
        <f>+PyG!E30</f>
        <v>0</v>
      </c>
    </row>
    <row r="16" spans="2:4" ht="12.75">
      <c r="B16" s="86"/>
      <c r="C16" s="87"/>
      <c r="D16" s="88"/>
    </row>
    <row r="17" spans="2:4" ht="12.75">
      <c r="B17" s="89" t="s">
        <v>169</v>
      </c>
      <c r="C17" s="90"/>
      <c r="D17" s="91">
        <f>SUM(D11:D15)</f>
        <v>539865.3400000001</v>
      </c>
    </row>
    <row r="18" spans="2:4" ht="12.75">
      <c r="B18" s="92"/>
      <c r="C18" s="93"/>
      <c r="D18" s="94"/>
    </row>
    <row r="19" spans="2:4" ht="12.75">
      <c r="B19" s="86"/>
      <c r="C19" s="87"/>
      <c r="D19" s="88"/>
    </row>
    <row r="20" spans="2:4" ht="12.75">
      <c r="B20" s="83" t="s">
        <v>170</v>
      </c>
      <c r="C20" s="84" t="s">
        <v>171</v>
      </c>
      <c r="D20" s="88">
        <v>0</v>
      </c>
    </row>
    <row r="21" spans="2:4" ht="12.75">
      <c r="B21" s="83" t="s">
        <v>172</v>
      </c>
      <c r="C21" s="84" t="s">
        <v>173</v>
      </c>
      <c r="D21" s="88">
        <v>0</v>
      </c>
    </row>
    <row r="22" spans="2:4" ht="12.75">
      <c r="B22" s="86"/>
      <c r="C22" s="87"/>
      <c r="D22" s="88"/>
    </row>
    <row r="23" spans="2:4" ht="12.75">
      <c r="B23" s="89" t="s">
        <v>174</v>
      </c>
      <c r="C23" s="90"/>
      <c r="D23" s="91">
        <f>SUM(D20:D21)</f>
        <v>0</v>
      </c>
    </row>
    <row r="24" spans="2:4" ht="12.75">
      <c r="B24" s="92"/>
      <c r="C24" s="93"/>
      <c r="D24" s="94"/>
    </row>
    <row r="25" spans="2:4" ht="12.75">
      <c r="B25" s="86"/>
      <c r="C25" s="87"/>
      <c r="D25" s="88"/>
    </row>
    <row r="26" spans="2:4" ht="12.75">
      <c r="B26" s="83" t="s">
        <v>175</v>
      </c>
      <c r="C26" s="84" t="s">
        <v>176</v>
      </c>
      <c r="D26" s="85">
        <v>0</v>
      </c>
    </row>
    <row r="27" spans="2:4" ht="12.75">
      <c r="B27" s="83" t="s">
        <v>177</v>
      </c>
      <c r="C27" s="84" t="s">
        <v>178</v>
      </c>
      <c r="D27" s="85">
        <v>0</v>
      </c>
    </row>
    <row r="28" spans="2:4" ht="12.75">
      <c r="B28" s="86"/>
      <c r="C28" s="87"/>
      <c r="D28" s="88"/>
    </row>
    <row r="29" spans="2:4" ht="12.75">
      <c r="B29" s="89" t="s">
        <v>179</v>
      </c>
      <c r="C29" s="90"/>
      <c r="D29" s="95">
        <f>SUM(D26:D27)</f>
        <v>0</v>
      </c>
    </row>
    <row r="30" spans="2:4" ht="13.5" thickBot="1">
      <c r="B30" s="96"/>
      <c r="C30" s="97"/>
      <c r="D30" s="98"/>
    </row>
    <row r="31" spans="2:4" ht="14.25" thickBot="1" thickTop="1">
      <c r="B31" s="99"/>
      <c r="C31" s="100"/>
      <c r="D31" s="101"/>
    </row>
    <row r="32" spans="2:4" ht="13.5" thickTop="1">
      <c r="B32" s="102"/>
      <c r="C32" s="103"/>
      <c r="D32" s="104"/>
    </row>
    <row r="33" spans="2:4" ht="12.75">
      <c r="B33" s="102"/>
      <c r="C33" s="105" t="s">
        <v>180</v>
      </c>
      <c r="D33" s="106">
        <f>+D29+D23+D17</f>
        <v>539865.3400000001</v>
      </c>
    </row>
    <row r="34" spans="2:4" ht="13.5" thickBot="1">
      <c r="B34" s="107"/>
      <c r="C34" s="108"/>
      <c r="D34" s="109"/>
    </row>
    <row r="35" spans="2:4" ht="14.25" thickBot="1" thickTop="1">
      <c r="B35" s="110"/>
      <c r="C35" s="111"/>
      <c r="D35" s="112"/>
    </row>
    <row r="36" spans="2:4" ht="21" customHeight="1" thickBot="1" thickTop="1">
      <c r="B36" s="113"/>
      <c r="C36" s="114" t="s">
        <v>181</v>
      </c>
      <c r="D36" s="115">
        <f>PyG!E26</f>
        <v>84602.88</v>
      </c>
    </row>
    <row r="37" spans="2:4" ht="14.25" thickBot="1" thickTop="1">
      <c r="B37" s="96"/>
      <c r="C37" s="116"/>
      <c r="D37" s="117"/>
    </row>
    <row r="38" spans="2:4" ht="12.75">
      <c r="B38" s="118"/>
      <c r="C38" s="119"/>
      <c r="D38" s="120"/>
    </row>
    <row r="39" spans="2:4" ht="12.75">
      <c r="B39" s="783" t="s">
        <v>182</v>
      </c>
      <c r="C39" s="784"/>
      <c r="D39" s="106">
        <f>D33+D36</f>
        <v>624468.2200000001</v>
      </c>
    </row>
    <row r="40" spans="2:4" ht="13.5" thickBot="1">
      <c r="B40" s="121"/>
      <c r="C40" s="122"/>
      <c r="D40" s="123"/>
    </row>
    <row r="42" ht="13.5" thickBot="1"/>
    <row r="43" spans="2:4" ht="12.75">
      <c r="B43" s="772" t="s">
        <v>158</v>
      </c>
      <c r="C43" s="773"/>
      <c r="D43" s="776"/>
    </row>
    <row r="44" spans="2:4" ht="13.5" customHeight="1">
      <c r="B44" s="774"/>
      <c r="C44" s="775"/>
      <c r="D44" s="777"/>
    </row>
    <row r="45" spans="2:4" ht="12.75" customHeight="1">
      <c r="B45" s="96"/>
      <c r="C45" s="97"/>
      <c r="D45" s="98"/>
    </row>
    <row r="46" spans="2:4" ht="12.75">
      <c r="B46" s="83" t="s">
        <v>159</v>
      </c>
      <c r="C46" s="124" t="s">
        <v>183</v>
      </c>
      <c r="D46" s="125">
        <f>-PyG!E23</f>
        <v>389479.95</v>
      </c>
    </row>
    <row r="47" spans="2:4" ht="12.75">
      <c r="B47" s="83" t="s">
        <v>161</v>
      </c>
      <c r="C47" s="124" t="s">
        <v>184</v>
      </c>
      <c r="D47" s="125">
        <f>-PyG!E21-PyG!E24</f>
        <v>101021.94</v>
      </c>
    </row>
    <row r="48" spans="2:4" ht="12.75">
      <c r="B48" s="83" t="s">
        <v>163</v>
      </c>
      <c r="C48" s="124" t="s">
        <v>185</v>
      </c>
      <c r="D48" s="125">
        <f>PyG!E31</f>
        <v>0</v>
      </c>
    </row>
    <row r="49" spans="2:4" ht="12.75">
      <c r="B49" s="83" t="s">
        <v>165</v>
      </c>
      <c r="C49" s="124" t="s">
        <v>186</v>
      </c>
      <c r="D49" s="125">
        <f>+PyG!E14</f>
        <v>0</v>
      </c>
    </row>
    <row r="50" spans="2:4" ht="12.75">
      <c r="B50" s="96"/>
      <c r="C50" s="97"/>
      <c r="D50" s="125"/>
    </row>
    <row r="51" spans="2:4" ht="12.75">
      <c r="B51" s="89" t="s">
        <v>187</v>
      </c>
      <c r="C51" s="90"/>
      <c r="D51" s="95">
        <f>SUM(D46:D49)</f>
        <v>490501.89</v>
      </c>
    </row>
    <row r="52" spans="2:4" ht="12.75">
      <c r="B52" s="92"/>
      <c r="C52" s="93"/>
      <c r="D52" s="126"/>
    </row>
    <row r="53" spans="2:4" ht="12.75">
      <c r="B53" s="96"/>
      <c r="C53" s="97"/>
      <c r="D53" s="98"/>
    </row>
    <row r="54" spans="2:4" ht="12.75">
      <c r="B54" s="83" t="s">
        <v>170</v>
      </c>
      <c r="C54" s="124" t="s">
        <v>188</v>
      </c>
      <c r="D54" s="125">
        <v>0</v>
      </c>
    </row>
    <row r="55" spans="2:4" ht="12.75">
      <c r="B55" s="83" t="s">
        <v>172</v>
      </c>
      <c r="C55" s="124" t="s">
        <v>189</v>
      </c>
      <c r="D55" s="125">
        <v>0</v>
      </c>
    </row>
    <row r="56" spans="2:4" ht="12.75">
      <c r="B56" s="96"/>
      <c r="C56" s="97"/>
      <c r="D56" s="98"/>
    </row>
    <row r="57" spans="2:4" ht="12.75">
      <c r="B57" s="89" t="s">
        <v>190</v>
      </c>
      <c r="C57" s="90"/>
      <c r="D57" s="95">
        <f>SUM(D54:D55)</f>
        <v>0</v>
      </c>
    </row>
    <row r="58" spans="2:4" ht="12.75">
      <c r="B58" s="92"/>
      <c r="C58" s="93"/>
      <c r="D58" s="126"/>
    </row>
    <row r="59" spans="2:4" ht="12.75">
      <c r="B59" s="96"/>
      <c r="C59" s="97"/>
      <c r="D59" s="98"/>
    </row>
    <row r="60" spans="2:4" ht="12.75">
      <c r="B60" s="83" t="s">
        <v>175</v>
      </c>
      <c r="C60" s="124" t="s">
        <v>191</v>
      </c>
      <c r="D60" s="125">
        <v>0</v>
      </c>
    </row>
    <row r="61" spans="2:4" ht="12.75">
      <c r="B61" s="83" t="s">
        <v>177</v>
      </c>
      <c r="C61" s="124" t="s">
        <v>192</v>
      </c>
      <c r="D61" s="125">
        <v>0</v>
      </c>
    </row>
    <row r="62" spans="2:4" ht="12.75">
      <c r="B62" s="96"/>
      <c r="C62" s="97"/>
      <c r="D62" s="98"/>
    </row>
    <row r="63" spans="2:4" ht="12.75">
      <c r="B63" s="89" t="s">
        <v>193</v>
      </c>
      <c r="C63" s="90"/>
      <c r="D63" s="95">
        <f>SUM(D60:D61)</f>
        <v>0</v>
      </c>
    </row>
    <row r="64" spans="2:4" ht="13.5" thickBot="1">
      <c r="B64" s="127"/>
      <c r="C64" s="128"/>
      <c r="D64" s="129"/>
    </row>
    <row r="65" spans="2:4" ht="14.25" customHeight="1" thickBot="1" thickTop="1">
      <c r="B65" s="110"/>
      <c r="C65" s="111"/>
      <c r="D65" s="112"/>
    </row>
    <row r="66" spans="2:4" ht="14.25" customHeight="1">
      <c r="B66" s="118"/>
      <c r="C66" s="119"/>
      <c r="D66" s="120"/>
    </row>
    <row r="67" spans="2:4" ht="12.75">
      <c r="B67" s="102"/>
      <c r="C67" s="105" t="s">
        <v>194</v>
      </c>
      <c r="D67" s="106">
        <f>D51+D57+D63</f>
        <v>490501.89</v>
      </c>
    </row>
    <row r="68" spans="2:4" ht="13.5" thickBot="1">
      <c r="B68" s="121"/>
      <c r="C68" s="122"/>
      <c r="D68" s="123"/>
    </row>
    <row r="69" spans="2:4" ht="13.5" thickBot="1">
      <c r="B69" s="130"/>
      <c r="C69" s="131"/>
      <c r="D69" s="132"/>
    </row>
    <row r="70" spans="2:4" ht="18" customHeight="1" thickBot="1" thickTop="1">
      <c r="B70" s="113"/>
      <c r="C70" s="114" t="s">
        <v>195</v>
      </c>
      <c r="D70" s="133">
        <f>-PyG!E25</f>
        <v>105780.88</v>
      </c>
    </row>
    <row r="71" spans="2:4" ht="14.25" customHeight="1" thickBot="1" thickTop="1">
      <c r="B71" s="96"/>
      <c r="C71" s="116"/>
      <c r="D71" s="117"/>
    </row>
    <row r="72" spans="2:4" ht="14.25" customHeight="1" thickTop="1">
      <c r="B72" s="134"/>
      <c r="C72" s="135"/>
      <c r="D72" s="136"/>
    </row>
    <row r="73" spans="2:4" ht="12.75">
      <c r="B73" s="783" t="s">
        <v>196</v>
      </c>
      <c r="C73" s="784"/>
      <c r="D73" s="106">
        <f>D67+D70</f>
        <v>596282.77</v>
      </c>
    </row>
    <row r="74" spans="2:4" ht="13.5" thickBot="1">
      <c r="B74" s="121"/>
      <c r="C74" s="122"/>
      <c r="D74" s="123"/>
    </row>
    <row r="75" spans="2:3" ht="12.75">
      <c r="B75" s="111"/>
      <c r="C75" s="111"/>
    </row>
    <row r="76" spans="3:4" ht="12.75">
      <c r="C76" s="137" t="s">
        <v>197</v>
      </c>
      <c r="D76" s="138">
        <f>D39-D73</f>
        <v>28185.45000000007</v>
      </c>
    </row>
    <row r="77" ht="12.75" hidden="1"/>
    <row r="78" ht="12.75" hidden="1">
      <c r="D78" s="139"/>
    </row>
    <row r="79" ht="12.75" hidden="1">
      <c r="D79" s="139"/>
    </row>
    <row r="80" spans="2:4" ht="12.75" hidden="1">
      <c r="B80" s="140"/>
      <c r="C80" s="141" t="s">
        <v>198</v>
      </c>
      <c r="D80" s="142"/>
    </row>
    <row r="81" spans="3:4" ht="12.75" hidden="1">
      <c r="C81" s="143"/>
      <c r="D81" s="144"/>
    </row>
    <row r="82" spans="3:4" ht="12.75" hidden="1">
      <c r="C82" s="143"/>
      <c r="D82" s="144"/>
    </row>
    <row r="83" spans="3:4" ht="12.75" hidden="1">
      <c r="C83" s="145" t="s">
        <v>199</v>
      </c>
      <c r="D83" s="75"/>
    </row>
    <row r="84" spans="3:4" ht="12.75" hidden="1">
      <c r="C84" s="146" t="s">
        <v>200</v>
      </c>
      <c r="D84" s="75"/>
    </row>
    <row r="85" spans="3:4" ht="18" customHeight="1" hidden="1">
      <c r="C85" s="146" t="s">
        <v>201</v>
      </c>
      <c r="D85" s="75"/>
    </row>
    <row r="86" spans="3:4" ht="18" customHeight="1" hidden="1">
      <c r="C86" s="146" t="s">
        <v>202</v>
      </c>
      <c r="D86" s="75"/>
    </row>
    <row r="87" spans="3:4" ht="18" customHeight="1" hidden="1">
      <c r="C87" s="146" t="s">
        <v>203</v>
      </c>
      <c r="D87" s="75"/>
    </row>
    <row r="88" spans="3:4" ht="18" customHeight="1" hidden="1">
      <c r="C88" s="146" t="s">
        <v>204</v>
      </c>
      <c r="D88" s="75"/>
    </row>
    <row r="89" spans="3:4" ht="18" customHeight="1" hidden="1">
      <c r="C89" s="77" t="s">
        <v>205</v>
      </c>
      <c r="D89" s="75"/>
    </row>
    <row r="90" spans="3:4" ht="21" customHeight="1" hidden="1">
      <c r="C90" s="147"/>
      <c r="D90" s="75"/>
    </row>
    <row r="91" ht="12.75">
      <c r="D91" s="75"/>
    </row>
    <row r="92" ht="12.75">
      <c r="D92" s="75"/>
    </row>
    <row r="93" spans="3:4" ht="12.75">
      <c r="C93" s="148" t="s">
        <v>206</v>
      </c>
      <c r="D93" s="149">
        <f>SUM(D94:D101)</f>
        <v>0</v>
      </c>
    </row>
    <row r="94" spans="3:4" ht="12.75">
      <c r="C94" s="150" t="s">
        <v>83</v>
      </c>
      <c r="D94" s="149">
        <f>'[5]CPYG'!F71</f>
        <v>0</v>
      </c>
    </row>
    <row r="95" spans="3:4" ht="12.75" customHeight="1" hidden="1">
      <c r="C95" s="150" t="s">
        <v>84</v>
      </c>
      <c r="D95" s="151"/>
    </row>
    <row r="96" spans="3:4" ht="12.75" customHeight="1" hidden="1">
      <c r="C96" s="77" t="s">
        <v>207</v>
      </c>
      <c r="D96" s="149"/>
    </row>
    <row r="97" spans="3:4" ht="12.75" hidden="1">
      <c r="C97" s="77" t="s">
        <v>208</v>
      </c>
      <c r="D97" s="151"/>
    </row>
    <row r="98" spans="3:4" ht="12.75" hidden="1">
      <c r="C98" s="77" t="s">
        <v>209</v>
      </c>
      <c r="D98" s="149"/>
    </row>
    <row r="99" ht="12.75" hidden="1">
      <c r="D99" s="149"/>
    </row>
    <row r="100" spans="3:4" ht="12.75" hidden="1">
      <c r="C100" s="150" t="s">
        <v>83</v>
      </c>
      <c r="D100" s="149"/>
    </row>
    <row r="101" spans="3:4" ht="12.75">
      <c r="C101" s="150" t="s">
        <v>84</v>
      </c>
      <c r="D101" s="149">
        <f>'[5]CPYG'!F72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43:C44"/>
    <mergeCell ref="D43:D44"/>
    <mergeCell ref="B73:C73"/>
    <mergeCell ref="B2:D2"/>
    <mergeCell ref="B4:D4"/>
    <mergeCell ref="B6:D6"/>
    <mergeCell ref="B8:C9"/>
    <mergeCell ref="D8:D9"/>
    <mergeCell ref="B39:C3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E84"/>
  <sheetViews>
    <sheetView zoomScalePageLayoutView="0" workbookViewId="0" topLeftCell="A1">
      <selection activeCell="A70" sqref="A70:IV85"/>
    </sheetView>
  </sheetViews>
  <sheetFormatPr defaultColWidth="11.57421875" defaultRowHeight="12.75"/>
  <cols>
    <col min="1" max="1" width="8.28125" style="75" customWidth="1"/>
    <col min="2" max="2" width="8.421875" style="75" customWidth="1"/>
    <col min="3" max="3" width="44.57421875" style="75" customWidth="1"/>
    <col min="4" max="4" width="16.7109375" style="79" customWidth="1"/>
    <col min="5" max="5" width="13.7109375" style="75" customWidth="1"/>
    <col min="6" max="16384" width="11.57421875" style="75" customWidth="1"/>
  </cols>
  <sheetData>
    <row r="1" ht="21" customHeight="1"/>
    <row r="2" spans="2:4" ht="15.75" customHeight="1">
      <c r="B2" s="778" t="s">
        <v>367</v>
      </c>
      <c r="C2" s="778"/>
      <c r="D2" s="778"/>
    </row>
    <row r="3" spans="2:4" ht="13.5" thickBot="1">
      <c r="B3" s="76"/>
      <c r="C3" s="76"/>
      <c r="D3" s="76"/>
    </row>
    <row r="4" spans="2:4" ht="18" customHeight="1" thickBot="1">
      <c r="B4" s="779" t="str">
        <f>PyG!$B$3</f>
        <v>FUNDACIÓN: Agencia Insular de la Energía de Tenerife</v>
      </c>
      <c r="C4" s="780"/>
      <c r="D4" s="781"/>
    </row>
    <row r="5" spans="2:3" ht="13.5" thickBot="1">
      <c r="B5" s="78"/>
      <c r="C5" s="78"/>
    </row>
    <row r="6" spans="2:4" ht="19.5" customHeight="1" thickBot="1">
      <c r="B6" s="782" t="s">
        <v>157</v>
      </c>
      <c r="C6" s="780"/>
      <c r="D6" s="781"/>
    </row>
    <row r="7" spans="2:3" ht="13.5" thickBot="1">
      <c r="B7" s="78"/>
      <c r="C7" s="78"/>
    </row>
    <row r="8" spans="2:4" ht="13.5" customHeight="1">
      <c r="B8" s="772" t="s">
        <v>158</v>
      </c>
      <c r="C8" s="773"/>
      <c r="D8" s="785"/>
    </row>
    <row r="9" spans="2:4" ht="12.75" customHeight="1">
      <c r="B9" s="783"/>
      <c r="C9" s="784"/>
      <c r="D9" s="786"/>
    </row>
    <row r="10" spans="2:4" ht="12.75">
      <c r="B10" s="80"/>
      <c r="C10" s="81"/>
      <c r="D10" s="82"/>
    </row>
    <row r="11" spans="2:4" ht="12.75">
      <c r="B11" s="83" t="s">
        <v>159</v>
      </c>
      <c r="C11" s="84" t="s">
        <v>160</v>
      </c>
      <c r="D11" s="85">
        <v>0</v>
      </c>
    </row>
    <row r="12" spans="2:4" ht="12.75">
      <c r="B12" s="83" t="s">
        <v>161</v>
      </c>
      <c r="C12" s="84" t="s">
        <v>162</v>
      </c>
      <c r="D12" s="85">
        <v>0</v>
      </c>
    </row>
    <row r="13" spans="2:4" ht="12.75">
      <c r="B13" s="83" t="s">
        <v>163</v>
      </c>
      <c r="C13" s="84" t="s">
        <v>164</v>
      </c>
      <c r="D13" s="85">
        <f>PRESUPUESTO!D13</f>
        <v>340898.84</v>
      </c>
    </row>
    <row r="14" spans="2:4" ht="12.75">
      <c r="B14" s="83" t="s">
        <v>165</v>
      </c>
      <c r="C14" s="84" t="s">
        <v>166</v>
      </c>
      <c r="D14" s="85">
        <f>PRESUPUESTO!D14</f>
        <v>198966.5</v>
      </c>
    </row>
    <row r="15" spans="2:4" ht="12.75">
      <c r="B15" s="83" t="s">
        <v>167</v>
      </c>
      <c r="C15" s="84" t="s">
        <v>168</v>
      </c>
      <c r="D15" s="85">
        <f>'[1]PRESUPUESTO CPYG'!D15</f>
        <v>0</v>
      </c>
    </row>
    <row r="16" spans="2:4" ht="12.75">
      <c r="B16" s="86"/>
      <c r="C16" s="87"/>
      <c r="D16" s="88"/>
    </row>
    <row r="17" spans="2:4" ht="12.75">
      <c r="B17" s="89" t="s">
        <v>169</v>
      </c>
      <c r="C17" s="90"/>
      <c r="D17" s="91">
        <f>SUM(D11:D15)</f>
        <v>539865.3400000001</v>
      </c>
    </row>
    <row r="18" spans="2:4" ht="12.75">
      <c r="B18" s="92"/>
      <c r="C18" s="93"/>
      <c r="D18" s="94"/>
    </row>
    <row r="19" spans="2:4" ht="12.75">
      <c r="B19" s="86"/>
      <c r="C19" s="87"/>
      <c r="D19" s="88"/>
    </row>
    <row r="20" spans="2:4" ht="12.75">
      <c r="B20" s="83" t="s">
        <v>170</v>
      </c>
      <c r="C20" s="84" t="s">
        <v>171</v>
      </c>
      <c r="D20" s="88">
        <f>-'[1]Inv. NO FIN'!I21</f>
        <v>0</v>
      </c>
    </row>
    <row r="21" spans="2:4" ht="12.75">
      <c r="B21" s="83" t="s">
        <v>172</v>
      </c>
      <c r="C21" s="84" t="s">
        <v>173</v>
      </c>
      <c r="D21" s="88">
        <f>'[1]Transf. y subv.'!F15</f>
        <v>0</v>
      </c>
    </row>
    <row r="22" spans="2:4" ht="12.75">
      <c r="B22" s="86"/>
      <c r="C22" s="87"/>
      <c r="D22" s="88"/>
    </row>
    <row r="23" spans="2:4" ht="12.75">
      <c r="B23" s="89" t="s">
        <v>174</v>
      </c>
      <c r="C23" s="90"/>
      <c r="D23" s="91">
        <f>SUM(D20:D21)</f>
        <v>0</v>
      </c>
    </row>
    <row r="24" spans="2:4" ht="12.75">
      <c r="B24" s="92"/>
      <c r="C24" s="93"/>
      <c r="D24" s="94"/>
    </row>
    <row r="25" spans="2:4" ht="12.75">
      <c r="B25" s="86"/>
      <c r="C25" s="87"/>
      <c r="D25" s="88"/>
    </row>
    <row r="26" spans="2:4" ht="12.75">
      <c r="B26" s="83" t="s">
        <v>175</v>
      </c>
      <c r="C26" s="84" t="s">
        <v>176</v>
      </c>
      <c r="D26" s="85">
        <f>-'[1]Inv. FIN'!H14-'[1]Inv. FIN'!H21-'[1]Inv. FIN'!H33-'[1]Inv. FIN'!H40</f>
        <v>0</v>
      </c>
    </row>
    <row r="27" spans="2:4" ht="12.75">
      <c r="B27" s="83" t="s">
        <v>177</v>
      </c>
      <c r="C27" s="84" t="s">
        <v>178</v>
      </c>
      <c r="D27" s="85">
        <f>'[1]Deuda L.P.'!L24</f>
        <v>0</v>
      </c>
    </row>
    <row r="28" spans="2:4" ht="12.75">
      <c r="B28" s="86"/>
      <c r="C28" s="87"/>
      <c r="D28" s="88"/>
    </row>
    <row r="29" spans="2:4" ht="12.75">
      <c r="B29" s="89" t="s">
        <v>179</v>
      </c>
      <c r="C29" s="90"/>
      <c r="D29" s="95">
        <f>SUM(D26:D27)</f>
        <v>0</v>
      </c>
    </row>
    <row r="30" spans="2:4" ht="13.5" thickBot="1">
      <c r="B30" s="96"/>
      <c r="C30" s="97"/>
      <c r="D30" s="98"/>
    </row>
    <row r="31" spans="2:4" ht="12.75">
      <c r="B31" s="118"/>
      <c r="C31" s="119"/>
      <c r="D31" s="120"/>
    </row>
    <row r="32" spans="2:4" ht="12.75">
      <c r="B32" s="102"/>
      <c r="C32" s="105" t="s">
        <v>180</v>
      </c>
      <c r="D32" s="106">
        <f>D17+D23+D29</f>
        <v>539865.3400000001</v>
      </c>
    </row>
    <row r="33" spans="2:4" ht="13.5" thickBot="1">
      <c r="B33" s="121"/>
      <c r="C33" s="160"/>
      <c r="D33" s="123"/>
    </row>
    <row r="34" spans="2:4" ht="21" customHeight="1" thickBot="1">
      <c r="B34" s="161"/>
      <c r="C34" s="162" t="s">
        <v>211</v>
      </c>
      <c r="D34" s="163">
        <f>'PRESUPUESTO PYG'!D36</f>
        <v>84602.88</v>
      </c>
    </row>
    <row r="35" spans="2:4" ht="12.75">
      <c r="B35" s="118"/>
      <c r="C35" s="119"/>
      <c r="D35" s="120"/>
    </row>
    <row r="36" spans="2:4" ht="12.75">
      <c r="B36" s="102"/>
      <c r="C36" s="105" t="s">
        <v>180</v>
      </c>
      <c r="D36" s="106">
        <f>D32+D34</f>
        <v>624468.2200000001</v>
      </c>
    </row>
    <row r="37" spans="2:4" ht="13.5" thickBot="1">
      <c r="B37" s="121"/>
      <c r="C37" s="160"/>
      <c r="D37" s="123"/>
    </row>
    <row r="38" ht="13.5" thickBot="1"/>
    <row r="39" spans="2:4" ht="13.5" customHeight="1">
      <c r="B39" s="772" t="s">
        <v>158</v>
      </c>
      <c r="C39" s="773"/>
      <c r="D39" s="776"/>
    </row>
    <row r="40" spans="2:4" ht="12.75" customHeight="1">
      <c r="B40" s="774"/>
      <c r="C40" s="775"/>
      <c r="D40" s="777"/>
    </row>
    <row r="41" spans="2:4" ht="12.75">
      <c r="B41" s="96"/>
      <c r="C41" s="97"/>
      <c r="D41" s="98"/>
    </row>
    <row r="42" spans="2:4" ht="12.75">
      <c r="B42" s="83" t="s">
        <v>159</v>
      </c>
      <c r="C42" s="124" t="s">
        <v>183</v>
      </c>
      <c r="D42" s="125">
        <f>PRESUPUESTO!D40</f>
        <v>389479.95</v>
      </c>
    </row>
    <row r="43" spans="2:4" ht="12.75">
      <c r="B43" s="83" t="s">
        <v>161</v>
      </c>
      <c r="C43" s="124" t="s">
        <v>184</v>
      </c>
      <c r="D43" s="125">
        <f>PRESUPUESTO!D41</f>
        <v>101021.94</v>
      </c>
    </row>
    <row r="44" spans="2:4" ht="12.75">
      <c r="B44" s="83" t="s">
        <v>163</v>
      </c>
      <c r="C44" s="124" t="s">
        <v>185</v>
      </c>
      <c r="D44" s="125">
        <f>'[1]PRESUPUESTO CPYG'!D47</f>
        <v>0</v>
      </c>
    </row>
    <row r="45" spans="2:4" ht="12.75">
      <c r="B45" s="83" t="s">
        <v>165</v>
      </c>
      <c r="C45" s="124" t="s">
        <v>186</v>
      </c>
      <c r="D45" s="125">
        <v>0</v>
      </c>
    </row>
    <row r="46" spans="2:4" ht="12.75">
      <c r="B46" s="96"/>
      <c r="C46" s="97"/>
      <c r="D46" s="125"/>
    </row>
    <row r="47" spans="2:4" ht="12.75">
      <c r="B47" s="89" t="s">
        <v>187</v>
      </c>
      <c r="C47" s="90"/>
      <c r="D47" s="95">
        <f>SUM(D42:D45)</f>
        <v>490501.89</v>
      </c>
    </row>
    <row r="48" spans="2:4" ht="12.75">
      <c r="B48" s="92"/>
      <c r="C48" s="93"/>
      <c r="D48" s="126"/>
    </row>
    <row r="49" spans="2:4" ht="12.75">
      <c r="B49" s="96"/>
      <c r="C49" s="97"/>
      <c r="D49" s="98"/>
    </row>
    <row r="50" spans="2:4" ht="12.75">
      <c r="B50" s="83" t="s">
        <v>170</v>
      </c>
      <c r="C50" s="124" t="s">
        <v>188</v>
      </c>
      <c r="D50" s="125">
        <f>'[1]Inv. NO FIN'!D21+'[1]Inv. NO FIN'!F21</f>
        <v>0</v>
      </c>
    </row>
    <row r="51" spans="2:4" ht="12.75">
      <c r="B51" s="83" t="s">
        <v>172</v>
      </c>
      <c r="C51" s="124" t="s">
        <v>189</v>
      </c>
      <c r="D51" s="125">
        <v>0</v>
      </c>
    </row>
    <row r="52" spans="2:4" ht="12.75">
      <c r="B52" s="96"/>
      <c r="C52" s="97"/>
      <c r="D52" s="98"/>
    </row>
    <row r="53" spans="2:4" ht="12.75">
      <c r="B53" s="89" t="s">
        <v>190</v>
      </c>
      <c r="C53" s="90"/>
      <c r="D53" s="95">
        <f>SUM(D50:D51)</f>
        <v>0</v>
      </c>
    </row>
    <row r="54" spans="2:4" ht="12.75">
      <c r="B54" s="92"/>
      <c r="C54" s="93"/>
      <c r="D54" s="126"/>
    </row>
    <row r="55" spans="2:4" ht="12.75">
      <c r="B55" s="96"/>
      <c r="C55" s="97"/>
      <c r="D55" s="98"/>
    </row>
    <row r="56" spans="2:4" ht="12.75">
      <c r="B56" s="83" t="s">
        <v>175</v>
      </c>
      <c r="C56" s="124" t="s">
        <v>191</v>
      </c>
      <c r="D56" s="125">
        <f>'[1]Inv. FIN'!F14+'[1]Inv. FIN'!F21+'[1]Inv. FIN'!F33+'[1]Inv. FIN'!F40</f>
        <v>0</v>
      </c>
    </row>
    <row r="57" spans="2:4" ht="12.75">
      <c r="B57" s="83" t="s">
        <v>177</v>
      </c>
      <c r="C57" s="124" t="s">
        <v>192</v>
      </c>
      <c r="D57" s="125">
        <f>'[1]Deuda L.P.'!M24</f>
        <v>0</v>
      </c>
    </row>
    <row r="58" spans="2:4" ht="12.75">
      <c r="B58" s="96"/>
      <c r="C58" s="97"/>
      <c r="D58" s="98"/>
    </row>
    <row r="59" spans="2:4" ht="12.75">
      <c r="B59" s="89" t="s">
        <v>193</v>
      </c>
      <c r="C59" s="90"/>
      <c r="D59" s="95">
        <f>SUM(D56:D57)</f>
        <v>0</v>
      </c>
    </row>
    <row r="60" spans="2:4" ht="13.5" thickBot="1">
      <c r="B60" s="127"/>
      <c r="C60" s="128"/>
      <c r="D60" s="129"/>
    </row>
    <row r="61" spans="2:4" ht="13.5" thickTop="1">
      <c r="B61" s="118"/>
      <c r="C61" s="119"/>
      <c r="D61" s="120"/>
    </row>
    <row r="62" spans="2:4" ht="12.75">
      <c r="B62" s="102"/>
      <c r="C62" s="105" t="s">
        <v>210</v>
      </c>
      <c r="D62" s="106">
        <f>D47+D53+D59</f>
        <v>490501.89</v>
      </c>
    </row>
    <row r="63" spans="2:4" ht="13.5" thickBot="1">
      <c r="B63" s="164"/>
      <c r="C63" s="165"/>
      <c r="D63" s="104"/>
    </row>
    <row r="64" spans="2:4" ht="21" customHeight="1" thickBot="1">
      <c r="B64" s="166"/>
      <c r="C64" s="167" t="s">
        <v>212</v>
      </c>
      <c r="D64" s="168">
        <f>'PRESUPUESTO PYG'!D70</f>
        <v>105780.88</v>
      </c>
    </row>
    <row r="65" spans="2:4" ht="12.75">
      <c r="B65" s="118"/>
      <c r="C65" s="119"/>
      <c r="D65" s="120"/>
    </row>
    <row r="66" spans="2:4" ht="12.75">
      <c r="B66" s="102"/>
      <c r="C66" s="105" t="s">
        <v>210</v>
      </c>
      <c r="D66" s="106">
        <f>D62+D64</f>
        <v>596282.77</v>
      </c>
    </row>
    <row r="67" spans="2:4" ht="13.5" thickBot="1">
      <c r="B67" s="121"/>
      <c r="C67" s="122"/>
      <c r="D67" s="123"/>
    </row>
    <row r="70" spans="2:5" ht="13.5" hidden="1" thickBot="1">
      <c r="B70" s="153" t="s">
        <v>213</v>
      </c>
      <c r="C70" s="169" t="s">
        <v>197</v>
      </c>
      <c r="D70" s="170">
        <f>D36-D66</f>
        <v>28185.45000000007</v>
      </c>
      <c r="E70" s="75" t="s">
        <v>214</v>
      </c>
    </row>
    <row r="71" ht="13.5" hidden="1" thickBot="1"/>
    <row r="72" spans="2:4" ht="13.5" hidden="1" thickBot="1">
      <c r="B72" s="153" t="s">
        <v>215</v>
      </c>
      <c r="C72" s="153" t="s">
        <v>216</v>
      </c>
      <c r="D72" s="171">
        <f>D74+D79+D80+D81+D82</f>
        <v>-28185.45000000004</v>
      </c>
    </row>
    <row r="73" spans="2:4" ht="13.5" hidden="1" thickBot="1">
      <c r="B73" s="111"/>
      <c r="C73" s="111"/>
      <c r="D73" s="172"/>
    </row>
    <row r="74" spans="3:4" ht="13.5" hidden="1" thickBot="1">
      <c r="C74" s="444" t="s">
        <v>217</v>
      </c>
      <c r="D74" s="445">
        <f>SUM(D75:D78)</f>
        <v>105780.88</v>
      </c>
    </row>
    <row r="75" spans="3:4" ht="12.75" hidden="1">
      <c r="C75" s="448" t="s">
        <v>218</v>
      </c>
      <c r="D75" s="451">
        <f>-'[1]Inv. NO FIN'!E21</f>
        <v>0</v>
      </c>
    </row>
    <row r="76" spans="3:4" ht="12.75" hidden="1">
      <c r="C76" s="449" t="s">
        <v>219</v>
      </c>
      <c r="D76" s="452">
        <f>-'Inv. NO FIN.'!G22</f>
        <v>105780.88</v>
      </c>
    </row>
    <row r="77" spans="3:4" ht="12.75" hidden="1">
      <c r="C77" s="449" t="s">
        <v>220</v>
      </c>
      <c r="D77" s="452">
        <f>-'[1]Inv. NO FIN'!H21</f>
        <v>0</v>
      </c>
    </row>
    <row r="78" spans="3:4" ht="26.25" hidden="1" thickBot="1">
      <c r="C78" s="450" t="s">
        <v>221</v>
      </c>
      <c r="D78" s="453">
        <f>-'[1]Inv. NO FIN'!J21</f>
        <v>0</v>
      </c>
    </row>
    <row r="79" spans="3:4" ht="18" customHeight="1" hidden="1" thickBot="1">
      <c r="C79" s="446" t="s">
        <v>222</v>
      </c>
      <c r="D79" s="447">
        <f>-'[1]Inv. FIN'!I14-'[1]Inv. FIN'!I21-'[1]Inv. FIN'!I33-'[1]Inv. FIN'!I40</f>
        <v>0</v>
      </c>
    </row>
    <row r="80" spans="3:4" ht="26.25" hidden="1" thickBot="1">
      <c r="C80" s="173" t="s">
        <v>223</v>
      </c>
      <c r="D80" s="171">
        <f>-ACTIVO!G15</f>
        <v>-71788.55000000005</v>
      </c>
    </row>
    <row r="81" spans="3:5" ht="18" customHeight="1" hidden="1" thickBot="1">
      <c r="C81" s="153" t="s">
        <v>355</v>
      </c>
      <c r="D81" s="79">
        <f>'Transf. y Subv.'!F17+'Transf. y Subv.'!F18</f>
        <v>-63452.16</v>
      </c>
      <c r="E81" s="171" t="s">
        <v>224</v>
      </c>
    </row>
    <row r="82" spans="3:4" ht="18" customHeight="1" hidden="1" thickBot="1">
      <c r="C82" s="173" t="s">
        <v>356</v>
      </c>
      <c r="D82" s="171">
        <f>PASIVO!E16-PASIVO!D16+PASIVO!E25-PASIVO!D25</f>
        <v>1274.3800000000047</v>
      </c>
    </row>
    <row r="83" ht="13.5" hidden="1" thickBot="1"/>
    <row r="84" spans="3:4" ht="13.5" hidden="1" thickBot="1">
      <c r="C84" s="153" t="s">
        <v>225</v>
      </c>
      <c r="D84" s="171">
        <f>D70+D72</f>
        <v>2.9103830456733704E-11</v>
      </c>
    </row>
    <row r="85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B39:C40"/>
    <mergeCell ref="D39:D40"/>
    <mergeCell ref="B2:D2"/>
    <mergeCell ref="B4:D4"/>
    <mergeCell ref="B6:D6"/>
    <mergeCell ref="B8:C9"/>
    <mergeCell ref="D8:D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F220"/>
  <sheetViews>
    <sheetView zoomScale="70" zoomScaleNormal="70" zoomScalePageLayoutView="0" workbookViewId="0" topLeftCell="A1">
      <selection activeCell="E23" sqref="E23"/>
    </sheetView>
  </sheetViews>
  <sheetFormatPr defaultColWidth="11.57421875" defaultRowHeight="12.75"/>
  <cols>
    <col min="1" max="1" width="2.8515625" style="9" customWidth="1"/>
    <col min="2" max="2" width="69.28125" style="9" customWidth="1"/>
    <col min="3" max="3" width="15.57421875" style="9" customWidth="1"/>
    <col min="4" max="4" width="16.140625" style="9" customWidth="1"/>
    <col min="5" max="5" width="17.28125" style="17" customWidth="1"/>
    <col min="6" max="6" width="12.7109375" style="17" customWidth="1"/>
    <col min="7" max="7" width="11.57421875" style="17" customWidth="1"/>
    <col min="8" max="16384" width="11.57421875" style="9" customWidth="1"/>
  </cols>
  <sheetData>
    <row r="1" ht="19.5" customHeight="1"/>
    <row r="2" spans="2:6" ht="49.5" customHeight="1">
      <c r="B2" s="787" t="s">
        <v>80</v>
      </c>
      <c r="C2" s="788"/>
      <c r="D2" s="789"/>
      <c r="E2" s="1">
        <v>2017</v>
      </c>
      <c r="F2" s="2"/>
    </row>
    <row r="3" spans="2:6" ht="25.5" customHeight="1">
      <c r="B3" s="790" t="s">
        <v>586</v>
      </c>
      <c r="C3" s="791"/>
      <c r="D3" s="792"/>
      <c r="E3" s="3" t="s">
        <v>81</v>
      </c>
      <c r="F3" s="4"/>
    </row>
    <row r="4" spans="2:6" ht="25.5" customHeight="1">
      <c r="B4" s="793" t="s">
        <v>371</v>
      </c>
      <c r="C4" s="794"/>
      <c r="D4" s="794"/>
      <c r="E4" s="794"/>
      <c r="F4" s="5"/>
    </row>
    <row r="5" spans="2:6" ht="36" customHeight="1">
      <c r="B5" s="6" t="s">
        <v>82</v>
      </c>
      <c r="C5" s="7" t="s">
        <v>368</v>
      </c>
      <c r="D5" s="8" t="s">
        <v>369</v>
      </c>
      <c r="E5" s="8" t="s">
        <v>370</v>
      </c>
      <c r="F5" s="69"/>
    </row>
    <row r="6" spans="2:6" ht="19.5" customHeight="1">
      <c r="B6" s="10" t="s">
        <v>93</v>
      </c>
      <c r="C6" s="366"/>
      <c r="D6" s="366"/>
      <c r="E6" s="366"/>
      <c r="F6" s="348"/>
    </row>
    <row r="7" spans="2:6" ht="19.5" customHeight="1">
      <c r="B7" s="11" t="s">
        <v>94</v>
      </c>
      <c r="C7" s="368">
        <f>SUM(C8:C12)</f>
        <v>20338.69</v>
      </c>
      <c r="D7" s="368">
        <f>SUM(D8:D12)</f>
        <v>142842.79</v>
      </c>
      <c r="E7" s="368">
        <f>SUM(E8:E12)</f>
        <v>198966.5</v>
      </c>
      <c r="F7" s="329"/>
    </row>
    <row r="8" spans="2:6" ht="19.5" customHeight="1">
      <c r="B8" s="12" t="s">
        <v>357</v>
      </c>
      <c r="C8" s="358"/>
      <c r="D8" s="358"/>
      <c r="E8" s="358"/>
      <c r="F8" s="13"/>
    </row>
    <row r="9" spans="2:6" ht="19.5" customHeight="1">
      <c r="B9" s="12" t="s">
        <v>95</v>
      </c>
      <c r="C9" s="358"/>
      <c r="D9" s="358"/>
      <c r="E9" s="358"/>
      <c r="F9" s="13"/>
    </row>
    <row r="10" spans="2:6" ht="19.5" customHeight="1">
      <c r="B10" s="12" t="s">
        <v>96</v>
      </c>
      <c r="C10" s="358"/>
      <c r="D10" s="358"/>
      <c r="E10" s="358"/>
      <c r="F10" s="13"/>
    </row>
    <row r="11" spans="2:6" ht="29.25" customHeight="1">
      <c r="B11" s="18" t="s">
        <v>97</v>
      </c>
      <c r="C11" s="358">
        <v>20338.69</v>
      </c>
      <c r="D11" s="358">
        <v>142842.79</v>
      </c>
      <c r="E11" s="358">
        <v>198966.5</v>
      </c>
      <c r="F11" s="329"/>
    </row>
    <row r="12" spans="2:6" ht="19.5" customHeight="1">
      <c r="B12" s="12" t="s">
        <v>98</v>
      </c>
      <c r="C12" s="358"/>
      <c r="D12" s="358"/>
      <c r="E12" s="358"/>
      <c r="F12" s="13"/>
    </row>
    <row r="13" spans="2:6" ht="35.25" customHeight="1">
      <c r="B13" s="14" t="s">
        <v>372</v>
      </c>
      <c r="C13" s="357"/>
      <c r="D13" s="357"/>
      <c r="E13" s="357"/>
      <c r="F13" s="329"/>
    </row>
    <row r="14" spans="2:6" ht="19.5" customHeight="1">
      <c r="B14" s="14" t="s">
        <v>373</v>
      </c>
      <c r="C14" s="368">
        <f>SUM(C15:C18)</f>
        <v>0</v>
      </c>
      <c r="D14" s="368">
        <f>SUM(D15:D18)</f>
        <v>0</v>
      </c>
      <c r="E14" s="368">
        <f>SUM(E15:E18)</f>
        <v>0</v>
      </c>
      <c r="F14" s="329"/>
    </row>
    <row r="15" spans="2:6" ht="18" customHeight="1">
      <c r="B15" s="12" t="s">
        <v>99</v>
      </c>
      <c r="C15" s="358"/>
      <c r="D15" s="357"/>
      <c r="E15" s="357"/>
      <c r="F15" s="329"/>
    </row>
    <row r="16" spans="2:6" ht="18" customHeight="1">
      <c r="B16" s="12" t="s">
        <v>100</v>
      </c>
      <c r="C16" s="358"/>
      <c r="D16" s="357"/>
      <c r="E16" s="357"/>
      <c r="F16" s="329"/>
    </row>
    <row r="17" spans="2:6" ht="18" customHeight="1">
      <c r="B17" s="12" t="s">
        <v>101</v>
      </c>
      <c r="C17" s="358"/>
      <c r="D17" s="357"/>
      <c r="E17" s="357"/>
      <c r="F17" s="329"/>
    </row>
    <row r="18" spans="2:6" ht="18" customHeight="1">
      <c r="B18" s="12" t="s">
        <v>102</v>
      </c>
      <c r="C18" s="358"/>
      <c r="D18" s="357"/>
      <c r="E18" s="357"/>
      <c r="F18" s="15"/>
    </row>
    <row r="19" spans="2:6" ht="34.5" customHeight="1">
      <c r="B19" s="14" t="s">
        <v>374</v>
      </c>
      <c r="C19" s="357"/>
      <c r="D19" s="357"/>
      <c r="E19" s="357"/>
      <c r="F19" s="349"/>
    </row>
    <row r="20" spans="2:6" ht="31.5" customHeight="1">
      <c r="B20" s="16" t="s">
        <v>375</v>
      </c>
      <c r="C20" s="357"/>
      <c r="D20" s="357"/>
      <c r="E20" s="357"/>
      <c r="F20" s="349"/>
    </row>
    <row r="21" spans="2:6" ht="19.5" customHeight="1">
      <c r="B21" s="14" t="s">
        <v>376</v>
      </c>
      <c r="C21" s="357"/>
      <c r="D21" s="357"/>
      <c r="E21" s="357"/>
      <c r="F21" s="329"/>
    </row>
    <row r="22" spans="2:6" ht="19.5" customHeight="1">
      <c r="B22" s="14" t="s">
        <v>377</v>
      </c>
      <c r="C22" s="357">
        <v>402206.32</v>
      </c>
      <c r="D22" s="357">
        <v>389019.75</v>
      </c>
      <c r="E22" s="357">
        <v>340898.84</v>
      </c>
      <c r="F22" s="329"/>
    </row>
    <row r="23" spans="2:5" ht="19.5" customHeight="1">
      <c r="B23" s="11" t="s">
        <v>378</v>
      </c>
      <c r="C23" s="368">
        <v>-375761.95</v>
      </c>
      <c r="D23" s="368">
        <v>-389479.95</v>
      </c>
      <c r="E23" s="368">
        <v>-389479.95</v>
      </c>
    </row>
    <row r="24" spans="2:6" ht="19.5" customHeight="1">
      <c r="B24" s="11" t="s">
        <v>379</v>
      </c>
      <c r="C24" s="368">
        <v>-25244.78</v>
      </c>
      <c r="D24" s="368">
        <v>-109279.44</v>
      </c>
      <c r="E24" s="368">
        <v>-101021.94</v>
      </c>
      <c r="F24" s="15"/>
    </row>
    <row r="25" spans="1:6" ht="21" customHeight="1">
      <c r="A25" s="17"/>
      <c r="B25" s="14" t="s">
        <v>380</v>
      </c>
      <c r="C25" s="357">
        <v>-7179.84</v>
      </c>
      <c r="D25" s="357">
        <v>-105780.88</v>
      </c>
      <c r="E25" s="357">
        <v>-105780.88</v>
      </c>
      <c r="F25" s="350"/>
    </row>
    <row r="26" spans="2:6" ht="29.25" customHeight="1">
      <c r="B26" s="14" t="s">
        <v>381</v>
      </c>
      <c r="C26" s="368">
        <v>3760.13</v>
      </c>
      <c r="D26" s="368">
        <v>84602.88</v>
      </c>
      <c r="E26" s="368">
        <v>84602.88</v>
      </c>
      <c r="F26" s="350"/>
    </row>
    <row r="27" spans="2:6" ht="22.5" customHeight="1">
      <c r="B27" s="14" t="s">
        <v>382</v>
      </c>
      <c r="C27" s="357">
        <v>0</v>
      </c>
      <c r="D27" s="357">
        <v>0</v>
      </c>
      <c r="E27" s="357">
        <v>0</v>
      </c>
      <c r="F27" s="350"/>
    </row>
    <row r="28" spans="2:6" ht="27" customHeight="1">
      <c r="B28" s="14" t="s">
        <v>383</v>
      </c>
      <c r="C28" s="368">
        <v>0</v>
      </c>
      <c r="D28" s="368">
        <v>0</v>
      </c>
      <c r="E28" s="368">
        <v>0</v>
      </c>
      <c r="F28" s="13"/>
    </row>
    <row r="29" spans="2:6" ht="33" customHeight="1">
      <c r="B29" s="14" t="s">
        <v>384</v>
      </c>
      <c r="C29" s="368">
        <f>+C28+C27+C26+C25+C24+C23+C22+C21+C20+C19+C14+C7+C13</f>
        <v>18118.570000000003</v>
      </c>
      <c r="D29" s="368">
        <f>+D28+D27+D26+D25+D24+D23+D22+D21+D20+D19+D14+D7+D13</f>
        <v>11925.149999999994</v>
      </c>
      <c r="E29" s="368">
        <f>+E28+E27+E26+E25+E24+E23+E22+E21+E20+E19+E14+E7+E13</f>
        <v>28185.45000000001</v>
      </c>
      <c r="F29" s="15"/>
    </row>
    <row r="30" spans="2:6" ht="21" customHeight="1">
      <c r="B30" s="14" t="s">
        <v>385</v>
      </c>
      <c r="C30" s="368">
        <v>0</v>
      </c>
      <c r="D30" s="368">
        <v>0</v>
      </c>
      <c r="E30" s="368">
        <v>0</v>
      </c>
      <c r="F30" s="329"/>
    </row>
    <row r="31" spans="2:6" ht="19.5" customHeight="1">
      <c r="B31" s="14" t="s">
        <v>386</v>
      </c>
      <c r="C31" s="368">
        <v>0</v>
      </c>
      <c r="D31" s="368">
        <v>-0.01</v>
      </c>
      <c r="E31" s="368">
        <v>0</v>
      </c>
      <c r="F31" s="15"/>
    </row>
    <row r="32" spans="2:6" ht="27.75" customHeight="1">
      <c r="B32" s="14" t="s">
        <v>387</v>
      </c>
      <c r="C32" s="368">
        <v>0</v>
      </c>
      <c r="D32" s="368">
        <v>0</v>
      </c>
      <c r="E32" s="368">
        <v>0</v>
      </c>
      <c r="F32" s="351"/>
    </row>
    <row r="33" spans="2:6" ht="24.75" customHeight="1">
      <c r="B33" s="14" t="s">
        <v>388</v>
      </c>
      <c r="C33" s="357">
        <v>0</v>
      </c>
      <c r="D33" s="357">
        <v>0</v>
      </c>
      <c r="E33" s="357">
        <v>0</v>
      </c>
      <c r="F33" s="352"/>
    </row>
    <row r="34" spans="2:6" ht="28.5" customHeight="1">
      <c r="B34" s="14" t="s">
        <v>389</v>
      </c>
      <c r="C34" s="368">
        <v>0</v>
      </c>
      <c r="D34" s="368">
        <v>0</v>
      </c>
      <c r="E34" s="368">
        <v>0</v>
      </c>
      <c r="F34" s="15"/>
    </row>
    <row r="35" spans="2:6" ht="30" customHeight="1">
      <c r="B35" s="20" t="s">
        <v>390</v>
      </c>
      <c r="C35" s="368">
        <f>+C34+C33+C32+C31+C30</f>
        <v>0</v>
      </c>
      <c r="D35" s="368">
        <f>+D34+D33+D32+D31+D30</f>
        <v>-0.01</v>
      </c>
      <c r="E35" s="368">
        <f>+E34+E33+E32+E31+E30</f>
        <v>0</v>
      </c>
      <c r="F35" s="15"/>
    </row>
    <row r="36" spans="2:6" ht="19.5" customHeight="1">
      <c r="B36" s="19" t="s">
        <v>103</v>
      </c>
      <c r="C36" s="368">
        <f>+C35+C29</f>
        <v>18118.570000000003</v>
      </c>
      <c r="D36" s="368">
        <f>+D35+D29</f>
        <v>11925.139999999994</v>
      </c>
      <c r="E36" s="368">
        <f>+E35+E29</f>
        <v>28185.45000000001</v>
      </c>
      <c r="F36" s="353"/>
    </row>
    <row r="37" spans="2:6" ht="21.75" customHeight="1">
      <c r="B37" s="14" t="s">
        <v>391</v>
      </c>
      <c r="C37" s="367">
        <v>0</v>
      </c>
      <c r="D37" s="367">
        <v>0</v>
      </c>
      <c r="E37" s="367">
        <v>0</v>
      </c>
      <c r="F37" s="329"/>
    </row>
    <row r="38" spans="2:6" ht="31.5" customHeight="1">
      <c r="B38" s="20" t="s">
        <v>392</v>
      </c>
      <c r="C38" s="368">
        <f>+C36+C37</f>
        <v>18118.570000000003</v>
      </c>
      <c r="D38" s="368">
        <f>+D36+D37</f>
        <v>11925.139999999994</v>
      </c>
      <c r="E38" s="368">
        <f>+E36+E37</f>
        <v>28185.45000000001</v>
      </c>
      <c r="F38" s="15"/>
    </row>
    <row r="39" spans="2:6" ht="28.5" customHeight="1" hidden="1">
      <c r="B39" s="29" t="s">
        <v>104</v>
      </c>
      <c r="C39" s="30"/>
      <c r="D39" s="31"/>
      <c r="E39" s="31"/>
      <c r="F39" s="354"/>
    </row>
    <row r="40" spans="2:6" ht="17.25" customHeight="1" hidden="1">
      <c r="B40" s="32" t="s">
        <v>105</v>
      </c>
      <c r="C40" s="31"/>
      <c r="D40" s="31"/>
      <c r="E40" s="31"/>
      <c r="F40" s="354"/>
    </row>
    <row r="41" spans="2:6" ht="17.25" customHeight="1" hidden="1">
      <c r="B41" s="32" t="s">
        <v>106</v>
      </c>
      <c r="C41" s="31"/>
      <c r="D41" s="31"/>
      <c r="E41" s="31"/>
      <c r="F41" s="354"/>
    </row>
    <row r="42" spans="2:6" ht="17.25" customHeight="1" hidden="1">
      <c r="B42" s="32" t="s">
        <v>107</v>
      </c>
      <c r="C42" s="31"/>
      <c r="D42" s="31"/>
      <c r="E42" s="31"/>
      <c r="F42" s="354"/>
    </row>
    <row r="43" spans="2:6" ht="17.25" customHeight="1" hidden="1">
      <c r="B43" s="32" t="s">
        <v>108</v>
      </c>
      <c r="C43" s="31"/>
      <c r="D43" s="31"/>
      <c r="E43" s="31"/>
      <c r="F43" s="354"/>
    </row>
    <row r="44" spans="2:6" ht="17.25" customHeight="1" hidden="1">
      <c r="B44" s="32" t="s">
        <v>109</v>
      </c>
      <c r="C44" s="31"/>
      <c r="D44" s="31"/>
      <c r="E44" s="31"/>
      <c r="F44" s="354"/>
    </row>
    <row r="45" spans="2:6" ht="17.25" customHeight="1" hidden="1">
      <c r="B45" s="32" t="s">
        <v>110</v>
      </c>
      <c r="C45" s="31"/>
      <c r="D45" s="31"/>
      <c r="E45" s="31"/>
      <c r="F45" s="354"/>
    </row>
    <row r="46" spans="2:6" ht="42" customHeight="1" hidden="1">
      <c r="B46" s="29" t="s">
        <v>111</v>
      </c>
      <c r="C46" s="31">
        <f>SUM(C40:C45)</f>
        <v>0</v>
      </c>
      <c r="D46" s="31">
        <f>SUM(D40:D45)</f>
        <v>0</v>
      </c>
      <c r="E46" s="31">
        <f>SUM(E40:E45)</f>
        <v>0</v>
      </c>
      <c r="F46" s="354"/>
    </row>
    <row r="47" spans="2:6" ht="20.25" customHeight="1" hidden="1">
      <c r="B47" s="29" t="s">
        <v>112</v>
      </c>
      <c r="C47" s="31"/>
      <c r="D47" s="31"/>
      <c r="E47" s="31"/>
      <c r="F47" s="354"/>
    </row>
    <row r="48" spans="2:6" ht="17.25" customHeight="1" hidden="1">
      <c r="B48" s="32" t="s">
        <v>105</v>
      </c>
      <c r="C48" s="31"/>
      <c r="D48" s="31"/>
      <c r="E48" s="31"/>
      <c r="F48" s="354"/>
    </row>
    <row r="49" spans="2:6" ht="17.25" customHeight="1" hidden="1">
      <c r="B49" s="32" t="s">
        <v>106</v>
      </c>
      <c r="C49" s="31"/>
      <c r="D49" s="31"/>
      <c r="E49" s="31"/>
      <c r="F49" s="354"/>
    </row>
    <row r="50" spans="2:6" ht="17.25" customHeight="1" hidden="1">
      <c r="B50" s="32" t="s">
        <v>107</v>
      </c>
      <c r="C50" s="31"/>
      <c r="D50" s="31"/>
      <c r="E50" s="31"/>
      <c r="F50" s="354"/>
    </row>
    <row r="51" spans="2:6" ht="17.25" customHeight="1" hidden="1">
      <c r="B51" s="32" t="s">
        <v>108</v>
      </c>
      <c r="C51" s="31"/>
      <c r="D51" s="31"/>
      <c r="E51" s="31"/>
      <c r="F51" s="354"/>
    </row>
    <row r="52" spans="2:6" ht="17.25" customHeight="1" hidden="1">
      <c r="B52" s="32" t="s">
        <v>113</v>
      </c>
      <c r="C52" s="31"/>
      <c r="D52" s="31"/>
      <c r="E52" s="31"/>
      <c r="F52" s="354"/>
    </row>
    <row r="53" spans="2:6" ht="30.75" customHeight="1" hidden="1">
      <c r="B53" s="29" t="s">
        <v>114</v>
      </c>
      <c r="C53" s="31">
        <f>SUM(C48:C52)</f>
        <v>0</v>
      </c>
      <c r="D53" s="31">
        <f>SUM(D48:D52)</f>
        <v>0</v>
      </c>
      <c r="E53" s="31">
        <f>SUM(E48:E52)</f>
        <v>0</v>
      </c>
      <c r="F53" s="354"/>
    </row>
    <row r="54" spans="2:6" ht="30" customHeight="1" hidden="1">
      <c r="B54" s="29" t="s">
        <v>115</v>
      </c>
      <c r="C54" s="31">
        <f>+C53+C46</f>
        <v>0</v>
      </c>
      <c r="D54" s="31">
        <f>+D53+D46</f>
        <v>0</v>
      </c>
      <c r="E54" s="31">
        <f>+E53+E46</f>
        <v>0</v>
      </c>
      <c r="F54" s="354"/>
    </row>
    <row r="55" spans="2:6" ht="17.25" customHeight="1" hidden="1">
      <c r="B55" s="29" t="s">
        <v>116</v>
      </c>
      <c r="C55" s="31"/>
      <c r="D55" s="31"/>
      <c r="E55" s="31"/>
      <c r="F55" s="354"/>
    </row>
    <row r="56" spans="2:6" ht="17.25" customHeight="1" hidden="1">
      <c r="B56" s="29" t="s">
        <v>117</v>
      </c>
      <c r="C56" s="31"/>
      <c r="D56" s="31"/>
      <c r="E56" s="31"/>
      <c r="F56" s="354"/>
    </row>
    <row r="57" spans="2:6" ht="27.75" customHeight="1" hidden="1">
      <c r="B57" s="29" t="s">
        <v>118</v>
      </c>
      <c r="C57" s="31"/>
      <c r="D57" s="31"/>
      <c r="E57" s="31"/>
      <c r="F57" s="354"/>
    </row>
    <row r="58" spans="2:6" ht="17.25" customHeight="1" hidden="1">
      <c r="B58" s="29" t="s">
        <v>119</v>
      </c>
      <c r="C58" s="31"/>
      <c r="D58" s="31"/>
      <c r="E58" s="31"/>
      <c r="F58" s="354"/>
    </row>
    <row r="59" spans="2:6" ht="36.75" customHeight="1" hidden="1">
      <c r="B59" s="29" t="s">
        <v>120</v>
      </c>
      <c r="C59" s="31">
        <f>+C38+C54+C55+C56+C57+C58</f>
        <v>18118.570000000003</v>
      </c>
      <c r="D59" s="31">
        <f>+D38+D54+D55+D56+D57+D58</f>
        <v>11925.139999999994</v>
      </c>
      <c r="E59" s="31">
        <f>+E38+E54+E55+E56+E57+E58</f>
        <v>28185.45000000001</v>
      </c>
      <c r="F59" s="354"/>
    </row>
    <row r="60" spans="3:6" ht="19.5" customHeight="1">
      <c r="C60" s="21"/>
      <c r="D60" s="21"/>
      <c r="E60" s="355"/>
      <c r="F60" s="355"/>
    </row>
    <row r="61" spans="2:6" ht="19.5" customHeight="1" hidden="1">
      <c r="B61" s="22" t="s">
        <v>85</v>
      </c>
      <c r="C61" s="23"/>
      <c r="D61" s="23"/>
      <c r="E61" s="356"/>
      <c r="F61" s="356"/>
    </row>
    <row r="62" spans="2:6" ht="19.5" customHeight="1" hidden="1">
      <c r="B62" s="9" t="s">
        <v>86</v>
      </c>
      <c r="C62" s="21"/>
      <c r="D62" s="21"/>
      <c r="E62" s="355"/>
      <c r="F62" s="355"/>
    </row>
    <row r="63" spans="3:6" ht="19.5" customHeight="1" hidden="1">
      <c r="C63" s="21"/>
      <c r="D63" s="21"/>
      <c r="E63" s="355"/>
      <c r="F63" s="355"/>
    </row>
    <row r="64" spans="3:6" ht="19.5" customHeight="1" hidden="1">
      <c r="C64" s="21"/>
      <c r="D64" s="21"/>
      <c r="E64" s="355"/>
      <c r="F64" s="355"/>
    </row>
    <row r="65" spans="3:6" ht="19.5" customHeight="1" hidden="1">
      <c r="C65" s="21"/>
      <c r="D65" s="21"/>
      <c r="E65" s="355"/>
      <c r="F65" s="355"/>
    </row>
    <row r="66" spans="3:6" ht="19.5" customHeight="1" hidden="1">
      <c r="C66" s="21"/>
      <c r="D66" s="21"/>
      <c r="E66" s="355"/>
      <c r="F66" s="355"/>
    </row>
    <row r="67" spans="3:6" ht="19.5" customHeight="1" hidden="1">
      <c r="C67" s="24" t="e">
        <f>+'[1]PASIVO'!C20</f>
        <v>#REF!</v>
      </c>
      <c r="D67" s="24" t="e">
        <f>+'[1]PASIVO'!D20</f>
        <v>#REF!</v>
      </c>
      <c r="E67" s="26" t="e">
        <f>+'[1]PASIVO'!E20</f>
        <v>#REF!</v>
      </c>
      <c r="F67" s="26"/>
    </row>
    <row r="68" spans="3:6" ht="19.5" customHeight="1" hidden="1">
      <c r="C68" s="25" t="e">
        <f>#REF!-C67</f>
        <v>#REF!</v>
      </c>
      <c r="D68" s="25" t="e">
        <f>#REF!-D67</f>
        <v>#REF!</v>
      </c>
      <c r="E68" s="26" t="e">
        <f>#REF!-E67</f>
        <v>#REF!</v>
      </c>
      <c r="F68" s="26"/>
    </row>
    <row r="69" spans="3:6" s="17" customFormat="1" ht="19.5" customHeight="1" hidden="1">
      <c r="C69" s="26"/>
      <c r="D69" s="26"/>
      <c r="E69" s="26"/>
      <c r="F69" s="26"/>
    </row>
    <row r="70" spans="2:6" ht="19.5" customHeight="1" hidden="1">
      <c r="B70" s="9" t="s">
        <v>87</v>
      </c>
      <c r="C70" s="25" t="e">
        <f>+'[1]PASIVO'!C19</f>
        <v>#REF!</v>
      </c>
      <c r="D70" s="25" t="e">
        <f>+'[1]PASIVO'!D19-'[1]PASIVO'!C19</f>
        <v>#REF!</v>
      </c>
      <c r="E70" s="26" t="e">
        <f>+'[1]PASIVO'!E19-'[1]PASIVO'!D19</f>
        <v>#REF!</v>
      </c>
      <c r="F70" s="26"/>
    </row>
    <row r="71" spans="2:6" ht="19.5" customHeight="1" hidden="1">
      <c r="B71" s="9" t="s">
        <v>88</v>
      </c>
      <c r="C71" s="25" t="e">
        <f>+#REF!</f>
        <v>#REF!</v>
      </c>
      <c r="D71" s="25" t="e">
        <f>+#REF!</f>
        <v>#REF!</v>
      </c>
      <c r="E71" s="26" t="e">
        <f>+#REF!</f>
        <v>#REF!</v>
      </c>
      <c r="F71" s="26"/>
    </row>
    <row r="72" spans="2:6" ht="19.5" customHeight="1" hidden="1">
      <c r="B72" s="9" t="s">
        <v>89</v>
      </c>
      <c r="C72" s="24" t="e">
        <f>SUM(C70:C71)</f>
        <v>#REF!</v>
      </c>
      <c r="D72" s="24" t="e">
        <f>SUM(D70:D71)</f>
        <v>#REF!</v>
      </c>
      <c r="E72" s="26" t="e">
        <f>SUM(E70:E71)</f>
        <v>#REF!</v>
      </c>
      <c r="F72" s="26"/>
    </row>
    <row r="73" spans="2:6" ht="19.5" customHeight="1" hidden="1">
      <c r="B73" s="27" t="s">
        <v>90</v>
      </c>
      <c r="C73" s="25" t="e">
        <f>+'[1]PASIVO'!C19+#REF!</f>
        <v>#REF!</v>
      </c>
      <c r="D73" s="25" t="e">
        <f>+'[1]PASIVO'!D19+#REF!-'[1]PASIVO'!C19</f>
        <v>#REF!</v>
      </c>
      <c r="E73" s="26" t="e">
        <f>+'[1]PASIVO'!E19+#REF!-'[1]PASIVO'!D19</f>
        <v>#REF!</v>
      </c>
      <c r="F73" s="26"/>
    </row>
    <row r="74" spans="2:6" ht="19.5" customHeight="1" hidden="1">
      <c r="B74" s="9" t="s">
        <v>91</v>
      </c>
      <c r="C74" s="21">
        <v>29502.85</v>
      </c>
      <c r="D74" s="21">
        <v>0</v>
      </c>
      <c r="E74" s="355">
        <v>0</v>
      </c>
      <c r="F74" s="355"/>
    </row>
    <row r="75" spans="2:6" ht="19.5" customHeight="1" hidden="1">
      <c r="B75" s="9" t="s">
        <v>92</v>
      </c>
      <c r="C75" s="28" t="e">
        <f>+C73-C74</f>
        <v>#REF!</v>
      </c>
      <c r="D75" s="25" t="e">
        <f>+D73-D74</f>
        <v>#REF!</v>
      </c>
      <c r="E75" s="355" t="e">
        <f>+E73-E74</f>
        <v>#REF!</v>
      </c>
      <c r="F75" s="355"/>
    </row>
    <row r="76" spans="3:6" ht="19.5" customHeight="1" hidden="1">
      <c r="C76" s="21"/>
      <c r="D76" s="21"/>
      <c r="E76" s="355"/>
      <c r="F76" s="355"/>
    </row>
    <row r="77" spans="3:6" ht="19.5" customHeight="1" hidden="1">
      <c r="C77" s="21"/>
      <c r="D77" s="21"/>
      <c r="E77" s="355"/>
      <c r="F77" s="355"/>
    </row>
    <row r="78" spans="3:6" ht="19.5" customHeight="1" hidden="1">
      <c r="C78" s="21"/>
      <c r="D78" s="21"/>
      <c r="E78" s="355"/>
      <c r="F78" s="355"/>
    </row>
    <row r="79" spans="3:6" ht="19.5" customHeight="1" hidden="1">
      <c r="C79" s="21"/>
      <c r="D79" s="21"/>
      <c r="E79" s="355"/>
      <c r="F79" s="355"/>
    </row>
    <row r="80" spans="3:6" ht="19.5" customHeight="1" hidden="1">
      <c r="C80" s="21"/>
      <c r="D80" s="21"/>
      <c r="E80" s="355"/>
      <c r="F80" s="355"/>
    </row>
    <row r="81" spans="3:6" ht="19.5" customHeight="1" hidden="1">
      <c r="C81" s="21"/>
      <c r="D81" s="21"/>
      <c r="E81" s="355"/>
      <c r="F81" s="355"/>
    </row>
    <row r="82" spans="3:6" ht="19.5" customHeight="1">
      <c r="C82" s="21"/>
      <c r="D82" s="21"/>
      <c r="E82" s="355"/>
      <c r="F82" s="355"/>
    </row>
    <row r="83" spans="3:6" ht="19.5" customHeight="1">
      <c r="C83" s="21"/>
      <c r="D83" s="21"/>
      <c r="E83" s="355"/>
      <c r="F83" s="355"/>
    </row>
    <row r="84" spans="3:6" ht="19.5" customHeight="1">
      <c r="C84" s="21"/>
      <c r="D84" s="21"/>
      <c r="E84" s="355"/>
      <c r="F84" s="355"/>
    </row>
    <row r="85" spans="3:6" ht="19.5" customHeight="1">
      <c r="C85" s="21"/>
      <c r="D85" s="21"/>
      <c r="E85" s="355"/>
      <c r="F85" s="355"/>
    </row>
    <row r="86" spans="3:6" ht="19.5" customHeight="1">
      <c r="C86" s="21"/>
      <c r="D86" s="21"/>
      <c r="E86" s="355"/>
      <c r="F86" s="355"/>
    </row>
    <row r="87" spans="3:6" ht="19.5" customHeight="1">
      <c r="C87" s="21"/>
      <c r="D87" s="21"/>
      <c r="E87" s="355"/>
      <c r="F87" s="355"/>
    </row>
    <row r="88" spans="3:6" ht="19.5" customHeight="1">
      <c r="C88" s="21"/>
      <c r="D88" s="21"/>
      <c r="E88" s="355"/>
      <c r="F88" s="355"/>
    </row>
    <row r="89" spans="3:6" ht="19.5" customHeight="1">
      <c r="C89" s="21"/>
      <c r="D89" s="21"/>
      <c r="E89" s="355"/>
      <c r="F89" s="355"/>
    </row>
    <row r="90" spans="3:6" ht="19.5" customHeight="1">
      <c r="C90" s="21"/>
      <c r="D90" s="21"/>
      <c r="E90" s="355"/>
      <c r="F90" s="355"/>
    </row>
    <row r="91" spans="3:6" ht="19.5" customHeight="1">
      <c r="C91" s="21"/>
      <c r="D91" s="21"/>
      <c r="E91" s="355"/>
      <c r="F91" s="355"/>
    </row>
    <row r="92" spans="3:6" ht="19.5" customHeight="1">
      <c r="C92" s="21"/>
      <c r="D92" s="21"/>
      <c r="E92" s="355"/>
      <c r="F92" s="355"/>
    </row>
    <row r="93" spans="3:6" ht="19.5" customHeight="1">
      <c r="C93" s="21"/>
      <c r="D93" s="21"/>
      <c r="E93" s="355"/>
      <c r="F93" s="355"/>
    </row>
    <row r="94" spans="3:6" ht="19.5" customHeight="1">
      <c r="C94" s="21"/>
      <c r="D94" s="21"/>
      <c r="E94" s="355"/>
      <c r="F94" s="355"/>
    </row>
    <row r="95" spans="3:6" ht="19.5" customHeight="1">
      <c r="C95" s="21"/>
      <c r="D95" s="21"/>
      <c r="E95" s="355"/>
      <c r="F95" s="355"/>
    </row>
    <row r="96" spans="3:6" ht="19.5" customHeight="1">
      <c r="C96" s="21"/>
      <c r="D96" s="21"/>
      <c r="E96" s="355"/>
      <c r="F96" s="355"/>
    </row>
    <row r="97" spans="3:6" ht="19.5" customHeight="1">
      <c r="C97" s="21"/>
      <c r="D97" s="21"/>
      <c r="E97" s="355"/>
      <c r="F97" s="355"/>
    </row>
    <row r="98" spans="3:6" ht="19.5" customHeight="1">
      <c r="C98" s="21"/>
      <c r="D98" s="21"/>
      <c r="E98" s="355"/>
      <c r="F98" s="355"/>
    </row>
    <row r="99" spans="3:6" ht="19.5" customHeight="1">
      <c r="C99" s="21"/>
      <c r="D99" s="21"/>
      <c r="E99" s="355"/>
      <c r="F99" s="355"/>
    </row>
    <row r="100" spans="3:6" ht="19.5" customHeight="1">
      <c r="C100" s="21"/>
      <c r="D100" s="21"/>
      <c r="E100" s="355"/>
      <c r="F100" s="355"/>
    </row>
    <row r="101" spans="3:6" ht="19.5" customHeight="1">
      <c r="C101" s="21"/>
      <c r="D101" s="21"/>
      <c r="E101" s="355"/>
      <c r="F101" s="355"/>
    </row>
    <row r="102" spans="3:6" ht="19.5" customHeight="1">
      <c r="C102" s="21"/>
      <c r="D102" s="21"/>
      <c r="E102" s="355"/>
      <c r="F102" s="355"/>
    </row>
    <row r="103" spans="3:6" ht="19.5" customHeight="1">
      <c r="C103" s="21"/>
      <c r="D103" s="21"/>
      <c r="E103" s="355"/>
      <c r="F103" s="355"/>
    </row>
    <row r="104" spans="3:6" ht="19.5" customHeight="1">
      <c r="C104" s="21"/>
      <c r="D104" s="21"/>
      <c r="E104" s="355"/>
      <c r="F104" s="355"/>
    </row>
    <row r="105" spans="3:6" ht="19.5" customHeight="1">
      <c r="C105" s="21"/>
      <c r="D105" s="21"/>
      <c r="E105" s="355"/>
      <c r="F105" s="355"/>
    </row>
    <row r="106" spans="3:6" ht="19.5" customHeight="1">
      <c r="C106" s="21"/>
      <c r="D106" s="21"/>
      <c r="E106" s="355"/>
      <c r="F106" s="355"/>
    </row>
    <row r="107" spans="3:6" ht="19.5" customHeight="1">
      <c r="C107" s="21"/>
      <c r="D107" s="21"/>
      <c r="E107" s="355"/>
      <c r="F107" s="355"/>
    </row>
    <row r="108" spans="3:6" ht="19.5" customHeight="1">
      <c r="C108" s="21"/>
      <c r="D108" s="21"/>
      <c r="E108" s="355"/>
      <c r="F108" s="355"/>
    </row>
    <row r="109" spans="3:6" ht="19.5" customHeight="1">
      <c r="C109" s="21"/>
      <c r="D109" s="21"/>
      <c r="E109" s="355"/>
      <c r="F109" s="355"/>
    </row>
    <row r="110" spans="3:6" ht="19.5" customHeight="1">
      <c r="C110" s="21"/>
      <c r="D110" s="21"/>
      <c r="E110" s="355"/>
      <c r="F110" s="355"/>
    </row>
    <row r="111" spans="3:6" ht="19.5" customHeight="1">
      <c r="C111" s="21"/>
      <c r="D111" s="21"/>
      <c r="E111" s="355"/>
      <c r="F111" s="355"/>
    </row>
    <row r="112" spans="3:6" ht="19.5" customHeight="1">
      <c r="C112" s="21"/>
      <c r="D112" s="21"/>
      <c r="E112" s="355"/>
      <c r="F112" s="355"/>
    </row>
    <row r="113" spans="3:6" ht="19.5" customHeight="1">
      <c r="C113" s="21"/>
      <c r="D113" s="21"/>
      <c r="E113" s="355"/>
      <c r="F113" s="355"/>
    </row>
    <row r="114" spans="3:6" ht="19.5" customHeight="1">
      <c r="C114" s="21"/>
      <c r="D114" s="21"/>
      <c r="E114" s="355"/>
      <c r="F114" s="355"/>
    </row>
    <row r="115" spans="3:6" ht="19.5" customHeight="1">
      <c r="C115" s="21"/>
      <c r="D115" s="21"/>
      <c r="E115" s="355"/>
      <c r="F115" s="355"/>
    </row>
    <row r="116" spans="3:6" ht="19.5" customHeight="1">
      <c r="C116" s="21"/>
      <c r="D116" s="21"/>
      <c r="E116" s="355"/>
      <c r="F116" s="355"/>
    </row>
    <row r="117" spans="3:6" ht="19.5" customHeight="1">
      <c r="C117" s="21"/>
      <c r="D117" s="21"/>
      <c r="E117" s="355"/>
      <c r="F117" s="355"/>
    </row>
    <row r="118" spans="3:6" ht="19.5" customHeight="1">
      <c r="C118" s="21"/>
      <c r="D118" s="21"/>
      <c r="E118" s="355"/>
      <c r="F118" s="355"/>
    </row>
    <row r="119" spans="3:6" ht="19.5" customHeight="1">
      <c r="C119" s="21"/>
      <c r="D119" s="21"/>
      <c r="E119" s="355"/>
      <c r="F119" s="355"/>
    </row>
    <row r="120" spans="3:6" ht="19.5" customHeight="1">
      <c r="C120" s="21"/>
      <c r="D120" s="21"/>
      <c r="E120" s="355"/>
      <c r="F120" s="355"/>
    </row>
    <row r="121" spans="3:6" ht="19.5" customHeight="1">
      <c r="C121" s="21"/>
      <c r="D121" s="21"/>
      <c r="E121" s="355"/>
      <c r="F121" s="355"/>
    </row>
    <row r="122" spans="3:6" ht="19.5" customHeight="1">
      <c r="C122" s="21"/>
      <c r="D122" s="21"/>
      <c r="E122" s="355"/>
      <c r="F122" s="355"/>
    </row>
    <row r="123" spans="3:6" ht="19.5" customHeight="1">
      <c r="C123" s="21"/>
      <c r="D123" s="21"/>
      <c r="E123" s="355"/>
      <c r="F123" s="355"/>
    </row>
    <row r="124" spans="3:6" ht="19.5" customHeight="1">
      <c r="C124" s="21"/>
      <c r="D124" s="21"/>
      <c r="E124" s="355"/>
      <c r="F124" s="355"/>
    </row>
    <row r="125" spans="3:6" ht="19.5" customHeight="1">
      <c r="C125" s="21"/>
      <c r="D125" s="21"/>
      <c r="E125" s="355"/>
      <c r="F125" s="355"/>
    </row>
    <row r="126" spans="3:6" ht="19.5" customHeight="1">
      <c r="C126" s="21"/>
      <c r="D126" s="21"/>
      <c r="E126" s="355"/>
      <c r="F126" s="355"/>
    </row>
    <row r="127" spans="3:6" ht="19.5" customHeight="1">
      <c r="C127" s="21"/>
      <c r="D127" s="21"/>
      <c r="E127" s="355"/>
      <c r="F127" s="355"/>
    </row>
    <row r="128" spans="3:6" ht="19.5" customHeight="1">
      <c r="C128" s="21"/>
      <c r="D128" s="21"/>
      <c r="E128" s="355"/>
      <c r="F128" s="355"/>
    </row>
    <row r="129" spans="3:6" ht="19.5" customHeight="1">
      <c r="C129" s="21"/>
      <c r="D129" s="21"/>
      <c r="E129" s="355"/>
      <c r="F129" s="355"/>
    </row>
    <row r="130" spans="3:6" ht="19.5" customHeight="1">
      <c r="C130" s="21"/>
      <c r="D130" s="21"/>
      <c r="E130" s="355"/>
      <c r="F130" s="355"/>
    </row>
    <row r="131" spans="3:6" ht="19.5" customHeight="1">
      <c r="C131" s="21"/>
      <c r="D131" s="21"/>
      <c r="E131" s="355"/>
      <c r="F131" s="355"/>
    </row>
    <row r="132" spans="3:6" ht="19.5" customHeight="1">
      <c r="C132" s="21"/>
      <c r="D132" s="21"/>
      <c r="E132" s="355"/>
      <c r="F132" s="355"/>
    </row>
    <row r="133" spans="3:6" ht="19.5" customHeight="1">
      <c r="C133" s="21"/>
      <c r="D133" s="21"/>
      <c r="E133" s="355"/>
      <c r="F133" s="355"/>
    </row>
    <row r="134" spans="3:6" ht="19.5" customHeight="1">
      <c r="C134" s="21"/>
      <c r="D134" s="21"/>
      <c r="E134" s="355"/>
      <c r="F134" s="355"/>
    </row>
    <row r="135" spans="3:6" ht="19.5" customHeight="1">
      <c r="C135" s="21"/>
      <c r="D135" s="21"/>
      <c r="E135" s="355"/>
      <c r="F135" s="355"/>
    </row>
    <row r="136" spans="3:6" ht="19.5" customHeight="1">
      <c r="C136" s="21"/>
      <c r="D136" s="21"/>
      <c r="E136" s="355"/>
      <c r="F136" s="355"/>
    </row>
    <row r="137" spans="3:6" ht="19.5" customHeight="1">
      <c r="C137" s="21"/>
      <c r="D137" s="21"/>
      <c r="E137" s="355"/>
      <c r="F137" s="355"/>
    </row>
    <row r="138" spans="3:6" ht="19.5" customHeight="1">
      <c r="C138" s="21"/>
      <c r="D138" s="21"/>
      <c r="E138" s="355"/>
      <c r="F138" s="355"/>
    </row>
    <row r="139" spans="3:6" ht="19.5" customHeight="1">
      <c r="C139" s="21"/>
      <c r="D139" s="21"/>
      <c r="E139" s="355"/>
      <c r="F139" s="355"/>
    </row>
    <row r="140" spans="3:6" ht="19.5" customHeight="1">
      <c r="C140" s="21"/>
      <c r="D140" s="21"/>
      <c r="E140" s="355"/>
      <c r="F140" s="355"/>
    </row>
    <row r="141" spans="3:6" ht="19.5" customHeight="1">
      <c r="C141" s="21"/>
      <c r="D141" s="21"/>
      <c r="E141" s="355"/>
      <c r="F141" s="355"/>
    </row>
    <row r="142" spans="3:6" ht="19.5" customHeight="1">
      <c r="C142" s="21"/>
      <c r="D142" s="21"/>
      <c r="E142" s="355"/>
      <c r="F142" s="355"/>
    </row>
    <row r="143" spans="3:6" ht="19.5" customHeight="1">
      <c r="C143" s="21"/>
      <c r="D143" s="21"/>
      <c r="E143" s="355"/>
      <c r="F143" s="355"/>
    </row>
    <row r="144" spans="3:6" ht="19.5" customHeight="1">
      <c r="C144" s="21"/>
      <c r="D144" s="21"/>
      <c r="E144" s="355"/>
      <c r="F144" s="355"/>
    </row>
    <row r="145" spans="3:6" ht="19.5" customHeight="1">
      <c r="C145" s="21"/>
      <c r="D145" s="21"/>
      <c r="E145" s="355"/>
      <c r="F145" s="355"/>
    </row>
    <row r="146" spans="3:6" ht="19.5" customHeight="1">
      <c r="C146" s="21"/>
      <c r="D146" s="21"/>
      <c r="E146" s="355"/>
      <c r="F146" s="355"/>
    </row>
    <row r="147" spans="3:6" ht="19.5" customHeight="1">
      <c r="C147" s="21"/>
      <c r="D147" s="21"/>
      <c r="E147" s="355"/>
      <c r="F147" s="355"/>
    </row>
    <row r="148" spans="3:6" ht="19.5" customHeight="1">
      <c r="C148" s="21"/>
      <c r="D148" s="21"/>
      <c r="E148" s="355"/>
      <c r="F148" s="355"/>
    </row>
    <row r="149" spans="3:6" ht="19.5" customHeight="1">
      <c r="C149" s="21"/>
      <c r="D149" s="21"/>
      <c r="E149" s="355"/>
      <c r="F149" s="355"/>
    </row>
    <row r="150" spans="3:6" ht="19.5" customHeight="1">
      <c r="C150" s="21"/>
      <c r="D150" s="21"/>
      <c r="E150" s="355"/>
      <c r="F150" s="355"/>
    </row>
    <row r="151" spans="3:6" ht="19.5" customHeight="1">
      <c r="C151" s="21"/>
      <c r="D151" s="21"/>
      <c r="E151" s="355"/>
      <c r="F151" s="355"/>
    </row>
    <row r="152" spans="3:6" ht="19.5" customHeight="1">
      <c r="C152" s="21"/>
      <c r="D152" s="21"/>
      <c r="E152" s="355"/>
      <c r="F152" s="355"/>
    </row>
    <row r="153" spans="3:6" ht="19.5" customHeight="1">
      <c r="C153" s="21"/>
      <c r="D153" s="21"/>
      <c r="E153" s="355"/>
      <c r="F153" s="355"/>
    </row>
    <row r="154" spans="3:6" ht="19.5" customHeight="1">
      <c r="C154" s="21"/>
      <c r="D154" s="21"/>
      <c r="E154" s="355"/>
      <c r="F154" s="355"/>
    </row>
    <row r="155" spans="3:6" ht="19.5" customHeight="1">
      <c r="C155" s="21"/>
      <c r="D155" s="21"/>
      <c r="E155" s="355"/>
      <c r="F155" s="355"/>
    </row>
    <row r="156" spans="3:6" ht="19.5" customHeight="1">
      <c r="C156" s="21"/>
      <c r="D156" s="21"/>
      <c r="E156" s="355"/>
      <c r="F156" s="355"/>
    </row>
    <row r="157" spans="3:6" ht="19.5" customHeight="1">
      <c r="C157" s="21"/>
      <c r="D157" s="21"/>
      <c r="E157" s="355"/>
      <c r="F157" s="355"/>
    </row>
    <row r="158" spans="3:6" ht="19.5" customHeight="1">
      <c r="C158" s="21"/>
      <c r="D158" s="21"/>
      <c r="E158" s="355"/>
      <c r="F158" s="355"/>
    </row>
    <row r="159" spans="3:6" ht="19.5" customHeight="1">
      <c r="C159" s="21"/>
      <c r="D159" s="21"/>
      <c r="E159" s="355"/>
      <c r="F159" s="355"/>
    </row>
    <row r="160" spans="3:6" ht="19.5" customHeight="1">
      <c r="C160" s="21"/>
      <c r="D160" s="21"/>
      <c r="E160" s="355"/>
      <c r="F160" s="355"/>
    </row>
    <row r="161" spans="3:6" ht="19.5" customHeight="1">
      <c r="C161" s="21"/>
      <c r="D161" s="21"/>
      <c r="E161" s="355"/>
      <c r="F161" s="355"/>
    </row>
    <row r="162" spans="3:6" ht="19.5" customHeight="1">
      <c r="C162" s="21"/>
      <c r="D162" s="21"/>
      <c r="E162" s="355"/>
      <c r="F162" s="355"/>
    </row>
    <row r="163" spans="3:6" ht="19.5" customHeight="1">
      <c r="C163" s="21"/>
      <c r="D163" s="21"/>
      <c r="E163" s="355"/>
      <c r="F163" s="355"/>
    </row>
    <row r="164" spans="3:6" ht="19.5" customHeight="1">
      <c r="C164" s="21"/>
      <c r="D164" s="21"/>
      <c r="E164" s="355"/>
      <c r="F164" s="355"/>
    </row>
    <row r="165" spans="3:6" ht="19.5" customHeight="1">
      <c r="C165" s="21"/>
      <c r="D165" s="21"/>
      <c r="E165" s="355"/>
      <c r="F165" s="355"/>
    </row>
    <row r="166" spans="3:6" ht="19.5" customHeight="1">
      <c r="C166" s="21"/>
      <c r="D166" s="21"/>
      <c r="E166" s="355"/>
      <c r="F166" s="355"/>
    </row>
    <row r="167" spans="3:6" ht="19.5" customHeight="1">
      <c r="C167" s="21"/>
      <c r="D167" s="21"/>
      <c r="E167" s="355"/>
      <c r="F167" s="355"/>
    </row>
    <row r="168" spans="3:6" ht="19.5" customHeight="1">
      <c r="C168" s="21"/>
      <c r="D168" s="21"/>
      <c r="E168" s="355"/>
      <c r="F168" s="355"/>
    </row>
    <row r="169" spans="3:6" ht="19.5" customHeight="1">
      <c r="C169" s="21"/>
      <c r="D169" s="21"/>
      <c r="E169" s="355"/>
      <c r="F169" s="355"/>
    </row>
    <row r="170" spans="3:6" ht="19.5" customHeight="1">
      <c r="C170" s="21"/>
      <c r="D170" s="21"/>
      <c r="E170" s="355"/>
      <c r="F170" s="355"/>
    </row>
    <row r="171" spans="3:6" ht="19.5" customHeight="1">
      <c r="C171" s="21"/>
      <c r="D171" s="21"/>
      <c r="E171" s="355"/>
      <c r="F171" s="355"/>
    </row>
    <row r="172" spans="3:6" ht="19.5" customHeight="1">
      <c r="C172" s="21"/>
      <c r="D172" s="21"/>
      <c r="E172" s="355"/>
      <c r="F172" s="355"/>
    </row>
    <row r="173" spans="3:6" ht="19.5" customHeight="1">
      <c r="C173" s="21"/>
      <c r="D173" s="21"/>
      <c r="E173" s="355"/>
      <c r="F173" s="355"/>
    </row>
    <row r="174" spans="3:6" ht="19.5" customHeight="1">
      <c r="C174" s="21"/>
      <c r="D174" s="21"/>
      <c r="E174" s="355"/>
      <c r="F174" s="355"/>
    </row>
    <row r="175" spans="3:6" ht="19.5" customHeight="1">
      <c r="C175" s="21"/>
      <c r="D175" s="21"/>
      <c r="E175" s="355"/>
      <c r="F175" s="355"/>
    </row>
    <row r="176" spans="3:6" ht="19.5" customHeight="1">
      <c r="C176" s="21"/>
      <c r="D176" s="21"/>
      <c r="E176" s="355"/>
      <c r="F176" s="355"/>
    </row>
    <row r="177" spans="3:6" ht="19.5" customHeight="1">
      <c r="C177" s="21"/>
      <c r="D177" s="21"/>
      <c r="E177" s="355"/>
      <c r="F177" s="355"/>
    </row>
    <row r="178" spans="3:6" ht="19.5" customHeight="1">
      <c r="C178" s="21"/>
      <c r="D178" s="21"/>
      <c r="E178" s="355"/>
      <c r="F178" s="355"/>
    </row>
    <row r="179" spans="3:6" ht="19.5" customHeight="1">
      <c r="C179" s="21"/>
      <c r="D179" s="21"/>
      <c r="E179" s="355"/>
      <c r="F179" s="355"/>
    </row>
    <row r="180" spans="3:6" ht="19.5" customHeight="1">
      <c r="C180" s="21"/>
      <c r="D180" s="21"/>
      <c r="E180" s="355"/>
      <c r="F180" s="355"/>
    </row>
    <row r="181" spans="3:6" ht="19.5" customHeight="1">
      <c r="C181" s="21"/>
      <c r="D181" s="21"/>
      <c r="E181" s="355"/>
      <c r="F181" s="355"/>
    </row>
    <row r="182" spans="3:6" ht="19.5" customHeight="1">
      <c r="C182" s="21"/>
      <c r="D182" s="21"/>
      <c r="E182" s="355"/>
      <c r="F182" s="355"/>
    </row>
    <row r="183" spans="3:6" ht="19.5" customHeight="1">
      <c r="C183" s="21"/>
      <c r="D183" s="21"/>
      <c r="E183" s="355"/>
      <c r="F183" s="355"/>
    </row>
    <row r="184" spans="3:6" ht="19.5" customHeight="1">
      <c r="C184" s="21"/>
      <c r="D184" s="21"/>
      <c r="E184" s="355"/>
      <c r="F184" s="355"/>
    </row>
    <row r="185" spans="3:6" ht="19.5" customHeight="1">
      <c r="C185" s="21"/>
      <c r="D185" s="21"/>
      <c r="E185" s="355"/>
      <c r="F185" s="355"/>
    </row>
    <row r="186" spans="3:6" ht="19.5" customHeight="1">
      <c r="C186" s="21"/>
      <c r="D186" s="21"/>
      <c r="E186" s="355"/>
      <c r="F186" s="355"/>
    </row>
    <row r="187" spans="3:6" ht="19.5" customHeight="1">
      <c r="C187" s="21"/>
      <c r="D187" s="21"/>
      <c r="E187" s="355"/>
      <c r="F187" s="355"/>
    </row>
    <row r="188" spans="3:6" ht="19.5" customHeight="1">
      <c r="C188" s="21"/>
      <c r="D188" s="21"/>
      <c r="E188" s="355"/>
      <c r="F188" s="355"/>
    </row>
    <row r="189" spans="3:6" ht="19.5" customHeight="1">
      <c r="C189" s="21"/>
      <c r="D189" s="21"/>
      <c r="E189" s="355"/>
      <c r="F189" s="355"/>
    </row>
    <row r="190" spans="3:6" ht="19.5" customHeight="1">
      <c r="C190" s="21"/>
      <c r="D190" s="21"/>
      <c r="E190" s="355"/>
      <c r="F190" s="355"/>
    </row>
    <row r="191" spans="3:6" ht="19.5" customHeight="1">
      <c r="C191" s="21"/>
      <c r="D191" s="21"/>
      <c r="E191" s="355"/>
      <c r="F191" s="355"/>
    </row>
    <row r="192" spans="3:6" ht="19.5" customHeight="1">
      <c r="C192" s="21"/>
      <c r="D192" s="21"/>
      <c r="E192" s="355"/>
      <c r="F192" s="355"/>
    </row>
    <row r="193" spans="3:6" ht="19.5" customHeight="1">
      <c r="C193" s="21"/>
      <c r="D193" s="21"/>
      <c r="E193" s="355"/>
      <c r="F193" s="355"/>
    </row>
    <row r="194" spans="3:6" ht="19.5" customHeight="1">
      <c r="C194" s="21"/>
      <c r="D194" s="21"/>
      <c r="E194" s="355"/>
      <c r="F194" s="355"/>
    </row>
    <row r="195" spans="3:6" ht="19.5" customHeight="1">
      <c r="C195" s="21"/>
      <c r="D195" s="21"/>
      <c r="E195" s="355"/>
      <c r="F195" s="355"/>
    </row>
    <row r="196" spans="3:6" ht="19.5" customHeight="1">
      <c r="C196" s="21"/>
      <c r="D196" s="21"/>
      <c r="E196" s="355"/>
      <c r="F196" s="355"/>
    </row>
    <row r="197" spans="3:6" ht="19.5" customHeight="1">
      <c r="C197" s="21"/>
      <c r="D197" s="21"/>
      <c r="E197" s="355"/>
      <c r="F197" s="355"/>
    </row>
    <row r="198" spans="3:6" ht="19.5" customHeight="1">
      <c r="C198" s="21"/>
      <c r="D198" s="21"/>
      <c r="E198" s="355"/>
      <c r="F198" s="355"/>
    </row>
    <row r="199" spans="3:6" ht="19.5" customHeight="1">
      <c r="C199" s="21"/>
      <c r="D199" s="21"/>
      <c r="E199" s="355"/>
      <c r="F199" s="355"/>
    </row>
    <row r="200" spans="3:6" ht="19.5" customHeight="1">
      <c r="C200" s="21"/>
      <c r="D200" s="21"/>
      <c r="E200" s="355"/>
      <c r="F200" s="355"/>
    </row>
    <row r="201" spans="3:6" ht="19.5" customHeight="1">
      <c r="C201" s="21"/>
      <c r="D201" s="21"/>
      <c r="E201" s="355"/>
      <c r="F201" s="355"/>
    </row>
    <row r="202" spans="3:6" ht="19.5" customHeight="1">
      <c r="C202" s="21"/>
      <c r="D202" s="21"/>
      <c r="E202" s="355"/>
      <c r="F202" s="355"/>
    </row>
    <row r="203" spans="3:6" ht="19.5" customHeight="1">
      <c r="C203" s="21"/>
      <c r="D203" s="21"/>
      <c r="E203" s="355"/>
      <c r="F203" s="355"/>
    </row>
    <row r="204" spans="3:6" ht="19.5" customHeight="1">
      <c r="C204" s="21"/>
      <c r="D204" s="21"/>
      <c r="E204" s="355"/>
      <c r="F204" s="355"/>
    </row>
    <row r="205" spans="3:6" ht="19.5" customHeight="1">
      <c r="C205" s="21"/>
      <c r="D205" s="21"/>
      <c r="E205" s="355"/>
      <c r="F205" s="355"/>
    </row>
    <row r="206" spans="3:6" ht="19.5" customHeight="1">
      <c r="C206" s="21"/>
      <c r="D206" s="21"/>
      <c r="E206" s="355"/>
      <c r="F206" s="355"/>
    </row>
    <row r="207" spans="3:6" ht="19.5" customHeight="1">
      <c r="C207" s="21"/>
      <c r="D207" s="21"/>
      <c r="E207" s="355"/>
      <c r="F207" s="355"/>
    </row>
    <row r="208" spans="3:6" ht="19.5" customHeight="1">
      <c r="C208" s="21"/>
      <c r="D208" s="21"/>
      <c r="E208" s="355"/>
      <c r="F208" s="355"/>
    </row>
    <row r="209" spans="3:6" ht="19.5" customHeight="1">
      <c r="C209" s="21"/>
      <c r="D209" s="21"/>
      <c r="E209" s="355"/>
      <c r="F209" s="355"/>
    </row>
    <row r="210" spans="3:6" ht="19.5" customHeight="1">
      <c r="C210" s="21"/>
      <c r="D210" s="21"/>
      <c r="E210" s="355"/>
      <c r="F210" s="355"/>
    </row>
    <row r="211" spans="3:6" ht="19.5" customHeight="1">
      <c r="C211" s="21"/>
      <c r="D211" s="21"/>
      <c r="E211" s="355"/>
      <c r="F211" s="355"/>
    </row>
    <row r="212" spans="3:6" ht="19.5" customHeight="1">
      <c r="C212" s="21"/>
      <c r="D212" s="21"/>
      <c r="E212" s="355"/>
      <c r="F212" s="355"/>
    </row>
    <row r="213" spans="3:6" ht="19.5" customHeight="1">
      <c r="C213" s="21"/>
      <c r="D213" s="21"/>
      <c r="E213" s="355"/>
      <c r="F213" s="355"/>
    </row>
    <row r="214" spans="3:6" ht="19.5" customHeight="1">
      <c r="C214" s="21"/>
      <c r="D214" s="21"/>
      <c r="E214" s="355"/>
      <c r="F214" s="355"/>
    </row>
    <row r="215" spans="3:6" ht="19.5" customHeight="1">
      <c r="C215" s="21"/>
      <c r="D215" s="21"/>
      <c r="E215" s="355"/>
      <c r="F215" s="355"/>
    </row>
    <row r="216" spans="3:6" ht="19.5" customHeight="1">
      <c r="C216" s="21"/>
      <c r="D216" s="21"/>
      <c r="E216" s="355"/>
      <c r="F216" s="355"/>
    </row>
    <row r="217" spans="3:6" ht="19.5" customHeight="1">
      <c r="C217" s="21"/>
      <c r="D217" s="21"/>
      <c r="E217" s="355"/>
      <c r="F217" s="355"/>
    </row>
    <row r="218" spans="3:6" ht="19.5" customHeight="1">
      <c r="C218" s="21"/>
      <c r="D218" s="21"/>
      <c r="E218" s="355"/>
      <c r="F218" s="355"/>
    </row>
    <row r="219" spans="3:6" ht="19.5" customHeight="1">
      <c r="C219" s="21"/>
      <c r="D219" s="21"/>
      <c r="E219" s="355"/>
      <c r="F219" s="355"/>
    </row>
    <row r="220" spans="3:6" ht="19.5" customHeight="1">
      <c r="C220" s="21"/>
      <c r="D220" s="21"/>
      <c r="E220" s="355"/>
      <c r="F220" s="355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conditionalFormatting sqref="C22:E22">
    <cfRule type="cellIs" priority="1" dxfId="0" operator="notEqual" stopIfTrue="1">
      <formula>-PyG!#REF!</formula>
    </cfRule>
  </conditionalFormatting>
  <dataValidations count="2">
    <dataValidation allowBlank="1" showInputMessage="1" showErrorMessage="1" error="LOS DATOS DEBEN COINCIDIR CON LA CIFRA DE AMORTIZACIONES FICHA EP-4 INV" sqref="C24:F24"/>
    <dataValidation allowBlank="1" showInputMessage="1" showErrorMessage="1" promptTitle="FICHA EP-9" prompt="ESTE DATO DEBE COINCIDIR CON LA FICHA EP-9" sqref="C22:E22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527"/>
  <sheetViews>
    <sheetView zoomScale="82" zoomScaleNormal="82" zoomScalePageLayoutView="0" workbookViewId="0" topLeftCell="A1">
      <selection activeCell="A25" sqref="A25:IV25"/>
    </sheetView>
  </sheetViews>
  <sheetFormatPr defaultColWidth="10.7109375" defaultRowHeight="12.75"/>
  <cols>
    <col min="1" max="1" width="2.7109375" style="63" customWidth="1"/>
    <col min="2" max="2" width="63.7109375" style="63" customWidth="1"/>
    <col min="3" max="3" width="13.140625" style="63" customWidth="1"/>
    <col min="4" max="4" width="15.421875" style="63" customWidth="1"/>
    <col min="5" max="5" width="15.28125" style="64" customWidth="1"/>
    <col min="6" max="6" width="2.421875" style="65" customWidth="1"/>
    <col min="7" max="7" width="10.7109375" style="63" hidden="1" customWidth="1"/>
    <col min="8" max="10" width="10.7109375" style="63" customWidth="1"/>
    <col min="11" max="16384" width="10.7109375" style="63" customWidth="1"/>
  </cols>
  <sheetData>
    <row r="2" spans="2:6" s="33" customFormat="1" ht="49.5" customHeight="1">
      <c r="B2" s="795" t="s">
        <v>80</v>
      </c>
      <c r="C2" s="795"/>
      <c r="D2" s="795"/>
      <c r="E2" s="1">
        <v>2017</v>
      </c>
      <c r="F2" s="2"/>
    </row>
    <row r="3" spans="2:6" s="33" customFormat="1" ht="37.5" customHeight="1">
      <c r="B3" s="796" t="str">
        <f>PyG!$B$3</f>
        <v>FUNDACIÓN: Agencia Insular de la Energía de Tenerife</v>
      </c>
      <c r="C3" s="797"/>
      <c r="D3" s="798"/>
      <c r="E3" s="3" t="s">
        <v>121</v>
      </c>
      <c r="F3" s="4"/>
    </row>
    <row r="4" spans="2:6" s="33" customFormat="1" ht="31.5" customHeight="1">
      <c r="B4" s="799" t="s">
        <v>393</v>
      </c>
      <c r="C4" s="799"/>
      <c r="D4" s="799"/>
      <c r="E4" s="799"/>
      <c r="F4" s="35"/>
    </row>
    <row r="5" spans="2:7" s="33" customFormat="1" ht="31.5" customHeight="1">
      <c r="B5" s="36" t="s">
        <v>121</v>
      </c>
      <c r="C5" s="37" t="s">
        <v>368</v>
      </c>
      <c r="D5" s="38" t="s">
        <v>394</v>
      </c>
      <c r="E5" s="38" t="s">
        <v>395</v>
      </c>
      <c r="F5" s="39"/>
      <c r="G5" s="331" t="s">
        <v>351</v>
      </c>
    </row>
    <row r="6" spans="2:7" s="33" customFormat="1" ht="19.5" customHeight="1">
      <c r="B6" s="40" t="s">
        <v>122</v>
      </c>
      <c r="C6" s="370">
        <f>C7+C8+C9+C10+C11+C12+C13</f>
        <v>700504.5</v>
      </c>
      <c r="D6" s="370">
        <f>D7+D8+D9+D10+D11+D12+D13</f>
        <v>594723.62</v>
      </c>
      <c r="E6" s="370">
        <f>E7+E8+E9+E10+E11+E12+E13</f>
        <v>488942.74</v>
      </c>
      <c r="F6" s="41"/>
      <c r="G6" s="332">
        <f>+E6-D6</f>
        <v>-105780.88</v>
      </c>
    </row>
    <row r="7" spans="2:7" s="33" customFormat="1" ht="19.5" customHeight="1">
      <c r="B7" s="40" t="s">
        <v>359</v>
      </c>
      <c r="C7" s="370">
        <v>700504.5</v>
      </c>
      <c r="D7" s="370">
        <v>594723.62</v>
      </c>
      <c r="E7" s="370">
        <v>488942.74</v>
      </c>
      <c r="F7" s="42"/>
      <c r="G7" s="330">
        <f>+E7-D7</f>
        <v>-105780.88</v>
      </c>
    </row>
    <row r="8" spans="2:7" s="33" customFormat="1" ht="19.5" customHeight="1">
      <c r="B8" s="40" t="s">
        <v>360</v>
      </c>
      <c r="C8" s="370">
        <v>0</v>
      </c>
      <c r="D8" s="370">
        <v>0</v>
      </c>
      <c r="E8" s="370">
        <v>0</v>
      </c>
      <c r="F8" s="42"/>
      <c r="G8" s="332">
        <f aca="true" t="shared" si="0" ref="G8:G13">+E8-D8</f>
        <v>0</v>
      </c>
    </row>
    <row r="9" spans="2:7" s="33" customFormat="1" ht="19.5" customHeight="1">
      <c r="B9" s="40" t="s">
        <v>362</v>
      </c>
      <c r="C9" s="370">
        <v>0</v>
      </c>
      <c r="D9" s="370">
        <v>0</v>
      </c>
      <c r="E9" s="370">
        <v>0</v>
      </c>
      <c r="F9" s="42"/>
      <c r="G9" s="332">
        <f t="shared" si="0"/>
        <v>0</v>
      </c>
    </row>
    <row r="10" spans="2:7" s="33" customFormat="1" ht="19.5" customHeight="1">
      <c r="B10" s="45" t="s">
        <v>361</v>
      </c>
      <c r="C10" s="370">
        <v>0</v>
      </c>
      <c r="D10" s="370">
        <v>0</v>
      </c>
      <c r="E10" s="370">
        <v>0</v>
      </c>
      <c r="F10" s="42"/>
      <c r="G10" s="332">
        <f t="shared" si="0"/>
        <v>0</v>
      </c>
    </row>
    <row r="11" spans="1:7" s="33" customFormat="1" ht="27" customHeight="1">
      <c r="A11" s="46"/>
      <c r="B11" s="45" t="s">
        <v>363</v>
      </c>
      <c r="C11" s="370">
        <v>0</v>
      </c>
      <c r="D11" s="370">
        <v>0</v>
      </c>
      <c r="E11" s="370">
        <v>0</v>
      </c>
      <c r="F11" s="42"/>
      <c r="G11" s="332">
        <f t="shared" si="0"/>
        <v>0</v>
      </c>
    </row>
    <row r="12" spans="2:7" s="33" customFormat="1" ht="30" customHeight="1">
      <c r="B12" s="45" t="s">
        <v>364</v>
      </c>
      <c r="C12" s="370">
        <v>0</v>
      </c>
      <c r="D12" s="370">
        <v>0</v>
      </c>
      <c r="E12" s="370">
        <v>0</v>
      </c>
      <c r="F12" s="42"/>
      <c r="G12" s="332">
        <f t="shared" si="0"/>
        <v>0</v>
      </c>
    </row>
    <row r="13" spans="2:7" s="33" customFormat="1" ht="19.5" customHeight="1">
      <c r="B13" s="40" t="s">
        <v>365</v>
      </c>
      <c r="C13" s="369">
        <v>0</v>
      </c>
      <c r="D13" s="369">
        <v>0</v>
      </c>
      <c r="E13" s="369">
        <v>0</v>
      </c>
      <c r="F13" s="42"/>
      <c r="G13" s="330">
        <f t="shared" si="0"/>
        <v>0</v>
      </c>
    </row>
    <row r="14" spans="2:7" s="33" customFormat="1" ht="3" customHeight="1">
      <c r="B14" s="40"/>
      <c r="C14" s="369"/>
      <c r="D14" s="369"/>
      <c r="E14" s="369"/>
      <c r="F14" s="42"/>
      <c r="G14" s="330"/>
    </row>
    <row r="15" spans="2:7" s="33" customFormat="1" ht="19.5" customHeight="1">
      <c r="B15" s="40" t="s">
        <v>123</v>
      </c>
      <c r="C15" s="370">
        <f>+C16+C17+C18+C19+C20+C21+C22</f>
        <v>185756.12</v>
      </c>
      <c r="D15" s="370">
        <f>+D16+D17+D18+D19+D20+D21+D22</f>
        <v>211554.90999999997</v>
      </c>
      <c r="E15" s="370">
        <f>+E16+E17+E18+E19+E20+E21+E22</f>
        <v>283343.46</v>
      </c>
      <c r="F15" s="41"/>
      <c r="G15" s="332">
        <f aca="true" t="shared" si="1" ref="G15:G22">+E15-D15</f>
        <v>71788.55000000005</v>
      </c>
    </row>
    <row r="16" spans="2:7" s="33" customFormat="1" ht="19.5" customHeight="1">
      <c r="B16" s="40" t="s">
        <v>396</v>
      </c>
      <c r="C16" s="369">
        <v>0</v>
      </c>
      <c r="D16" s="369">
        <v>0</v>
      </c>
      <c r="E16" s="369">
        <v>0</v>
      </c>
      <c r="F16" s="42"/>
      <c r="G16" s="330">
        <f t="shared" si="1"/>
        <v>0</v>
      </c>
    </row>
    <row r="17" spans="2:7" s="33" customFormat="1" ht="19.5" customHeight="1">
      <c r="B17" s="40" t="s">
        <v>397</v>
      </c>
      <c r="C17" s="369">
        <v>0</v>
      </c>
      <c r="D17" s="369">
        <v>0</v>
      </c>
      <c r="E17" s="369">
        <v>0</v>
      </c>
      <c r="F17" s="42"/>
      <c r="G17" s="330">
        <f t="shared" si="1"/>
        <v>0</v>
      </c>
    </row>
    <row r="18" spans="2:7" s="33" customFormat="1" ht="19.5" customHeight="1">
      <c r="B18" s="40" t="s">
        <v>398</v>
      </c>
      <c r="C18" s="370">
        <v>114837.55</v>
      </c>
      <c r="D18" s="370">
        <v>191799.58</v>
      </c>
      <c r="E18" s="370">
        <v>141819.01</v>
      </c>
      <c r="F18" s="42"/>
      <c r="G18" s="330">
        <f t="shared" si="1"/>
        <v>-49980.56999999998</v>
      </c>
    </row>
    <row r="19" spans="2:7" s="33" customFormat="1" ht="28.5" customHeight="1">
      <c r="B19" s="45" t="s">
        <v>399</v>
      </c>
      <c r="C19" s="369">
        <v>0</v>
      </c>
      <c r="D19" s="369">
        <v>0</v>
      </c>
      <c r="E19" s="369">
        <v>0</v>
      </c>
      <c r="F19" s="42"/>
      <c r="G19" s="330">
        <f t="shared" si="1"/>
        <v>0</v>
      </c>
    </row>
    <row r="20" spans="2:7" s="33" customFormat="1" ht="19.5" customHeight="1">
      <c r="B20" s="40" t="s">
        <v>400</v>
      </c>
      <c r="C20" s="369">
        <v>0</v>
      </c>
      <c r="D20" s="369">
        <v>0</v>
      </c>
      <c r="E20" s="369">
        <v>0</v>
      </c>
      <c r="F20" s="42"/>
      <c r="G20" s="330">
        <f t="shared" si="1"/>
        <v>0</v>
      </c>
    </row>
    <row r="21" spans="2:7" s="33" customFormat="1" ht="19.5" customHeight="1">
      <c r="B21" s="40" t="s">
        <v>401</v>
      </c>
      <c r="C21" s="369">
        <v>0</v>
      </c>
      <c r="D21" s="369">
        <v>0</v>
      </c>
      <c r="E21" s="369">
        <v>0</v>
      </c>
      <c r="F21" s="42"/>
      <c r="G21" s="330">
        <f t="shared" si="1"/>
        <v>0</v>
      </c>
    </row>
    <row r="22" spans="2:7" s="33" customFormat="1" ht="19.5" customHeight="1">
      <c r="B22" s="40" t="s">
        <v>402</v>
      </c>
      <c r="C22" s="370">
        <v>70918.57</v>
      </c>
      <c r="D22" s="370">
        <v>19755.33</v>
      </c>
      <c r="E22" s="370">
        <v>141524.45</v>
      </c>
      <c r="F22" s="42"/>
      <c r="G22" s="330">
        <f t="shared" si="1"/>
        <v>121769.12000000001</v>
      </c>
    </row>
    <row r="23" spans="2:7" s="33" customFormat="1" ht="21.75" customHeight="1">
      <c r="B23" s="47" t="s">
        <v>124</v>
      </c>
      <c r="C23" s="370">
        <f>+C6+C15</f>
        <v>886260.62</v>
      </c>
      <c r="D23" s="370">
        <f>+D6+D15</f>
        <v>806278.53</v>
      </c>
      <c r="E23" s="370">
        <f>+E6+E15</f>
        <v>772286.2</v>
      </c>
      <c r="F23" s="41"/>
      <c r="G23" s="332">
        <f>+E23-D23</f>
        <v>-33992.330000000075</v>
      </c>
    </row>
    <row r="24" spans="2:6" s="33" customFormat="1" ht="15" customHeight="1">
      <c r="B24" s="48"/>
      <c r="C24" s="49"/>
      <c r="D24" s="49"/>
      <c r="E24" s="49"/>
      <c r="F24" s="41"/>
    </row>
    <row r="25" spans="2:6" s="33" customFormat="1" ht="12.75" hidden="1">
      <c r="B25" s="33" t="s">
        <v>125</v>
      </c>
      <c r="C25" s="44"/>
      <c r="D25" s="44"/>
      <c r="E25" s="44"/>
      <c r="F25" s="52"/>
    </row>
    <row r="26" spans="2:6" s="33" customFormat="1" ht="12.75" hidden="1">
      <c r="B26" s="43" t="s">
        <v>125</v>
      </c>
      <c r="C26" s="53">
        <f>C23-'[1]PASIVO'!C60</f>
        <v>886260.62</v>
      </c>
      <c r="D26" s="53">
        <f>D23-'[1]PASIVO'!D60</f>
        <v>806278.53</v>
      </c>
      <c r="E26" s="53">
        <f>E23-'[1]PASIVO'!E60</f>
        <v>772286.2</v>
      </c>
      <c r="F26" s="54"/>
    </row>
    <row r="27" spans="2:6" s="33" customFormat="1" ht="12.75" hidden="1">
      <c r="B27" s="46"/>
      <c r="C27" s="54"/>
      <c r="D27" s="54"/>
      <c r="E27" s="54"/>
      <c r="F27" s="54"/>
    </row>
    <row r="28" spans="2:6" s="33" customFormat="1" ht="12.75" hidden="1">
      <c r="B28" s="46"/>
      <c r="C28" s="55"/>
      <c r="D28" s="55"/>
      <c r="E28" s="54"/>
      <c r="F28" s="54"/>
    </row>
    <row r="29" spans="2:6" s="33" customFormat="1" ht="12.75" hidden="1">
      <c r="B29" s="46" t="s">
        <v>126</v>
      </c>
      <c r="C29" s="56">
        <f>+C23-'[1]PASIVO'!C60</f>
        <v>886260.62</v>
      </c>
      <c r="D29" s="56">
        <f>+D23-'[1]PASIVO'!D60</f>
        <v>806278.53</v>
      </c>
      <c r="E29" s="56">
        <f>+E23-'[1]PASIVO'!E60</f>
        <v>772286.2</v>
      </c>
      <c r="F29" s="54"/>
    </row>
    <row r="30" spans="2:6" s="33" customFormat="1" ht="12.75" hidden="1">
      <c r="B30" s="46"/>
      <c r="C30" s="55"/>
      <c r="D30" s="55"/>
      <c r="E30" s="54"/>
      <c r="F30" s="54"/>
    </row>
    <row r="31" spans="2:6" s="33" customFormat="1" ht="12.75" hidden="1">
      <c r="B31" s="57" t="s">
        <v>127</v>
      </c>
      <c r="C31" s="53">
        <f>+C15-'[1]PASIVO'!C43</f>
        <v>185756.12</v>
      </c>
      <c r="D31" s="53" t="e">
        <f>+D15-'[1]PASIVO'!D43</f>
        <v>#REF!</v>
      </c>
      <c r="E31" s="53" t="e">
        <f>+E15-'[1]PASIVO'!E43</f>
        <v>#REF!</v>
      </c>
      <c r="F31" s="54"/>
    </row>
    <row r="32" spans="2:6" s="33" customFormat="1" ht="12.75" hidden="1">
      <c r="B32" s="58" t="s">
        <v>128</v>
      </c>
      <c r="C32" s="43"/>
      <c r="D32" s="53" t="e">
        <f>+D31-C31</f>
        <v>#REF!</v>
      </c>
      <c r="E32" s="59" t="e">
        <f>+E31-D31</f>
        <v>#REF!</v>
      </c>
      <c r="F32" s="54"/>
    </row>
    <row r="33" spans="3:6" s="33" customFormat="1" ht="12.75">
      <c r="C33" s="60"/>
      <c r="D33" s="60"/>
      <c r="E33" s="61"/>
      <c r="F33" s="61"/>
    </row>
    <row r="34" spans="3:6" s="33" customFormat="1" ht="12.75">
      <c r="C34" s="55"/>
      <c r="D34" s="55"/>
      <c r="E34" s="62"/>
      <c r="F34" s="62"/>
    </row>
    <row r="35" spans="3:6" s="33" customFormat="1" ht="12.75">
      <c r="C35" s="55"/>
      <c r="D35" s="55"/>
      <c r="E35" s="54"/>
      <c r="F35" s="54"/>
    </row>
    <row r="36" spans="3:6" s="33" customFormat="1" ht="12.75">
      <c r="C36" s="54"/>
      <c r="D36" s="54"/>
      <c r="E36" s="54"/>
      <c r="F36" s="54"/>
    </row>
    <row r="37" spans="3:6" s="33" customFormat="1" ht="12.75">
      <c r="C37" s="55"/>
      <c r="D37" s="54"/>
      <c r="E37" s="54"/>
      <c r="F37" s="54"/>
    </row>
    <row r="38" spans="3:6" s="33" customFormat="1" ht="12.75">
      <c r="C38" s="55"/>
      <c r="D38" s="55"/>
      <c r="E38" s="54"/>
      <c r="F38" s="54"/>
    </row>
    <row r="39" spans="3:6" s="33" customFormat="1" ht="12.75">
      <c r="C39" s="55"/>
      <c r="D39" s="55"/>
      <c r="E39" s="54"/>
      <c r="F39" s="54"/>
    </row>
    <row r="40" spans="3:6" s="33" customFormat="1" ht="12.75">
      <c r="C40" s="55"/>
      <c r="D40" s="55"/>
      <c r="E40" s="54"/>
      <c r="F40" s="54"/>
    </row>
    <row r="41" spans="3:6" s="33" customFormat="1" ht="12.75">
      <c r="C41" s="60"/>
      <c r="D41" s="60"/>
      <c r="E41" s="61"/>
      <c r="F41" s="61"/>
    </row>
    <row r="42" spans="3:6" s="33" customFormat="1" ht="12.75">
      <c r="C42" s="55"/>
      <c r="D42" s="55"/>
      <c r="E42" s="62"/>
      <c r="F42" s="62"/>
    </row>
    <row r="43" spans="3:6" s="33" customFormat="1" ht="12.75">
      <c r="C43" s="55"/>
      <c r="D43" s="55"/>
      <c r="E43" s="62"/>
      <c r="F43" s="62"/>
    </row>
    <row r="44" spans="3:6" s="33" customFormat="1" ht="12.75">
      <c r="C44" s="55"/>
      <c r="D44" s="55"/>
      <c r="E44" s="62"/>
      <c r="F44" s="62"/>
    </row>
    <row r="45" spans="5:6" s="33" customFormat="1" ht="12.75">
      <c r="E45" s="51"/>
      <c r="F45" s="52"/>
    </row>
    <row r="46" spans="5:6" s="33" customFormat="1" ht="12.75">
      <c r="E46" s="51"/>
      <c r="F46" s="52"/>
    </row>
    <row r="47" spans="5:6" s="33" customFormat="1" ht="12.75">
      <c r="E47" s="51"/>
      <c r="F47" s="52"/>
    </row>
    <row r="48" spans="5:6" s="33" customFormat="1" ht="12.75">
      <c r="E48" s="51"/>
      <c r="F48" s="52"/>
    </row>
    <row r="49" spans="5:6" s="33" customFormat="1" ht="12.75">
      <c r="E49" s="51"/>
      <c r="F49" s="52"/>
    </row>
    <row r="50" spans="5:6" s="33" customFormat="1" ht="12.75">
      <c r="E50" s="51"/>
      <c r="F50" s="52"/>
    </row>
    <row r="51" spans="5:6" s="33" customFormat="1" ht="12.75">
      <c r="E51" s="51"/>
      <c r="F51" s="52"/>
    </row>
    <row r="52" spans="5:6" s="33" customFormat="1" ht="12.75">
      <c r="E52" s="51"/>
      <c r="F52" s="52"/>
    </row>
    <row r="53" spans="5:6" s="33" customFormat="1" ht="12.75">
      <c r="E53" s="51"/>
      <c r="F53" s="52"/>
    </row>
    <row r="54" spans="5:6" s="33" customFormat="1" ht="12.75">
      <c r="E54" s="51"/>
      <c r="F54" s="52"/>
    </row>
    <row r="55" spans="5:6" s="33" customFormat="1" ht="12.75">
      <c r="E55" s="51"/>
      <c r="F55" s="52"/>
    </row>
    <row r="56" spans="5:6" s="33" customFormat="1" ht="12.75">
      <c r="E56" s="51"/>
      <c r="F56" s="52"/>
    </row>
    <row r="57" spans="5:6" s="33" customFormat="1" ht="12.75">
      <c r="E57" s="51"/>
      <c r="F57" s="52"/>
    </row>
    <row r="58" spans="5:6" s="33" customFormat="1" ht="12.75">
      <c r="E58" s="51"/>
      <c r="F58" s="52"/>
    </row>
    <row r="59" spans="5:6" s="33" customFormat="1" ht="12.75">
      <c r="E59" s="51"/>
      <c r="F59" s="52"/>
    </row>
    <row r="60" spans="5:6" s="33" customFormat="1" ht="12.75">
      <c r="E60" s="51"/>
      <c r="F60" s="52"/>
    </row>
    <row r="61" spans="5:6" s="33" customFormat="1" ht="12.75">
      <c r="E61" s="51"/>
      <c r="F61" s="52"/>
    </row>
    <row r="62" spans="5:6" s="33" customFormat="1" ht="12.75">
      <c r="E62" s="51"/>
      <c r="F62" s="52"/>
    </row>
    <row r="63" spans="5:6" s="33" customFormat="1" ht="12.75">
      <c r="E63" s="51"/>
      <c r="F63" s="52"/>
    </row>
    <row r="64" spans="5:6" s="33" customFormat="1" ht="12.75">
      <c r="E64" s="51"/>
      <c r="F64" s="52"/>
    </row>
    <row r="65" spans="5:6" s="33" customFormat="1" ht="12.75">
      <c r="E65" s="51"/>
      <c r="F65" s="52"/>
    </row>
    <row r="66" spans="5:6" s="33" customFormat="1" ht="12.75">
      <c r="E66" s="51"/>
      <c r="F66" s="52"/>
    </row>
    <row r="67" spans="5:6" s="33" customFormat="1" ht="12.75">
      <c r="E67" s="51"/>
      <c r="F67" s="52"/>
    </row>
    <row r="68" spans="5:6" s="33" customFormat="1" ht="12.75">
      <c r="E68" s="51"/>
      <c r="F68" s="52"/>
    </row>
    <row r="69" spans="5:6" s="33" customFormat="1" ht="12.75">
      <c r="E69" s="51"/>
      <c r="F69" s="52"/>
    </row>
    <row r="70" spans="5:6" s="33" customFormat="1" ht="12.75">
      <c r="E70" s="51"/>
      <c r="F70" s="52"/>
    </row>
    <row r="71" spans="5:6" s="33" customFormat="1" ht="12.75">
      <c r="E71" s="51"/>
      <c r="F71" s="52"/>
    </row>
    <row r="72" spans="5:6" s="33" customFormat="1" ht="12.75">
      <c r="E72" s="51"/>
      <c r="F72" s="52"/>
    </row>
    <row r="73" spans="5:6" s="33" customFormat="1" ht="12.75">
      <c r="E73" s="51"/>
      <c r="F73" s="52"/>
    </row>
    <row r="74" spans="5:6" s="33" customFormat="1" ht="12.75">
      <c r="E74" s="51"/>
      <c r="F74" s="52"/>
    </row>
    <row r="75" spans="5:6" s="33" customFormat="1" ht="12.75">
      <c r="E75" s="51"/>
      <c r="F75" s="52"/>
    </row>
    <row r="76" spans="5:6" s="33" customFormat="1" ht="12.75">
      <c r="E76" s="51"/>
      <c r="F76" s="52"/>
    </row>
    <row r="77" spans="5:6" s="33" customFormat="1" ht="12.75">
      <c r="E77" s="51"/>
      <c r="F77" s="52"/>
    </row>
    <row r="78" spans="5:6" s="33" customFormat="1" ht="12.75">
      <c r="E78" s="51"/>
      <c r="F78" s="52"/>
    </row>
    <row r="79" spans="5:6" s="33" customFormat="1" ht="12.75">
      <c r="E79" s="51"/>
      <c r="F79" s="52"/>
    </row>
    <row r="80" spans="5:6" s="33" customFormat="1" ht="12.75">
      <c r="E80" s="51"/>
      <c r="F80" s="52"/>
    </row>
    <row r="81" spans="5:6" s="33" customFormat="1" ht="12.75">
      <c r="E81" s="51"/>
      <c r="F81" s="52"/>
    </row>
    <row r="82" spans="5:6" s="33" customFormat="1" ht="12.75">
      <c r="E82" s="51"/>
      <c r="F82" s="52"/>
    </row>
    <row r="83" spans="5:6" s="33" customFormat="1" ht="12.75">
      <c r="E83" s="51"/>
      <c r="F83" s="52"/>
    </row>
    <row r="84" spans="5:6" s="33" customFormat="1" ht="12.75">
      <c r="E84" s="51"/>
      <c r="F84" s="52"/>
    </row>
    <row r="85" spans="5:6" s="33" customFormat="1" ht="12.75">
      <c r="E85" s="51"/>
      <c r="F85" s="52"/>
    </row>
    <row r="86" spans="5:6" s="33" customFormat="1" ht="12.75">
      <c r="E86" s="51"/>
      <c r="F86" s="52"/>
    </row>
    <row r="87" spans="5:6" s="33" customFormat="1" ht="12.75">
      <c r="E87" s="51"/>
      <c r="F87" s="52"/>
    </row>
    <row r="88" spans="5:6" s="33" customFormat="1" ht="12.75">
      <c r="E88" s="51"/>
      <c r="F88" s="52"/>
    </row>
    <row r="89" spans="5:6" s="33" customFormat="1" ht="12.75">
      <c r="E89" s="51"/>
      <c r="F89" s="52"/>
    </row>
    <row r="90" spans="5:6" s="33" customFormat="1" ht="12.75">
      <c r="E90" s="51"/>
      <c r="F90" s="52"/>
    </row>
    <row r="91" spans="5:6" s="33" customFormat="1" ht="12.75">
      <c r="E91" s="51"/>
      <c r="F91" s="52"/>
    </row>
    <row r="92" spans="5:6" s="33" customFormat="1" ht="12.75">
      <c r="E92" s="51"/>
      <c r="F92" s="52"/>
    </row>
    <row r="93" spans="5:6" s="33" customFormat="1" ht="12.75">
      <c r="E93" s="51"/>
      <c r="F93" s="52"/>
    </row>
    <row r="94" spans="5:6" s="33" customFormat="1" ht="12.75">
      <c r="E94" s="51"/>
      <c r="F94" s="52"/>
    </row>
    <row r="95" spans="5:6" s="33" customFormat="1" ht="12.75">
      <c r="E95" s="51"/>
      <c r="F95" s="52"/>
    </row>
    <row r="96" spans="5:6" s="33" customFormat="1" ht="12.75">
      <c r="E96" s="51"/>
      <c r="F96" s="52"/>
    </row>
    <row r="97" spans="5:6" s="33" customFormat="1" ht="12.75">
      <c r="E97" s="51"/>
      <c r="F97" s="52"/>
    </row>
    <row r="98" spans="5:6" s="33" customFormat="1" ht="12.75">
      <c r="E98" s="51"/>
      <c r="F98" s="52"/>
    </row>
    <row r="99" spans="5:6" s="33" customFormat="1" ht="12.75">
      <c r="E99" s="51"/>
      <c r="F99" s="52"/>
    </row>
    <row r="100" spans="5:6" s="33" customFormat="1" ht="12.75">
      <c r="E100" s="51"/>
      <c r="F100" s="52"/>
    </row>
    <row r="101" spans="5:6" s="33" customFormat="1" ht="12.75">
      <c r="E101" s="51"/>
      <c r="F101" s="52"/>
    </row>
    <row r="102" spans="5:6" s="33" customFormat="1" ht="12.75">
      <c r="E102" s="51"/>
      <c r="F102" s="52"/>
    </row>
    <row r="103" spans="5:6" s="33" customFormat="1" ht="12.75">
      <c r="E103" s="51"/>
      <c r="F103" s="52"/>
    </row>
    <row r="104" spans="5:6" s="33" customFormat="1" ht="12.75">
      <c r="E104" s="51"/>
      <c r="F104" s="52"/>
    </row>
    <row r="105" spans="5:6" s="33" customFormat="1" ht="12.75">
      <c r="E105" s="51"/>
      <c r="F105" s="52"/>
    </row>
    <row r="106" spans="5:6" s="33" customFormat="1" ht="12.75">
      <c r="E106" s="51"/>
      <c r="F106" s="52"/>
    </row>
    <row r="107" spans="5:6" s="33" customFormat="1" ht="12.75">
      <c r="E107" s="51"/>
      <c r="F107" s="52"/>
    </row>
    <row r="108" spans="5:6" s="33" customFormat="1" ht="12.75">
      <c r="E108" s="51"/>
      <c r="F108" s="52"/>
    </row>
    <row r="109" spans="5:6" s="33" customFormat="1" ht="12.75">
      <c r="E109" s="51"/>
      <c r="F109" s="52"/>
    </row>
    <row r="110" spans="5:6" s="33" customFormat="1" ht="12.75">
      <c r="E110" s="51"/>
      <c r="F110" s="52"/>
    </row>
    <row r="111" spans="5:6" s="33" customFormat="1" ht="12.75">
      <c r="E111" s="51"/>
      <c r="F111" s="52"/>
    </row>
    <row r="112" spans="5:6" s="33" customFormat="1" ht="12.75">
      <c r="E112" s="51"/>
      <c r="F112" s="52"/>
    </row>
    <row r="113" spans="5:6" s="33" customFormat="1" ht="12.75">
      <c r="E113" s="51"/>
      <c r="F113" s="52"/>
    </row>
    <row r="114" spans="5:6" s="33" customFormat="1" ht="12.75">
      <c r="E114" s="51"/>
      <c r="F114" s="52"/>
    </row>
    <row r="115" spans="5:6" s="33" customFormat="1" ht="12.75">
      <c r="E115" s="51"/>
      <c r="F115" s="52"/>
    </row>
    <row r="116" spans="5:6" s="33" customFormat="1" ht="12.75">
      <c r="E116" s="51"/>
      <c r="F116" s="52"/>
    </row>
    <row r="117" spans="5:6" s="33" customFormat="1" ht="12.75">
      <c r="E117" s="51"/>
      <c r="F117" s="52"/>
    </row>
    <row r="118" spans="5:6" s="33" customFormat="1" ht="12.75">
      <c r="E118" s="51"/>
      <c r="F118" s="52"/>
    </row>
    <row r="119" spans="5:6" s="33" customFormat="1" ht="12.75">
      <c r="E119" s="51"/>
      <c r="F119" s="52"/>
    </row>
    <row r="120" spans="5:6" s="33" customFormat="1" ht="12.75">
      <c r="E120" s="51"/>
      <c r="F120" s="52"/>
    </row>
    <row r="121" spans="5:6" s="33" customFormat="1" ht="12.75">
      <c r="E121" s="51"/>
      <c r="F121" s="52"/>
    </row>
    <row r="122" spans="5:6" s="33" customFormat="1" ht="12.75">
      <c r="E122" s="51"/>
      <c r="F122" s="52"/>
    </row>
    <row r="123" spans="5:6" s="33" customFormat="1" ht="12.75">
      <c r="E123" s="51"/>
      <c r="F123" s="52"/>
    </row>
    <row r="124" spans="5:6" s="33" customFormat="1" ht="12.75">
      <c r="E124" s="51"/>
      <c r="F124" s="52"/>
    </row>
    <row r="125" spans="5:6" s="33" customFormat="1" ht="12.75">
      <c r="E125" s="51"/>
      <c r="F125" s="52"/>
    </row>
    <row r="126" spans="5:6" s="33" customFormat="1" ht="12.75">
      <c r="E126" s="51"/>
      <c r="F126" s="52"/>
    </row>
    <row r="127" spans="5:6" s="33" customFormat="1" ht="12.75">
      <c r="E127" s="51"/>
      <c r="F127" s="52"/>
    </row>
    <row r="128" spans="5:6" s="33" customFormat="1" ht="12.75">
      <c r="E128" s="51"/>
      <c r="F128" s="52"/>
    </row>
    <row r="129" spans="5:6" s="33" customFormat="1" ht="12.75">
      <c r="E129" s="51"/>
      <c r="F129" s="52"/>
    </row>
    <row r="130" spans="5:6" s="33" customFormat="1" ht="12.75">
      <c r="E130" s="51"/>
      <c r="F130" s="52"/>
    </row>
    <row r="131" spans="5:6" s="33" customFormat="1" ht="12.75">
      <c r="E131" s="51"/>
      <c r="F131" s="52"/>
    </row>
    <row r="132" spans="5:6" s="33" customFormat="1" ht="12.75">
      <c r="E132" s="51"/>
      <c r="F132" s="52"/>
    </row>
    <row r="133" spans="5:6" s="33" customFormat="1" ht="12.75">
      <c r="E133" s="51"/>
      <c r="F133" s="52"/>
    </row>
    <row r="134" spans="5:6" s="33" customFormat="1" ht="12.75">
      <c r="E134" s="51"/>
      <c r="F134" s="52"/>
    </row>
    <row r="135" spans="5:6" s="33" customFormat="1" ht="12.75">
      <c r="E135" s="51"/>
      <c r="F135" s="52"/>
    </row>
    <row r="136" spans="5:6" s="33" customFormat="1" ht="12.75">
      <c r="E136" s="51"/>
      <c r="F136" s="52"/>
    </row>
    <row r="137" spans="5:6" s="33" customFormat="1" ht="12.75">
      <c r="E137" s="51"/>
      <c r="F137" s="52"/>
    </row>
    <row r="138" spans="5:6" s="33" customFormat="1" ht="12.75">
      <c r="E138" s="51"/>
      <c r="F138" s="52"/>
    </row>
    <row r="139" spans="5:6" s="33" customFormat="1" ht="12.75">
      <c r="E139" s="51"/>
      <c r="F139" s="52"/>
    </row>
    <row r="140" spans="5:6" s="33" customFormat="1" ht="12.75">
      <c r="E140" s="51"/>
      <c r="F140" s="52"/>
    </row>
    <row r="141" spans="5:6" s="33" customFormat="1" ht="12.75">
      <c r="E141" s="51"/>
      <c r="F141" s="52"/>
    </row>
    <row r="142" spans="5:6" s="33" customFormat="1" ht="12.75">
      <c r="E142" s="51"/>
      <c r="F142" s="52"/>
    </row>
    <row r="143" spans="5:6" s="33" customFormat="1" ht="12.75">
      <c r="E143" s="51"/>
      <c r="F143" s="52"/>
    </row>
    <row r="144" spans="5:6" s="33" customFormat="1" ht="12.75">
      <c r="E144" s="51"/>
      <c r="F144" s="52"/>
    </row>
    <row r="145" spans="5:6" s="33" customFormat="1" ht="12.75">
      <c r="E145" s="51"/>
      <c r="F145" s="52"/>
    </row>
    <row r="146" spans="5:6" s="33" customFormat="1" ht="12.75">
      <c r="E146" s="51"/>
      <c r="F146" s="52"/>
    </row>
    <row r="147" spans="5:6" s="33" customFormat="1" ht="12.75">
      <c r="E147" s="51"/>
      <c r="F147" s="52"/>
    </row>
    <row r="148" spans="5:6" s="33" customFormat="1" ht="12.75">
      <c r="E148" s="51"/>
      <c r="F148" s="52"/>
    </row>
    <row r="149" spans="5:6" s="33" customFormat="1" ht="12.75">
      <c r="E149" s="51"/>
      <c r="F149" s="52"/>
    </row>
    <row r="150" spans="5:6" s="33" customFormat="1" ht="12.75">
      <c r="E150" s="51"/>
      <c r="F150" s="52"/>
    </row>
    <row r="151" spans="5:6" s="33" customFormat="1" ht="12.75">
      <c r="E151" s="51"/>
      <c r="F151" s="52"/>
    </row>
    <row r="152" spans="5:6" s="33" customFormat="1" ht="12.75">
      <c r="E152" s="51"/>
      <c r="F152" s="52"/>
    </row>
    <row r="153" spans="5:6" s="33" customFormat="1" ht="12.75">
      <c r="E153" s="51"/>
      <c r="F153" s="52"/>
    </row>
    <row r="154" spans="5:6" s="33" customFormat="1" ht="12.75">
      <c r="E154" s="51"/>
      <c r="F154" s="52"/>
    </row>
    <row r="155" spans="5:6" s="33" customFormat="1" ht="12.75">
      <c r="E155" s="51"/>
      <c r="F155" s="52"/>
    </row>
    <row r="156" spans="5:6" s="33" customFormat="1" ht="12.75">
      <c r="E156" s="51"/>
      <c r="F156" s="52"/>
    </row>
    <row r="157" spans="5:6" s="33" customFormat="1" ht="12.75">
      <c r="E157" s="51"/>
      <c r="F157" s="52"/>
    </row>
    <row r="158" spans="5:6" s="33" customFormat="1" ht="12.75">
      <c r="E158" s="51"/>
      <c r="F158" s="52"/>
    </row>
    <row r="159" spans="5:6" s="33" customFormat="1" ht="12.75">
      <c r="E159" s="51"/>
      <c r="F159" s="52"/>
    </row>
    <row r="160" spans="5:6" s="33" customFormat="1" ht="12.75">
      <c r="E160" s="51"/>
      <c r="F160" s="52"/>
    </row>
    <row r="161" spans="5:6" s="33" customFormat="1" ht="12.75">
      <c r="E161" s="51"/>
      <c r="F161" s="52"/>
    </row>
    <row r="162" spans="5:6" s="33" customFormat="1" ht="12.75">
      <c r="E162" s="51"/>
      <c r="F162" s="52"/>
    </row>
    <row r="163" spans="5:6" s="33" customFormat="1" ht="12.75">
      <c r="E163" s="51"/>
      <c r="F163" s="52"/>
    </row>
    <row r="164" spans="5:6" s="33" customFormat="1" ht="12.75">
      <c r="E164" s="51"/>
      <c r="F164" s="52"/>
    </row>
    <row r="165" spans="5:6" s="33" customFormat="1" ht="12.75">
      <c r="E165" s="51"/>
      <c r="F165" s="52"/>
    </row>
    <row r="166" spans="5:6" s="33" customFormat="1" ht="12.75">
      <c r="E166" s="51"/>
      <c r="F166" s="52"/>
    </row>
    <row r="167" spans="5:6" s="33" customFormat="1" ht="12.75">
      <c r="E167" s="51"/>
      <c r="F167" s="52"/>
    </row>
    <row r="168" spans="5:6" s="33" customFormat="1" ht="12.75">
      <c r="E168" s="51"/>
      <c r="F168" s="52"/>
    </row>
    <row r="169" spans="5:6" s="33" customFormat="1" ht="12.75">
      <c r="E169" s="51"/>
      <c r="F169" s="52"/>
    </row>
    <row r="170" spans="5:6" s="33" customFormat="1" ht="12.75">
      <c r="E170" s="51"/>
      <c r="F170" s="52"/>
    </row>
    <row r="171" spans="5:6" s="33" customFormat="1" ht="12.75">
      <c r="E171" s="51"/>
      <c r="F171" s="52"/>
    </row>
    <row r="172" spans="5:6" s="33" customFormat="1" ht="12.75">
      <c r="E172" s="51"/>
      <c r="F172" s="52"/>
    </row>
    <row r="173" spans="5:6" s="33" customFormat="1" ht="12.75">
      <c r="E173" s="51"/>
      <c r="F173" s="52"/>
    </row>
    <row r="174" spans="5:6" s="33" customFormat="1" ht="12.75">
      <c r="E174" s="51"/>
      <c r="F174" s="52"/>
    </row>
    <row r="175" spans="5:6" s="33" customFormat="1" ht="12.75">
      <c r="E175" s="51"/>
      <c r="F175" s="52"/>
    </row>
    <row r="176" spans="5:6" s="33" customFormat="1" ht="12.75">
      <c r="E176" s="51"/>
      <c r="F176" s="52"/>
    </row>
    <row r="177" spans="5:6" s="33" customFormat="1" ht="12.75">
      <c r="E177" s="51"/>
      <c r="F177" s="52"/>
    </row>
    <row r="178" spans="5:6" s="33" customFormat="1" ht="12.75">
      <c r="E178" s="51"/>
      <c r="F178" s="52"/>
    </row>
    <row r="179" spans="5:6" s="33" customFormat="1" ht="12.75">
      <c r="E179" s="51"/>
      <c r="F179" s="52"/>
    </row>
    <row r="180" spans="5:6" s="33" customFormat="1" ht="12.75">
      <c r="E180" s="51"/>
      <c r="F180" s="52"/>
    </row>
    <row r="181" spans="5:6" s="33" customFormat="1" ht="12.75">
      <c r="E181" s="51"/>
      <c r="F181" s="52"/>
    </row>
    <row r="182" spans="5:6" s="33" customFormat="1" ht="12.75">
      <c r="E182" s="51"/>
      <c r="F182" s="52"/>
    </row>
    <row r="183" spans="5:6" s="33" customFormat="1" ht="12.75">
      <c r="E183" s="51"/>
      <c r="F183" s="52"/>
    </row>
    <row r="184" spans="5:6" s="33" customFormat="1" ht="12.75">
      <c r="E184" s="51"/>
      <c r="F184" s="52"/>
    </row>
    <row r="185" spans="5:6" s="33" customFormat="1" ht="12.75">
      <c r="E185" s="51"/>
      <c r="F185" s="52"/>
    </row>
    <row r="186" spans="5:6" s="33" customFormat="1" ht="12.75">
      <c r="E186" s="51"/>
      <c r="F186" s="52"/>
    </row>
    <row r="187" spans="5:6" s="33" customFormat="1" ht="12.75">
      <c r="E187" s="51"/>
      <c r="F187" s="52"/>
    </row>
    <row r="188" spans="5:6" s="33" customFormat="1" ht="12.75">
      <c r="E188" s="51"/>
      <c r="F188" s="52"/>
    </row>
    <row r="189" spans="5:6" s="33" customFormat="1" ht="12.75">
      <c r="E189" s="51"/>
      <c r="F189" s="52"/>
    </row>
    <row r="190" spans="5:6" s="33" customFormat="1" ht="12.75">
      <c r="E190" s="51"/>
      <c r="F190" s="52"/>
    </row>
    <row r="191" spans="5:6" s="33" customFormat="1" ht="12.75">
      <c r="E191" s="51"/>
      <c r="F191" s="52"/>
    </row>
    <row r="192" spans="5:6" s="33" customFormat="1" ht="12.75">
      <c r="E192" s="51"/>
      <c r="F192" s="52"/>
    </row>
    <row r="193" spans="5:6" s="33" customFormat="1" ht="12.75">
      <c r="E193" s="51"/>
      <c r="F193" s="52"/>
    </row>
    <row r="194" spans="5:6" s="33" customFormat="1" ht="12.75">
      <c r="E194" s="51"/>
      <c r="F194" s="52"/>
    </row>
    <row r="195" spans="5:6" s="33" customFormat="1" ht="12.75">
      <c r="E195" s="51"/>
      <c r="F195" s="52"/>
    </row>
    <row r="196" spans="5:6" s="33" customFormat="1" ht="12.75">
      <c r="E196" s="51"/>
      <c r="F196" s="52"/>
    </row>
    <row r="197" spans="5:6" s="33" customFormat="1" ht="12.75">
      <c r="E197" s="51"/>
      <c r="F197" s="52"/>
    </row>
    <row r="198" spans="5:6" s="33" customFormat="1" ht="12.75">
      <c r="E198" s="51"/>
      <c r="F198" s="52"/>
    </row>
    <row r="199" spans="5:6" s="33" customFormat="1" ht="12.75">
      <c r="E199" s="51"/>
      <c r="F199" s="52"/>
    </row>
    <row r="200" spans="5:6" s="33" customFormat="1" ht="12.75">
      <c r="E200" s="51"/>
      <c r="F200" s="52"/>
    </row>
    <row r="201" spans="5:6" s="33" customFormat="1" ht="12.75">
      <c r="E201" s="51"/>
      <c r="F201" s="52"/>
    </row>
    <row r="202" spans="5:6" s="33" customFormat="1" ht="12.75">
      <c r="E202" s="51"/>
      <c r="F202" s="52"/>
    </row>
    <row r="203" spans="5:6" s="33" customFormat="1" ht="12.75">
      <c r="E203" s="51"/>
      <c r="F203" s="52"/>
    </row>
    <row r="204" spans="5:6" s="33" customFormat="1" ht="12.75">
      <c r="E204" s="51"/>
      <c r="F204" s="52"/>
    </row>
    <row r="205" spans="5:6" s="33" customFormat="1" ht="12.75">
      <c r="E205" s="51"/>
      <c r="F205" s="52"/>
    </row>
    <row r="206" spans="5:6" s="33" customFormat="1" ht="12.75">
      <c r="E206" s="51"/>
      <c r="F206" s="52"/>
    </row>
    <row r="207" spans="5:6" s="33" customFormat="1" ht="12.75">
      <c r="E207" s="51"/>
      <c r="F207" s="52"/>
    </row>
    <row r="208" spans="5:6" s="33" customFormat="1" ht="12.75">
      <c r="E208" s="51"/>
      <c r="F208" s="52"/>
    </row>
    <row r="209" spans="5:6" s="33" customFormat="1" ht="12.75">
      <c r="E209" s="51"/>
      <c r="F209" s="52"/>
    </row>
    <row r="210" spans="5:6" s="33" customFormat="1" ht="12.75">
      <c r="E210" s="51"/>
      <c r="F210" s="52"/>
    </row>
    <row r="211" spans="5:6" s="33" customFormat="1" ht="12.75">
      <c r="E211" s="51"/>
      <c r="F211" s="52"/>
    </row>
    <row r="212" spans="5:6" s="33" customFormat="1" ht="12.75">
      <c r="E212" s="51"/>
      <c r="F212" s="52"/>
    </row>
    <row r="213" spans="5:6" s="33" customFormat="1" ht="12.75">
      <c r="E213" s="51"/>
      <c r="F213" s="52"/>
    </row>
    <row r="214" spans="5:6" s="33" customFormat="1" ht="12.75">
      <c r="E214" s="51"/>
      <c r="F214" s="52"/>
    </row>
    <row r="215" spans="5:6" s="33" customFormat="1" ht="12.75">
      <c r="E215" s="51"/>
      <c r="F215" s="52"/>
    </row>
    <row r="216" spans="5:6" s="33" customFormat="1" ht="12.75">
      <c r="E216" s="51"/>
      <c r="F216" s="52"/>
    </row>
    <row r="217" spans="5:6" s="33" customFormat="1" ht="12.75">
      <c r="E217" s="51"/>
      <c r="F217" s="52"/>
    </row>
    <row r="218" spans="5:6" s="33" customFormat="1" ht="12.75">
      <c r="E218" s="51"/>
      <c r="F218" s="52"/>
    </row>
    <row r="219" spans="5:6" s="33" customFormat="1" ht="12.75">
      <c r="E219" s="51"/>
      <c r="F219" s="52"/>
    </row>
    <row r="220" spans="5:6" s="33" customFormat="1" ht="12.75">
      <c r="E220" s="51"/>
      <c r="F220" s="52"/>
    </row>
    <row r="221" spans="5:6" s="33" customFormat="1" ht="12.75">
      <c r="E221" s="51"/>
      <c r="F221" s="52"/>
    </row>
    <row r="222" spans="5:6" s="33" customFormat="1" ht="12.75">
      <c r="E222" s="51"/>
      <c r="F222" s="52"/>
    </row>
    <row r="223" spans="5:6" s="33" customFormat="1" ht="12.75">
      <c r="E223" s="51"/>
      <c r="F223" s="52"/>
    </row>
    <row r="224" spans="5:6" s="33" customFormat="1" ht="12.75">
      <c r="E224" s="51"/>
      <c r="F224" s="52"/>
    </row>
    <row r="225" spans="5:6" s="33" customFormat="1" ht="12.75">
      <c r="E225" s="51"/>
      <c r="F225" s="52"/>
    </row>
    <row r="226" spans="5:6" s="33" customFormat="1" ht="12.75">
      <c r="E226" s="51"/>
      <c r="F226" s="52"/>
    </row>
    <row r="227" spans="5:6" s="33" customFormat="1" ht="12.75">
      <c r="E227" s="51"/>
      <c r="F227" s="52"/>
    </row>
    <row r="228" spans="5:6" s="33" customFormat="1" ht="12.75">
      <c r="E228" s="51"/>
      <c r="F228" s="52"/>
    </row>
    <row r="229" spans="5:6" s="33" customFormat="1" ht="12.75">
      <c r="E229" s="51"/>
      <c r="F229" s="52"/>
    </row>
    <row r="230" spans="5:6" s="33" customFormat="1" ht="12.75">
      <c r="E230" s="51"/>
      <c r="F230" s="52"/>
    </row>
    <row r="231" spans="5:6" s="33" customFormat="1" ht="12.75">
      <c r="E231" s="51"/>
      <c r="F231" s="52"/>
    </row>
    <row r="232" spans="5:6" s="33" customFormat="1" ht="12.75">
      <c r="E232" s="51"/>
      <c r="F232" s="52"/>
    </row>
    <row r="233" spans="5:6" s="33" customFormat="1" ht="12.75">
      <c r="E233" s="51"/>
      <c r="F233" s="52"/>
    </row>
    <row r="234" spans="5:6" s="33" customFormat="1" ht="12.75">
      <c r="E234" s="51"/>
      <c r="F234" s="52"/>
    </row>
    <row r="235" spans="5:6" s="33" customFormat="1" ht="12.75">
      <c r="E235" s="51"/>
      <c r="F235" s="52"/>
    </row>
    <row r="236" spans="5:6" s="33" customFormat="1" ht="12.75">
      <c r="E236" s="51"/>
      <c r="F236" s="52"/>
    </row>
    <row r="237" spans="5:6" s="33" customFormat="1" ht="12.75">
      <c r="E237" s="51"/>
      <c r="F237" s="52"/>
    </row>
    <row r="238" spans="5:6" s="33" customFormat="1" ht="12.75">
      <c r="E238" s="51"/>
      <c r="F238" s="52"/>
    </row>
    <row r="239" spans="5:6" s="33" customFormat="1" ht="12.75">
      <c r="E239" s="51"/>
      <c r="F239" s="52"/>
    </row>
    <row r="240" spans="5:6" s="33" customFormat="1" ht="12.75">
      <c r="E240" s="51"/>
      <c r="F240" s="52"/>
    </row>
    <row r="241" spans="5:6" s="33" customFormat="1" ht="12.75">
      <c r="E241" s="51"/>
      <c r="F241" s="52"/>
    </row>
    <row r="242" spans="5:6" s="33" customFormat="1" ht="12.75">
      <c r="E242" s="51"/>
      <c r="F242" s="52"/>
    </row>
    <row r="243" spans="5:6" s="33" customFormat="1" ht="12.75">
      <c r="E243" s="51"/>
      <c r="F243" s="52"/>
    </row>
    <row r="244" spans="5:6" s="33" customFormat="1" ht="12.75">
      <c r="E244" s="51"/>
      <c r="F244" s="52"/>
    </row>
    <row r="245" spans="5:6" s="33" customFormat="1" ht="12.75">
      <c r="E245" s="51"/>
      <c r="F245" s="52"/>
    </row>
    <row r="246" spans="5:6" s="33" customFormat="1" ht="12.75">
      <c r="E246" s="51"/>
      <c r="F246" s="52"/>
    </row>
    <row r="247" spans="5:6" s="33" customFormat="1" ht="12.75">
      <c r="E247" s="51"/>
      <c r="F247" s="52"/>
    </row>
    <row r="248" spans="5:6" s="33" customFormat="1" ht="12.75">
      <c r="E248" s="51"/>
      <c r="F248" s="52"/>
    </row>
    <row r="249" spans="5:6" s="33" customFormat="1" ht="12.75">
      <c r="E249" s="51"/>
      <c r="F249" s="52"/>
    </row>
    <row r="250" spans="5:6" s="33" customFormat="1" ht="12.75">
      <c r="E250" s="51"/>
      <c r="F250" s="52"/>
    </row>
    <row r="251" spans="5:6" s="33" customFormat="1" ht="12.75">
      <c r="E251" s="51"/>
      <c r="F251" s="52"/>
    </row>
    <row r="252" spans="5:6" s="33" customFormat="1" ht="12.75">
      <c r="E252" s="51"/>
      <c r="F252" s="52"/>
    </row>
    <row r="253" spans="5:6" s="33" customFormat="1" ht="12.75">
      <c r="E253" s="51"/>
      <c r="F253" s="52"/>
    </row>
    <row r="254" spans="5:6" s="33" customFormat="1" ht="12.75">
      <c r="E254" s="51"/>
      <c r="F254" s="52"/>
    </row>
    <row r="255" spans="5:6" s="33" customFormat="1" ht="12.75">
      <c r="E255" s="51"/>
      <c r="F255" s="52"/>
    </row>
    <row r="256" spans="5:6" s="33" customFormat="1" ht="12.75">
      <c r="E256" s="51"/>
      <c r="F256" s="52"/>
    </row>
    <row r="257" spans="5:6" s="33" customFormat="1" ht="12.75">
      <c r="E257" s="51"/>
      <c r="F257" s="52"/>
    </row>
    <row r="258" spans="5:6" s="33" customFormat="1" ht="12.75">
      <c r="E258" s="51"/>
      <c r="F258" s="52"/>
    </row>
    <row r="259" spans="5:6" s="33" customFormat="1" ht="12.75">
      <c r="E259" s="51"/>
      <c r="F259" s="52"/>
    </row>
    <row r="260" spans="5:6" s="33" customFormat="1" ht="12.75">
      <c r="E260" s="51"/>
      <c r="F260" s="52"/>
    </row>
    <row r="261" spans="5:6" s="33" customFormat="1" ht="12.75">
      <c r="E261" s="51"/>
      <c r="F261" s="52"/>
    </row>
    <row r="262" spans="5:6" s="33" customFormat="1" ht="12.75">
      <c r="E262" s="51"/>
      <c r="F262" s="52"/>
    </row>
    <row r="263" spans="5:6" s="33" customFormat="1" ht="12.75">
      <c r="E263" s="51"/>
      <c r="F263" s="52"/>
    </row>
    <row r="264" spans="5:6" s="33" customFormat="1" ht="12.75">
      <c r="E264" s="51"/>
      <c r="F264" s="52"/>
    </row>
    <row r="265" spans="5:6" s="33" customFormat="1" ht="12.75">
      <c r="E265" s="51"/>
      <c r="F265" s="52"/>
    </row>
    <row r="266" spans="5:6" s="33" customFormat="1" ht="12.75">
      <c r="E266" s="51"/>
      <c r="F266" s="52"/>
    </row>
    <row r="267" spans="5:6" s="33" customFormat="1" ht="12.75">
      <c r="E267" s="51"/>
      <c r="F267" s="52"/>
    </row>
    <row r="268" spans="5:6" s="33" customFormat="1" ht="12.75">
      <c r="E268" s="51"/>
      <c r="F268" s="52"/>
    </row>
    <row r="269" spans="5:6" s="33" customFormat="1" ht="12.75">
      <c r="E269" s="51"/>
      <c r="F269" s="52"/>
    </row>
    <row r="270" spans="5:6" s="33" customFormat="1" ht="12.75">
      <c r="E270" s="51"/>
      <c r="F270" s="52"/>
    </row>
    <row r="271" spans="5:6" s="33" customFormat="1" ht="12.75">
      <c r="E271" s="51"/>
      <c r="F271" s="52"/>
    </row>
    <row r="272" spans="5:6" s="33" customFormat="1" ht="12.75">
      <c r="E272" s="51"/>
      <c r="F272" s="52"/>
    </row>
    <row r="273" spans="5:6" s="33" customFormat="1" ht="12.75">
      <c r="E273" s="51"/>
      <c r="F273" s="52"/>
    </row>
    <row r="274" spans="5:6" s="33" customFormat="1" ht="12.75">
      <c r="E274" s="51"/>
      <c r="F274" s="52"/>
    </row>
    <row r="275" spans="5:6" s="33" customFormat="1" ht="12.75">
      <c r="E275" s="51"/>
      <c r="F275" s="52"/>
    </row>
    <row r="276" spans="5:6" s="33" customFormat="1" ht="12.75">
      <c r="E276" s="51"/>
      <c r="F276" s="52"/>
    </row>
    <row r="277" spans="5:6" s="33" customFormat="1" ht="12.75">
      <c r="E277" s="51"/>
      <c r="F277" s="52"/>
    </row>
    <row r="278" spans="5:6" s="33" customFormat="1" ht="12.75">
      <c r="E278" s="51"/>
      <c r="F278" s="52"/>
    </row>
    <row r="279" spans="5:6" s="33" customFormat="1" ht="12.75">
      <c r="E279" s="51"/>
      <c r="F279" s="52"/>
    </row>
    <row r="280" spans="5:6" s="33" customFormat="1" ht="12.75">
      <c r="E280" s="51"/>
      <c r="F280" s="52"/>
    </row>
    <row r="281" spans="5:6" s="33" customFormat="1" ht="12.75">
      <c r="E281" s="51"/>
      <c r="F281" s="52"/>
    </row>
    <row r="282" spans="5:6" s="33" customFormat="1" ht="12.75">
      <c r="E282" s="51"/>
      <c r="F282" s="52"/>
    </row>
    <row r="283" spans="5:6" s="33" customFormat="1" ht="12.75">
      <c r="E283" s="51"/>
      <c r="F283" s="52"/>
    </row>
    <row r="284" spans="5:6" s="33" customFormat="1" ht="12.75">
      <c r="E284" s="51"/>
      <c r="F284" s="52"/>
    </row>
    <row r="285" spans="5:6" s="33" customFormat="1" ht="12.75">
      <c r="E285" s="51"/>
      <c r="F285" s="52"/>
    </row>
    <row r="286" spans="5:6" s="33" customFormat="1" ht="12.75">
      <c r="E286" s="51"/>
      <c r="F286" s="52"/>
    </row>
    <row r="287" spans="5:6" s="33" customFormat="1" ht="12.75">
      <c r="E287" s="51"/>
      <c r="F287" s="52"/>
    </row>
    <row r="288" spans="5:6" s="33" customFormat="1" ht="12.75">
      <c r="E288" s="51"/>
      <c r="F288" s="52"/>
    </row>
    <row r="289" spans="5:6" s="33" customFormat="1" ht="12.75">
      <c r="E289" s="51"/>
      <c r="F289" s="52"/>
    </row>
    <row r="290" spans="5:6" s="33" customFormat="1" ht="12.75">
      <c r="E290" s="51"/>
      <c r="F290" s="52"/>
    </row>
    <row r="291" spans="5:6" s="33" customFormat="1" ht="12.75">
      <c r="E291" s="51"/>
      <c r="F291" s="52"/>
    </row>
    <row r="292" spans="5:6" s="33" customFormat="1" ht="12.75">
      <c r="E292" s="51"/>
      <c r="F292" s="52"/>
    </row>
    <row r="293" spans="5:6" s="33" customFormat="1" ht="12.75">
      <c r="E293" s="51"/>
      <c r="F293" s="52"/>
    </row>
    <row r="294" spans="5:6" s="33" customFormat="1" ht="12.75">
      <c r="E294" s="51"/>
      <c r="F294" s="52"/>
    </row>
    <row r="295" spans="5:6" s="33" customFormat="1" ht="12.75">
      <c r="E295" s="51"/>
      <c r="F295" s="52"/>
    </row>
    <row r="296" spans="5:6" s="33" customFormat="1" ht="12.75">
      <c r="E296" s="51"/>
      <c r="F296" s="52"/>
    </row>
    <row r="297" spans="5:6" s="33" customFormat="1" ht="12.75">
      <c r="E297" s="51"/>
      <c r="F297" s="52"/>
    </row>
    <row r="298" spans="5:6" s="33" customFormat="1" ht="12.75">
      <c r="E298" s="51"/>
      <c r="F298" s="52"/>
    </row>
    <row r="299" spans="5:6" s="33" customFormat="1" ht="12.75">
      <c r="E299" s="51"/>
      <c r="F299" s="52"/>
    </row>
    <row r="300" spans="5:6" s="33" customFormat="1" ht="12.75">
      <c r="E300" s="51"/>
      <c r="F300" s="52"/>
    </row>
    <row r="301" spans="5:6" s="33" customFormat="1" ht="12.75">
      <c r="E301" s="51"/>
      <c r="F301" s="52"/>
    </row>
    <row r="302" spans="5:6" s="33" customFormat="1" ht="12.75">
      <c r="E302" s="51"/>
      <c r="F302" s="52"/>
    </row>
    <row r="303" spans="5:6" s="33" customFormat="1" ht="12.75">
      <c r="E303" s="51"/>
      <c r="F303" s="52"/>
    </row>
    <row r="304" spans="5:6" s="33" customFormat="1" ht="12.75">
      <c r="E304" s="51"/>
      <c r="F304" s="52"/>
    </row>
    <row r="305" spans="5:6" s="33" customFormat="1" ht="12.75">
      <c r="E305" s="51"/>
      <c r="F305" s="52"/>
    </row>
    <row r="306" spans="5:6" s="33" customFormat="1" ht="12.75">
      <c r="E306" s="51"/>
      <c r="F306" s="52"/>
    </row>
    <row r="307" spans="5:6" s="33" customFormat="1" ht="12.75">
      <c r="E307" s="51"/>
      <c r="F307" s="52"/>
    </row>
    <row r="308" spans="5:6" s="33" customFormat="1" ht="12.75">
      <c r="E308" s="51"/>
      <c r="F308" s="52"/>
    </row>
    <row r="309" spans="5:6" s="33" customFormat="1" ht="12.75">
      <c r="E309" s="51"/>
      <c r="F309" s="52"/>
    </row>
    <row r="310" spans="5:6" s="33" customFormat="1" ht="12.75">
      <c r="E310" s="51"/>
      <c r="F310" s="52"/>
    </row>
    <row r="311" spans="5:6" s="33" customFormat="1" ht="12.75">
      <c r="E311" s="51"/>
      <c r="F311" s="52"/>
    </row>
    <row r="312" spans="5:6" s="33" customFormat="1" ht="12.75">
      <c r="E312" s="51"/>
      <c r="F312" s="52"/>
    </row>
    <row r="313" spans="5:6" s="33" customFormat="1" ht="12.75">
      <c r="E313" s="51"/>
      <c r="F313" s="52"/>
    </row>
    <row r="314" spans="5:6" s="33" customFormat="1" ht="12.75">
      <c r="E314" s="51"/>
      <c r="F314" s="52"/>
    </row>
    <row r="315" spans="5:6" s="33" customFormat="1" ht="12.75">
      <c r="E315" s="51"/>
      <c r="F315" s="52"/>
    </row>
    <row r="316" spans="5:6" s="33" customFormat="1" ht="12.75">
      <c r="E316" s="51"/>
      <c r="F316" s="52"/>
    </row>
    <row r="317" spans="5:6" s="33" customFormat="1" ht="12.75">
      <c r="E317" s="51"/>
      <c r="F317" s="52"/>
    </row>
    <row r="318" spans="5:6" s="33" customFormat="1" ht="12.75">
      <c r="E318" s="51"/>
      <c r="F318" s="52"/>
    </row>
    <row r="319" spans="5:6" s="33" customFormat="1" ht="12.75">
      <c r="E319" s="51"/>
      <c r="F319" s="52"/>
    </row>
    <row r="320" spans="5:6" s="33" customFormat="1" ht="12.75">
      <c r="E320" s="51"/>
      <c r="F320" s="52"/>
    </row>
    <row r="321" spans="5:6" s="33" customFormat="1" ht="12.75">
      <c r="E321" s="51"/>
      <c r="F321" s="52"/>
    </row>
    <row r="322" spans="5:6" s="33" customFormat="1" ht="12.75">
      <c r="E322" s="51"/>
      <c r="F322" s="52"/>
    </row>
    <row r="323" spans="5:6" s="33" customFormat="1" ht="12.75">
      <c r="E323" s="51"/>
      <c r="F323" s="52"/>
    </row>
    <row r="324" spans="5:6" s="33" customFormat="1" ht="12.75">
      <c r="E324" s="51"/>
      <c r="F324" s="52"/>
    </row>
    <row r="325" spans="5:6" s="33" customFormat="1" ht="12.75">
      <c r="E325" s="51"/>
      <c r="F325" s="52"/>
    </row>
    <row r="326" spans="5:6" s="33" customFormat="1" ht="12.75">
      <c r="E326" s="51"/>
      <c r="F326" s="52"/>
    </row>
    <row r="327" spans="5:6" s="33" customFormat="1" ht="12.75">
      <c r="E327" s="51"/>
      <c r="F327" s="52"/>
    </row>
    <row r="328" spans="5:6" s="33" customFormat="1" ht="12.75">
      <c r="E328" s="51"/>
      <c r="F328" s="52"/>
    </row>
    <row r="329" spans="5:6" s="33" customFormat="1" ht="12.75">
      <c r="E329" s="51"/>
      <c r="F329" s="52"/>
    </row>
    <row r="330" spans="5:6" s="33" customFormat="1" ht="12.75">
      <c r="E330" s="51"/>
      <c r="F330" s="52"/>
    </row>
    <row r="331" spans="5:6" s="33" customFormat="1" ht="12.75">
      <c r="E331" s="51"/>
      <c r="F331" s="52"/>
    </row>
    <row r="332" spans="5:6" s="33" customFormat="1" ht="12.75">
      <c r="E332" s="51"/>
      <c r="F332" s="52"/>
    </row>
    <row r="333" spans="5:6" s="33" customFormat="1" ht="12.75">
      <c r="E333" s="51"/>
      <c r="F333" s="52"/>
    </row>
    <row r="334" spans="5:6" s="33" customFormat="1" ht="12.75">
      <c r="E334" s="51"/>
      <c r="F334" s="52"/>
    </row>
    <row r="335" spans="5:6" s="33" customFormat="1" ht="12.75">
      <c r="E335" s="51"/>
      <c r="F335" s="52"/>
    </row>
    <row r="336" spans="5:6" s="33" customFormat="1" ht="12.75">
      <c r="E336" s="51"/>
      <c r="F336" s="52"/>
    </row>
    <row r="337" spans="5:6" s="33" customFormat="1" ht="12.75">
      <c r="E337" s="51"/>
      <c r="F337" s="52"/>
    </row>
    <row r="338" spans="5:6" s="33" customFormat="1" ht="12.75">
      <c r="E338" s="51"/>
      <c r="F338" s="52"/>
    </row>
    <row r="339" spans="5:6" s="33" customFormat="1" ht="12.75">
      <c r="E339" s="51"/>
      <c r="F339" s="52"/>
    </row>
    <row r="340" spans="5:6" s="33" customFormat="1" ht="12.75">
      <c r="E340" s="51"/>
      <c r="F340" s="52"/>
    </row>
    <row r="341" spans="5:6" s="33" customFormat="1" ht="12.75">
      <c r="E341" s="51"/>
      <c r="F341" s="52"/>
    </row>
    <row r="342" spans="5:6" s="33" customFormat="1" ht="12.75">
      <c r="E342" s="51"/>
      <c r="F342" s="52"/>
    </row>
    <row r="343" spans="5:6" s="33" customFormat="1" ht="12.75">
      <c r="E343" s="51"/>
      <c r="F343" s="52"/>
    </row>
    <row r="344" spans="5:6" s="33" customFormat="1" ht="12.75">
      <c r="E344" s="51"/>
      <c r="F344" s="52"/>
    </row>
    <row r="345" spans="5:6" s="33" customFormat="1" ht="12.75">
      <c r="E345" s="51"/>
      <c r="F345" s="52"/>
    </row>
    <row r="346" spans="5:6" s="33" customFormat="1" ht="12.75">
      <c r="E346" s="51"/>
      <c r="F346" s="52"/>
    </row>
    <row r="347" spans="5:6" s="33" customFormat="1" ht="12.75">
      <c r="E347" s="51"/>
      <c r="F347" s="52"/>
    </row>
    <row r="348" spans="5:6" s="33" customFormat="1" ht="12.75">
      <c r="E348" s="51"/>
      <c r="F348" s="52"/>
    </row>
    <row r="349" spans="5:6" s="33" customFormat="1" ht="12.75">
      <c r="E349" s="51"/>
      <c r="F349" s="52"/>
    </row>
    <row r="350" spans="5:6" s="33" customFormat="1" ht="12.75">
      <c r="E350" s="51"/>
      <c r="F350" s="52"/>
    </row>
    <row r="351" spans="5:6" s="33" customFormat="1" ht="12.75">
      <c r="E351" s="51"/>
      <c r="F351" s="52"/>
    </row>
    <row r="352" spans="5:6" s="33" customFormat="1" ht="12.75">
      <c r="E352" s="51"/>
      <c r="F352" s="52"/>
    </row>
    <row r="353" spans="5:6" s="33" customFormat="1" ht="12.75">
      <c r="E353" s="51"/>
      <c r="F353" s="52"/>
    </row>
    <row r="354" spans="5:6" s="33" customFormat="1" ht="12.75">
      <c r="E354" s="51"/>
      <c r="F354" s="52"/>
    </row>
    <row r="355" spans="5:6" s="33" customFormat="1" ht="12.75">
      <c r="E355" s="51"/>
      <c r="F355" s="52"/>
    </row>
    <row r="356" spans="5:6" s="33" customFormat="1" ht="12.75">
      <c r="E356" s="51"/>
      <c r="F356" s="52"/>
    </row>
    <row r="357" spans="5:6" s="33" customFormat="1" ht="12.75">
      <c r="E357" s="51"/>
      <c r="F357" s="52"/>
    </row>
    <row r="358" spans="5:6" s="33" customFormat="1" ht="12.75">
      <c r="E358" s="51"/>
      <c r="F358" s="52"/>
    </row>
    <row r="359" spans="5:6" s="33" customFormat="1" ht="12.75">
      <c r="E359" s="51"/>
      <c r="F359" s="52"/>
    </row>
    <row r="360" spans="5:6" s="33" customFormat="1" ht="12.75">
      <c r="E360" s="51"/>
      <c r="F360" s="52"/>
    </row>
    <row r="361" spans="5:6" s="33" customFormat="1" ht="12.75">
      <c r="E361" s="51"/>
      <c r="F361" s="52"/>
    </row>
    <row r="362" spans="5:6" s="33" customFormat="1" ht="12.75">
      <c r="E362" s="51"/>
      <c r="F362" s="52"/>
    </row>
    <row r="363" spans="5:6" s="33" customFormat="1" ht="12.75">
      <c r="E363" s="51"/>
      <c r="F363" s="52"/>
    </row>
    <row r="364" spans="5:6" s="33" customFormat="1" ht="12.75">
      <c r="E364" s="51"/>
      <c r="F364" s="52"/>
    </row>
    <row r="365" spans="5:6" s="33" customFormat="1" ht="12.75">
      <c r="E365" s="51"/>
      <c r="F365" s="52"/>
    </row>
    <row r="366" spans="5:6" s="33" customFormat="1" ht="12.75">
      <c r="E366" s="51"/>
      <c r="F366" s="52"/>
    </row>
    <row r="367" spans="5:6" s="33" customFormat="1" ht="12.75">
      <c r="E367" s="51"/>
      <c r="F367" s="52"/>
    </row>
    <row r="368" spans="5:6" s="33" customFormat="1" ht="12.75">
      <c r="E368" s="51"/>
      <c r="F368" s="52"/>
    </row>
    <row r="369" spans="5:6" s="33" customFormat="1" ht="12.75">
      <c r="E369" s="51"/>
      <c r="F369" s="52"/>
    </row>
    <row r="370" spans="5:6" s="33" customFormat="1" ht="12.75">
      <c r="E370" s="51"/>
      <c r="F370" s="52"/>
    </row>
    <row r="371" spans="5:6" s="33" customFormat="1" ht="12.75">
      <c r="E371" s="51"/>
      <c r="F371" s="52"/>
    </row>
    <row r="372" spans="5:6" s="33" customFormat="1" ht="12.75">
      <c r="E372" s="51"/>
      <c r="F372" s="52"/>
    </row>
    <row r="373" spans="5:6" s="33" customFormat="1" ht="12.75">
      <c r="E373" s="51"/>
      <c r="F373" s="52"/>
    </row>
    <row r="374" spans="5:6" s="33" customFormat="1" ht="12.75">
      <c r="E374" s="51"/>
      <c r="F374" s="52"/>
    </row>
    <row r="375" spans="5:6" s="33" customFormat="1" ht="12.75">
      <c r="E375" s="51"/>
      <c r="F375" s="52"/>
    </row>
    <row r="376" spans="5:6" s="33" customFormat="1" ht="12.75">
      <c r="E376" s="51"/>
      <c r="F376" s="52"/>
    </row>
    <row r="377" spans="5:6" s="33" customFormat="1" ht="12.75">
      <c r="E377" s="51"/>
      <c r="F377" s="52"/>
    </row>
    <row r="378" spans="5:6" s="33" customFormat="1" ht="12.75">
      <c r="E378" s="51"/>
      <c r="F378" s="52"/>
    </row>
    <row r="379" spans="5:6" s="33" customFormat="1" ht="12.75">
      <c r="E379" s="51"/>
      <c r="F379" s="52"/>
    </row>
    <row r="380" spans="5:6" s="33" customFormat="1" ht="12.75">
      <c r="E380" s="51"/>
      <c r="F380" s="52"/>
    </row>
    <row r="381" spans="5:6" s="33" customFormat="1" ht="12.75">
      <c r="E381" s="51"/>
      <c r="F381" s="52"/>
    </row>
    <row r="382" spans="5:6" s="33" customFormat="1" ht="12.75">
      <c r="E382" s="51"/>
      <c r="F382" s="52"/>
    </row>
    <row r="383" spans="5:6" s="33" customFormat="1" ht="12.75">
      <c r="E383" s="51"/>
      <c r="F383" s="52"/>
    </row>
    <row r="384" spans="5:6" s="33" customFormat="1" ht="12.75">
      <c r="E384" s="51"/>
      <c r="F384" s="52"/>
    </row>
    <row r="385" spans="5:6" s="33" customFormat="1" ht="12.75">
      <c r="E385" s="51"/>
      <c r="F385" s="52"/>
    </row>
    <row r="386" spans="5:6" s="33" customFormat="1" ht="12.75">
      <c r="E386" s="51"/>
      <c r="F386" s="52"/>
    </row>
    <row r="387" spans="5:6" s="33" customFormat="1" ht="12.75">
      <c r="E387" s="51"/>
      <c r="F387" s="52"/>
    </row>
    <row r="388" spans="5:6" s="33" customFormat="1" ht="12.75">
      <c r="E388" s="51"/>
      <c r="F388" s="52"/>
    </row>
    <row r="389" spans="5:6" s="33" customFormat="1" ht="12.75">
      <c r="E389" s="51"/>
      <c r="F389" s="52"/>
    </row>
    <row r="390" spans="5:6" s="33" customFormat="1" ht="12.75">
      <c r="E390" s="51"/>
      <c r="F390" s="52"/>
    </row>
    <row r="391" spans="5:6" s="33" customFormat="1" ht="12.75">
      <c r="E391" s="51"/>
      <c r="F391" s="52"/>
    </row>
    <row r="392" spans="5:6" s="33" customFormat="1" ht="12.75">
      <c r="E392" s="51"/>
      <c r="F392" s="52"/>
    </row>
    <row r="393" spans="5:6" s="33" customFormat="1" ht="12.75">
      <c r="E393" s="51"/>
      <c r="F393" s="52"/>
    </row>
    <row r="394" spans="5:6" s="33" customFormat="1" ht="12.75">
      <c r="E394" s="51"/>
      <c r="F394" s="52"/>
    </row>
    <row r="395" spans="5:6" s="33" customFormat="1" ht="12.75">
      <c r="E395" s="51"/>
      <c r="F395" s="52"/>
    </row>
    <row r="396" spans="5:6" s="33" customFormat="1" ht="12.75">
      <c r="E396" s="51"/>
      <c r="F396" s="52"/>
    </row>
    <row r="397" spans="5:6" s="33" customFormat="1" ht="12.75">
      <c r="E397" s="51"/>
      <c r="F397" s="52"/>
    </row>
    <row r="398" spans="5:6" s="33" customFormat="1" ht="12.75">
      <c r="E398" s="51"/>
      <c r="F398" s="52"/>
    </row>
    <row r="399" spans="5:6" s="33" customFormat="1" ht="12.75">
      <c r="E399" s="51"/>
      <c r="F399" s="52"/>
    </row>
    <row r="400" spans="5:6" s="33" customFormat="1" ht="12.75">
      <c r="E400" s="51"/>
      <c r="F400" s="52"/>
    </row>
    <row r="401" spans="5:6" s="33" customFormat="1" ht="12.75">
      <c r="E401" s="51"/>
      <c r="F401" s="52"/>
    </row>
    <row r="402" spans="5:6" s="33" customFormat="1" ht="12.75">
      <c r="E402" s="51"/>
      <c r="F402" s="52"/>
    </row>
    <row r="403" spans="5:6" s="33" customFormat="1" ht="12.75">
      <c r="E403" s="51"/>
      <c r="F403" s="52"/>
    </row>
    <row r="404" spans="5:6" s="33" customFormat="1" ht="12.75">
      <c r="E404" s="51"/>
      <c r="F404" s="52"/>
    </row>
    <row r="405" spans="5:6" s="33" customFormat="1" ht="12.75">
      <c r="E405" s="51"/>
      <c r="F405" s="52"/>
    </row>
    <row r="406" spans="5:6" s="33" customFormat="1" ht="12.75">
      <c r="E406" s="51"/>
      <c r="F406" s="52"/>
    </row>
    <row r="407" spans="5:6" s="33" customFormat="1" ht="12.75">
      <c r="E407" s="51"/>
      <c r="F407" s="52"/>
    </row>
    <row r="408" spans="5:6" s="33" customFormat="1" ht="12.75">
      <c r="E408" s="51"/>
      <c r="F408" s="52"/>
    </row>
    <row r="409" spans="5:6" s="33" customFormat="1" ht="12.75">
      <c r="E409" s="51"/>
      <c r="F409" s="52"/>
    </row>
    <row r="410" spans="5:6" s="33" customFormat="1" ht="12.75">
      <c r="E410" s="51"/>
      <c r="F410" s="52"/>
    </row>
    <row r="411" spans="5:6" s="33" customFormat="1" ht="12.75">
      <c r="E411" s="51"/>
      <c r="F411" s="52"/>
    </row>
    <row r="412" spans="5:6" s="33" customFormat="1" ht="12.75">
      <c r="E412" s="51"/>
      <c r="F412" s="52"/>
    </row>
    <row r="413" spans="5:6" s="33" customFormat="1" ht="12.75">
      <c r="E413" s="51"/>
      <c r="F413" s="52"/>
    </row>
    <row r="414" spans="5:6" s="33" customFormat="1" ht="12.75">
      <c r="E414" s="51"/>
      <c r="F414" s="52"/>
    </row>
    <row r="415" spans="5:6" s="33" customFormat="1" ht="12.75">
      <c r="E415" s="51"/>
      <c r="F415" s="52"/>
    </row>
    <row r="416" spans="5:6" s="33" customFormat="1" ht="12.75">
      <c r="E416" s="51"/>
      <c r="F416" s="52"/>
    </row>
    <row r="417" spans="5:6" s="33" customFormat="1" ht="12.75">
      <c r="E417" s="51"/>
      <c r="F417" s="52"/>
    </row>
    <row r="418" spans="5:6" s="33" customFormat="1" ht="12.75">
      <c r="E418" s="51"/>
      <c r="F418" s="52"/>
    </row>
    <row r="419" spans="5:6" s="33" customFormat="1" ht="12.75">
      <c r="E419" s="51"/>
      <c r="F419" s="52"/>
    </row>
    <row r="420" spans="5:6" s="33" customFormat="1" ht="12.75">
      <c r="E420" s="51"/>
      <c r="F420" s="52"/>
    </row>
    <row r="421" spans="5:6" s="33" customFormat="1" ht="12.75">
      <c r="E421" s="51"/>
      <c r="F421" s="52"/>
    </row>
    <row r="422" spans="5:6" s="33" customFormat="1" ht="12.75">
      <c r="E422" s="51"/>
      <c r="F422" s="52"/>
    </row>
    <row r="423" spans="5:6" s="33" customFormat="1" ht="12.75">
      <c r="E423" s="51"/>
      <c r="F423" s="52"/>
    </row>
    <row r="424" spans="5:6" s="33" customFormat="1" ht="12.75">
      <c r="E424" s="51"/>
      <c r="F424" s="52"/>
    </row>
    <row r="425" spans="5:6" s="33" customFormat="1" ht="12.75">
      <c r="E425" s="51"/>
      <c r="F425" s="52"/>
    </row>
    <row r="426" spans="5:6" s="33" customFormat="1" ht="12.75">
      <c r="E426" s="51"/>
      <c r="F426" s="52"/>
    </row>
    <row r="427" spans="5:6" s="33" customFormat="1" ht="12.75">
      <c r="E427" s="51"/>
      <c r="F427" s="52"/>
    </row>
    <row r="428" spans="5:6" s="33" customFormat="1" ht="12.75">
      <c r="E428" s="51"/>
      <c r="F428" s="52"/>
    </row>
    <row r="429" spans="5:6" s="33" customFormat="1" ht="12.75">
      <c r="E429" s="51"/>
      <c r="F429" s="52"/>
    </row>
    <row r="430" spans="5:6" s="33" customFormat="1" ht="12.75">
      <c r="E430" s="51"/>
      <c r="F430" s="52"/>
    </row>
    <row r="431" spans="5:6" s="33" customFormat="1" ht="12.75">
      <c r="E431" s="51"/>
      <c r="F431" s="52"/>
    </row>
    <row r="432" spans="5:6" s="33" customFormat="1" ht="12.75">
      <c r="E432" s="51"/>
      <c r="F432" s="52"/>
    </row>
    <row r="433" spans="5:6" s="33" customFormat="1" ht="12.75">
      <c r="E433" s="51"/>
      <c r="F433" s="52"/>
    </row>
    <row r="434" spans="5:6" s="33" customFormat="1" ht="12.75">
      <c r="E434" s="51"/>
      <c r="F434" s="52"/>
    </row>
    <row r="435" spans="5:6" s="33" customFormat="1" ht="12.75">
      <c r="E435" s="51"/>
      <c r="F435" s="52"/>
    </row>
    <row r="436" spans="5:6" s="33" customFormat="1" ht="12.75">
      <c r="E436" s="51"/>
      <c r="F436" s="52"/>
    </row>
    <row r="437" spans="5:6" s="33" customFormat="1" ht="12.75">
      <c r="E437" s="51"/>
      <c r="F437" s="52"/>
    </row>
    <row r="438" spans="5:6" s="33" customFormat="1" ht="12.75">
      <c r="E438" s="51"/>
      <c r="F438" s="52"/>
    </row>
    <row r="439" spans="5:6" s="33" customFormat="1" ht="12.75">
      <c r="E439" s="51"/>
      <c r="F439" s="52"/>
    </row>
    <row r="440" spans="5:6" s="33" customFormat="1" ht="12.75">
      <c r="E440" s="51"/>
      <c r="F440" s="52"/>
    </row>
    <row r="441" spans="5:6" s="33" customFormat="1" ht="12.75">
      <c r="E441" s="51"/>
      <c r="F441" s="52"/>
    </row>
    <row r="442" spans="5:6" s="33" customFormat="1" ht="12.75">
      <c r="E442" s="51"/>
      <c r="F442" s="52"/>
    </row>
    <row r="443" spans="5:6" s="33" customFormat="1" ht="12.75">
      <c r="E443" s="51"/>
      <c r="F443" s="52"/>
    </row>
    <row r="444" spans="5:6" s="33" customFormat="1" ht="12.75">
      <c r="E444" s="51"/>
      <c r="F444" s="52"/>
    </row>
    <row r="445" spans="5:6" s="33" customFormat="1" ht="12.75">
      <c r="E445" s="51"/>
      <c r="F445" s="52"/>
    </row>
    <row r="446" spans="5:6" s="33" customFormat="1" ht="12.75">
      <c r="E446" s="51"/>
      <c r="F446" s="52"/>
    </row>
    <row r="447" spans="5:6" s="33" customFormat="1" ht="12.75">
      <c r="E447" s="51"/>
      <c r="F447" s="52"/>
    </row>
    <row r="448" spans="5:6" s="33" customFormat="1" ht="12.75">
      <c r="E448" s="51"/>
      <c r="F448" s="52"/>
    </row>
    <row r="449" spans="5:6" s="33" customFormat="1" ht="12.75">
      <c r="E449" s="51"/>
      <c r="F449" s="52"/>
    </row>
    <row r="450" spans="5:6" s="33" customFormat="1" ht="12.75">
      <c r="E450" s="51"/>
      <c r="F450" s="52"/>
    </row>
    <row r="451" spans="5:6" s="33" customFormat="1" ht="12.75">
      <c r="E451" s="51"/>
      <c r="F451" s="52"/>
    </row>
    <row r="452" spans="5:6" s="33" customFormat="1" ht="12.75">
      <c r="E452" s="51"/>
      <c r="F452" s="52"/>
    </row>
    <row r="453" spans="5:6" s="33" customFormat="1" ht="12.75">
      <c r="E453" s="51"/>
      <c r="F453" s="52"/>
    </row>
    <row r="454" spans="5:6" s="33" customFormat="1" ht="12.75">
      <c r="E454" s="51"/>
      <c r="F454" s="52"/>
    </row>
    <row r="455" spans="5:6" s="33" customFormat="1" ht="12.75">
      <c r="E455" s="51"/>
      <c r="F455" s="52"/>
    </row>
    <row r="456" spans="5:6" s="33" customFormat="1" ht="12.75">
      <c r="E456" s="51"/>
      <c r="F456" s="52"/>
    </row>
    <row r="457" spans="5:6" s="33" customFormat="1" ht="12.75">
      <c r="E457" s="51"/>
      <c r="F457" s="52"/>
    </row>
    <row r="458" spans="5:6" s="33" customFormat="1" ht="12.75">
      <c r="E458" s="51"/>
      <c r="F458" s="52"/>
    </row>
    <row r="459" spans="5:6" s="33" customFormat="1" ht="12.75">
      <c r="E459" s="51"/>
      <c r="F459" s="52"/>
    </row>
    <row r="460" spans="5:6" s="33" customFormat="1" ht="12.75">
      <c r="E460" s="51"/>
      <c r="F460" s="52"/>
    </row>
    <row r="461" spans="5:6" s="33" customFormat="1" ht="12.75">
      <c r="E461" s="51"/>
      <c r="F461" s="52"/>
    </row>
    <row r="462" spans="5:6" s="33" customFormat="1" ht="12.75">
      <c r="E462" s="51"/>
      <c r="F462" s="52"/>
    </row>
    <row r="463" spans="5:6" s="33" customFormat="1" ht="12.75">
      <c r="E463" s="51"/>
      <c r="F463" s="52"/>
    </row>
    <row r="464" spans="5:6" s="33" customFormat="1" ht="12.75">
      <c r="E464" s="51"/>
      <c r="F464" s="52"/>
    </row>
    <row r="465" spans="5:6" s="33" customFormat="1" ht="12.75">
      <c r="E465" s="51"/>
      <c r="F465" s="52"/>
    </row>
    <row r="466" spans="5:6" s="33" customFormat="1" ht="12.75">
      <c r="E466" s="51"/>
      <c r="F466" s="52"/>
    </row>
    <row r="467" spans="5:6" s="33" customFormat="1" ht="12.75">
      <c r="E467" s="51"/>
      <c r="F467" s="52"/>
    </row>
    <row r="468" spans="5:6" s="33" customFormat="1" ht="12.75">
      <c r="E468" s="51"/>
      <c r="F468" s="52"/>
    </row>
    <row r="469" spans="5:6" s="33" customFormat="1" ht="12.75">
      <c r="E469" s="51"/>
      <c r="F469" s="52"/>
    </row>
    <row r="470" spans="5:6" s="33" customFormat="1" ht="12.75">
      <c r="E470" s="51"/>
      <c r="F470" s="52"/>
    </row>
    <row r="471" spans="5:6" s="33" customFormat="1" ht="12.75">
      <c r="E471" s="51"/>
      <c r="F471" s="52"/>
    </row>
    <row r="472" spans="5:6" s="33" customFormat="1" ht="12.75">
      <c r="E472" s="51"/>
      <c r="F472" s="52"/>
    </row>
    <row r="473" spans="5:6" s="33" customFormat="1" ht="12.75">
      <c r="E473" s="51"/>
      <c r="F473" s="52"/>
    </row>
    <row r="474" spans="5:6" s="33" customFormat="1" ht="12.75">
      <c r="E474" s="51"/>
      <c r="F474" s="52"/>
    </row>
    <row r="475" spans="5:6" s="33" customFormat="1" ht="12.75">
      <c r="E475" s="51"/>
      <c r="F475" s="52"/>
    </row>
    <row r="476" spans="5:6" s="33" customFormat="1" ht="12.75">
      <c r="E476" s="51"/>
      <c r="F476" s="52"/>
    </row>
    <row r="477" spans="5:6" s="33" customFormat="1" ht="12.75">
      <c r="E477" s="51"/>
      <c r="F477" s="52"/>
    </row>
    <row r="478" spans="5:6" s="33" customFormat="1" ht="12.75">
      <c r="E478" s="51"/>
      <c r="F478" s="52"/>
    </row>
    <row r="479" spans="5:6" s="33" customFormat="1" ht="12.75">
      <c r="E479" s="51"/>
      <c r="F479" s="52"/>
    </row>
    <row r="480" spans="5:6" s="33" customFormat="1" ht="12.75">
      <c r="E480" s="51"/>
      <c r="F480" s="52"/>
    </row>
    <row r="481" spans="5:6" s="33" customFormat="1" ht="12.75">
      <c r="E481" s="51"/>
      <c r="F481" s="52"/>
    </row>
    <row r="482" spans="5:6" s="33" customFormat="1" ht="12.75">
      <c r="E482" s="51"/>
      <c r="F482" s="52"/>
    </row>
    <row r="483" spans="5:6" s="33" customFormat="1" ht="12.75">
      <c r="E483" s="51"/>
      <c r="F483" s="52"/>
    </row>
    <row r="484" spans="5:6" s="33" customFormat="1" ht="12.75">
      <c r="E484" s="51"/>
      <c r="F484" s="52"/>
    </row>
    <row r="485" spans="5:6" s="33" customFormat="1" ht="12.75">
      <c r="E485" s="51"/>
      <c r="F485" s="52"/>
    </row>
    <row r="486" spans="5:6" s="33" customFormat="1" ht="12.75">
      <c r="E486" s="51"/>
      <c r="F486" s="52"/>
    </row>
    <row r="487" spans="5:6" s="33" customFormat="1" ht="12.75">
      <c r="E487" s="51"/>
      <c r="F487" s="52"/>
    </row>
    <row r="488" spans="5:6" s="33" customFormat="1" ht="12.75">
      <c r="E488" s="51"/>
      <c r="F488" s="52"/>
    </row>
    <row r="489" spans="5:6" s="33" customFormat="1" ht="12.75">
      <c r="E489" s="51"/>
      <c r="F489" s="52"/>
    </row>
    <row r="490" spans="5:6" s="33" customFormat="1" ht="12.75">
      <c r="E490" s="51"/>
      <c r="F490" s="52"/>
    </row>
    <row r="491" spans="5:6" s="33" customFormat="1" ht="12.75">
      <c r="E491" s="51"/>
      <c r="F491" s="52"/>
    </row>
    <row r="492" spans="5:6" s="33" customFormat="1" ht="12.75">
      <c r="E492" s="51"/>
      <c r="F492" s="52"/>
    </row>
    <row r="493" spans="5:6" s="33" customFormat="1" ht="12.75">
      <c r="E493" s="51"/>
      <c r="F493" s="52"/>
    </row>
    <row r="494" spans="5:6" s="33" customFormat="1" ht="12.75">
      <c r="E494" s="51"/>
      <c r="F494" s="52"/>
    </row>
    <row r="495" spans="5:6" s="33" customFormat="1" ht="12.75">
      <c r="E495" s="51"/>
      <c r="F495" s="52"/>
    </row>
    <row r="496" spans="5:6" s="33" customFormat="1" ht="12.75">
      <c r="E496" s="51"/>
      <c r="F496" s="52"/>
    </row>
    <row r="497" spans="5:6" s="33" customFormat="1" ht="12.75">
      <c r="E497" s="51"/>
      <c r="F497" s="52"/>
    </row>
    <row r="498" spans="5:6" s="33" customFormat="1" ht="12.75">
      <c r="E498" s="51"/>
      <c r="F498" s="52"/>
    </row>
    <row r="499" spans="5:6" s="33" customFormat="1" ht="12.75">
      <c r="E499" s="51"/>
      <c r="F499" s="52"/>
    </row>
    <row r="500" spans="5:6" s="33" customFormat="1" ht="12.75">
      <c r="E500" s="51"/>
      <c r="F500" s="52"/>
    </row>
    <row r="501" spans="5:6" s="33" customFormat="1" ht="12.75">
      <c r="E501" s="51"/>
      <c r="F501" s="52"/>
    </row>
    <row r="502" spans="5:6" s="33" customFormat="1" ht="12.75">
      <c r="E502" s="51"/>
      <c r="F502" s="52"/>
    </row>
    <row r="503" spans="5:6" s="33" customFormat="1" ht="12.75">
      <c r="E503" s="51"/>
      <c r="F503" s="52"/>
    </row>
    <row r="504" spans="5:6" s="33" customFormat="1" ht="12.75">
      <c r="E504" s="51"/>
      <c r="F504" s="52"/>
    </row>
    <row r="505" spans="5:6" s="33" customFormat="1" ht="12.75">
      <c r="E505" s="51"/>
      <c r="F505" s="52"/>
    </row>
    <row r="506" spans="5:6" s="33" customFormat="1" ht="12.75">
      <c r="E506" s="51"/>
      <c r="F506" s="52"/>
    </row>
    <row r="507" spans="5:6" s="33" customFormat="1" ht="12.75">
      <c r="E507" s="51"/>
      <c r="F507" s="52"/>
    </row>
    <row r="508" spans="5:6" s="33" customFormat="1" ht="12.75">
      <c r="E508" s="51"/>
      <c r="F508" s="52"/>
    </row>
    <row r="509" spans="5:6" s="33" customFormat="1" ht="12.75">
      <c r="E509" s="51"/>
      <c r="F509" s="52"/>
    </row>
    <row r="510" spans="5:6" s="33" customFormat="1" ht="12.75">
      <c r="E510" s="51"/>
      <c r="F510" s="52"/>
    </row>
    <row r="511" spans="5:6" s="33" customFormat="1" ht="12.75">
      <c r="E511" s="51"/>
      <c r="F511" s="52"/>
    </row>
    <row r="512" spans="5:6" s="33" customFormat="1" ht="12.75">
      <c r="E512" s="51"/>
      <c r="F512" s="52"/>
    </row>
    <row r="513" spans="5:6" s="33" customFormat="1" ht="12.75">
      <c r="E513" s="51"/>
      <c r="F513" s="52"/>
    </row>
    <row r="514" spans="5:6" s="33" customFormat="1" ht="12.75">
      <c r="E514" s="51"/>
      <c r="F514" s="52"/>
    </row>
    <row r="515" spans="5:6" s="33" customFormat="1" ht="12.75">
      <c r="E515" s="51"/>
      <c r="F515" s="52"/>
    </row>
    <row r="516" spans="5:6" s="33" customFormat="1" ht="12.75">
      <c r="E516" s="51"/>
      <c r="F516" s="52"/>
    </row>
    <row r="517" spans="5:6" s="33" customFormat="1" ht="12.75">
      <c r="E517" s="51"/>
      <c r="F517" s="52"/>
    </row>
    <row r="518" spans="5:6" s="33" customFormat="1" ht="12.75">
      <c r="E518" s="51"/>
      <c r="F518" s="52"/>
    </row>
    <row r="519" spans="5:6" s="33" customFormat="1" ht="12.75">
      <c r="E519" s="51"/>
      <c r="F519" s="52"/>
    </row>
    <row r="520" spans="5:6" s="33" customFormat="1" ht="12.75">
      <c r="E520" s="51"/>
      <c r="F520" s="52"/>
    </row>
    <row r="521" spans="5:6" s="33" customFormat="1" ht="12.75">
      <c r="E521" s="51"/>
      <c r="F521" s="52"/>
    </row>
    <row r="522" spans="5:6" s="33" customFormat="1" ht="12.75">
      <c r="E522" s="51"/>
      <c r="F522" s="52"/>
    </row>
    <row r="523" spans="5:6" s="33" customFormat="1" ht="12.75">
      <c r="E523" s="51"/>
      <c r="F523" s="52"/>
    </row>
    <row r="524" spans="5:6" s="33" customFormat="1" ht="12.75">
      <c r="E524" s="51"/>
      <c r="F524" s="52"/>
    </row>
    <row r="525" spans="5:6" s="33" customFormat="1" ht="12.75">
      <c r="E525" s="51"/>
      <c r="F525" s="52"/>
    </row>
    <row r="526" spans="2:6" s="33" customFormat="1" ht="12.75">
      <c r="B526" s="63"/>
      <c r="C526" s="63"/>
      <c r="D526" s="63"/>
      <c r="E526" s="64"/>
      <c r="F526" s="65"/>
    </row>
    <row r="527" spans="2:6" s="33" customFormat="1" ht="12.75">
      <c r="B527" s="63"/>
      <c r="C527" s="63"/>
      <c r="D527" s="63"/>
      <c r="E527" s="64"/>
      <c r="F527" s="6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541"/>
  <sheetViews>
    <sheetView zoomScale="75" zoomScaleNormal="75" zoomScalePageLayoutView="0" workbookViewId="0" topLeftCell="A1">
      <selection activeCell="B2" sqref="B2:E37"/>
    </sheetView>
  </sheetViews>
  <sheetFormatPr defaultColWidth="10.7109375" defaultRowHeight="12.75"/>
  <cols>
    <col min="1" max="1" width="6.140625" style="63" customWidth="1"/>
    <col min="2" max="2" width="63.57421875" style="63" customWidth="1"/>
    <col min="3" max="3" width="15.57421875" style="63" bestFit="1" customWidth="1"/>
    <col min="4" max="4" width="15.7109375" style="63" customWidth="1"/>
    <col min="5" max="5" width="18.00390625" style="63" customWidth="1"/>
    <col min="6" max="6" width="4.28125" style="66" customWidth="1"/>
    <col min="7" max="7" width="0" style="63" hidden="1" customWidth="1"/>
    <col min="8" max="16384" width="10.7109375" style="63" customWidth="1"/>
  </cols>
  <sheetData>
    <row r="1" ht="27" customHeight="1"/>
    <row r="2" spans="2:6" s="33" customFormat="1" ht="49.5" customHeight="1">
      <c r="B2" s="787" t="s">
        <v>80</v>
      </c>
      <c r="C2" s="788"/>
      <c r="D2" s="789"/>
      <c r="E2" s="34">
        <f>ACTIVO!E2</f>
        <v>2017</v>
      </c>
      <c r="F2" s="67"/>
    </row>
    <row r="3" spans="2:6" s="33" customFormat="1" ht="25.5" customHeight="1">
      <c r="B3" s="800" t="str">
        <f>PyG!$B$3</f>
        <v>FUNDACIÓN: Agencia Insular de la Energía de Tenerife</v>
      </c>
      <c r="C3" s="801"/>
      <c r="D3" s="801"/>
      <c r="E3" s="34" t="s">
        <v>129</v>
      </c>
      <c r="F3" s="4"/>
    </row>
    <row r="4" spans="2:6" s="33" customFormat="1" ht="24.75" customHeight="1">
      <c r="B4" s="802" t="str">
        <f>ACTIVO!B4</f>
        <v>BALANCE DE SITUACIÓN ABREVIADO EFSL</v>
      </c>
      <c r="C4" s="802"/>
      <c r="D4" s="802"/>
      <c r="E4" s="802"/>
      <c r="F4" s="35"/>
    </row>
    <row r="5" spans="2:7" s="33" customFormat="1" ht="33.75" customHeight="1">
      <c r="B5" s="36" t="s">
        <v>130</v>
      </c>
      <c r="C5" s="68" t="str">
        <f>ACTIVO!C5</f>
        <v>REAL 2015</v>
      </c>
      <c r="D5" s="68" t="str">
        <f>ACTIVO!D5</f>
        <v>ESTIMACIÓN 2016</v>
      </c>
      <c r="E5" s="68" t="str">
        <f>ACTIVO!E5</f>
        <v>PREVISIÓN 2017</v>
      </c>
      <c r="F5" s="69"/>
      <c r="G5" s="331" t="s">
        <v>351</v>
      </c>
    </row>
    <row r="6" spans="2:7" s="33" customFormat="1" ht="22.5" customHeight="1">
      <c r="B6" s="70" t="s">
        <v>131</v>
      </c>
      <c r="C6" s="370">
        <f>+C7+C14+C15</f>
        <v>694750.78</v>
      </c>
      <c r="D6" s="370">
        <f>+D7+D14+D15</f>
        <v>643223.76</v>
      </c>
      <c r="E6" s="370">
        <f>+E7+E14+E15</f>
        <v>592978.9299999999</v>
      </c>
      <c r="F6" s="41"/>
      <c r="G6" s="332">
        <f>+E6-D6</f>
        <v>-50244.830000000075</v>
      </c>
    </row>
    <row r="7" spans="2:7" s="33" customFormat="1" ht="19.5" customHeight="1">
      <c r="B7" s="71" t="s">
        <v>132</v>
      </c>
      <c r="C7" s="375">
        <f>+C8+C11+C12+C13</f>
        <v>274556.48</v>
      </c>
      <c r="D7" s="375">
        <f>+D8+D11+D12+D13</f>
        <v>286481.62</v>
      </c>
      <c r="E7" s="375">
        <f>+E8+E11+E12+E13</f>
        <v>299688.95</v>
      </c>
      <c r="F7" s="61"/>
      <c r="G7" s="330">
        <f>+E7-D7</f>
        <v>13207.330000000016</v>
      </c>
    </row>
    <row r="8" spans="2:7" s="33" customFormat="1" ht="19.5" customHeight="1">
      <c r="B8" s="71" t="s">
        <v>139</v>
      </c>
      <c r="C8" s="375">
        <f>SUM(C9:C10)</f>
        <v>170000</v>
      </c>
      <c r="D8" s="375">
        <f>SUM(D9:D10)</f>
        <v>170000</v>
      </c>
      <c r="E8" s="375">
        <f>SUM(E9:E10)</f>
        <v>170000</v>
      </c>
      <c r="F8" s="54"/>
      <c r="G8" s="330">
        <f>+E8-D8</f>
        <v>0</v>
      </c>
    </row>
    <row r="9" spans="2:6" s="33" customFormat="1" ht="19.5" customHeight="1">
      <c r="B9" s="72" t="s">
        <v>144</v>
      </c>
      <c r="C9" s="372">
        <v>170000</v>
      </c>
      <c r="D9" s="372">
        <v>170000</v>
      </c>
      <c r="E9" s="372">
        <v>170000</v>
      </c>
      <c r="F9" s="54"/>
    </row>
    <row r="10" spans="2:6" s="33" customFormat="1" ht="21.75" customHeight="1">
      <c r="B10" s="74" t="s">
        <v>145</v>
      </c>
      <c r="C10" s="372"/>
      <c r="D10" s="372"/>
      <c r="E10" s="372"/>
      <c r="F10" s="54"/>
    </row>
    <row r="11" spans="2:7" s="33" customFormat="1" ht="19.5" customHeight="1">
      <c r="B11" s="71" t="s">
        <v>140</v>
      </c>
      <c r="C11" s="375">
        <v>86437.91</v>
      </c>
      <c r="D11" s="375">
        <v>104556.48</v>
      </c>
      <c r="E11" s="375">
        <v>116481.62</v>
      </c>
      <c r="F11" s="54"/>
      <c r="G11" s="330">
        <f>+E11-D11</f>
        <v>11925.14</v>
      </c>
    </row>
    <row r="12" spans="2:7" s="33" customFormat="1" ht="19.5" customHeight="1">
      <c r="B12" s="71" t="s">
        <v>141</v>
      </c>
      <c r="C12" s="375">
        <v>18118.57</v>
      </c>
      <c r="D12" s="375">
        <v>11925.14</v>
      </c>
      <c r="E12" s="375">
        <v>13207.33</v>
      </c>
      <c r="F12" s="54"/>
      <c r="G12" s="330">
        <f>+E12-D12</f>
        <v>1282.1900000000005</v>
      </c>
    </row>
    <row r="13" spans="2:7" s="33" customFormat="1" ht="19.5" customHeight="1">
      <c r="B13" s="71" t="s">
        <v>142</v>
      </c>
      <c r="C13" s="371">
        <v>0</v>
      </c>
      <c r="D13" s="371">
        <v>0</v>
      </c>
      <c r="E13" s="371">
        <v>0</v>
      </c>
      <c r="F13" s="54"/>
      <c r="G13" s="330">
        <f>+E13-D13</f>
        <v>0</v>
      </c>
    </row>
    <row r="14" spans="2:7" s="33" customFormat="1" ht="19.5" customHeight="1">
      <c r="B14" s="71" t="s">
        <v>143</v>
      </c>
      <c r="C14" s="371">
        <v>0</v>
      </c>
      <c r="D14" s="371">
        <v>0</v>
      </c>
      <c r="E14" s="371">
        <v>0</v>
      </c>
      <c r="F14" s="54"/>
      <c r="G14" s="330">
        <f>+E14-D14</f>
        <v>0</v>
      </c>
    </row>
    <row r="15" spans="1:7" s="33" customFormat="1" ht="19.5" customHeight="1">
      <c r="A15" s="46"/>
      <c r="B15" s="71" t="s">
        <v>133</v>
      </c>
      <c r="C15" s="375">
        <v>420194.3</v>
      </c>
      <c r="D15" s="375">
        <v>356742.14</v>
      </c>
      <c r="E15" s="375">
        <v>293289.98</v>
      </c>
      <c r="F15" s="54"/>
      <c r="G15" s="330">
        <f>+E15-D15</f>
        <v>-63452.16000000003</v>
      </c>
    </row>
    <row r="16" spans="2:7" s="33" customFormat="1" ht="19.5" customHeight="1">
      <c r="B16" s="70" t="s">
        <v>134</v>
      </c>
      <c r="C16" s="375">
        <f>+C17+C18+C22+C23+C24</f>
        <v>140064.77</v>
      </c>
      <c r="D16" s="375">
        <f>+D17+D18+D22+D23+D24</f>
        <v>118914.05</v>
      </c>
      <c r="E16" s="375">
        <f>+E17+E18+E22+E23+E24</f>
        <v>97763.33</v>
      </c>
      <c r="F16" s="61"/>
      <c r="G16" s="332">
        <f aca="true" t="shared" si="0" ref="G16:G25">+E16-D16</f>
        <v>-21150.72</v>
      </c>
    </row>
    <row r="17" spans="2:7" s="33" customFormat="1" ht="19.5" customHeight="1">
      <c r="B17" s="40" t="s">
        <v>146</v>
      </c>
      <c r="C17" s="373">
        <v>0</v>
      </c>
      <c r="D17" s="373">
        <v>0</v>
      </c>
      <c r="E17" s="373">
        <v>0</v>
      </c>
      <c r="F17" s="54"/>
      <c r="G17" s="330">
        <f t="shared" si="0"/>
        <v>0</v>
      </c>
    </row>
    <row r="18" spans="2:7" s="33" customFormat="1" ht="19.5" customHeight="1">
      <c r="B18" s="40" t="s">
        <v>147</v>
      </c>
      <c r="C18" s="376">
        <f>+C19+C20+C21</f>
        <v>0</v>
      </c>
      <c r="D18" s="376">
        <f>+D19+D20+D21</f>
        <v>0</v>
      </c>
      <c r="E18" s="376">
        <f>+E19+E20+E21</f>
        <v>0</v>
      </c>
      <c r="F18" s="54"/>
      <c r="G18" s="330"/>
    </row>
    <row r="19" spans="2:7" s="33" customFormat="1" ht="19.5" customHeight="1">
      <c r="B19" s="43" t="s">
        <v>148</v>
      </c>
      <c r="C19" s="373"/>
      <c r="D19" s="373"/>
      <c r="E19" s="373"/>
      <c r="F19" s="61"/>
      <c r="G19" s="330">
        <f t="shared" si="0"/>
        <v>0</v>
      </c>
    </row>
    <row r="20" spans="2:7" s="33" customFormat="1" ht="19.5" customHeight="1">
      <c r="B20" s="43" t="s">
        <v>149</v>
      </c>
      <c r="C20" s="374"/>
      <c r="D20" s="374"/>
      <c r="E20" s="374"/>
      <c r="F20" s="54"/>
      <c r="G20" s="330">
        <f t="shared" si="0"/>
        <v>0</v>
      </c>
    </row>
    <row r="21" spans="2:7" s="33" customFormat="1" ht="19.5" customHeight="1">
      <c r="B21" s="43" t="s">
        <v>150</v>
      </c>
      <c r="C21" s="374"/>
      <c r="D21" s="374"/>
      <c r="E21" s="374"/>
      <c r="F21" s="54"/>
      <c r="G21" s="330">
        <f t="shared" si="0"/>
        <v>0</v>
      </c>
    </row>
    <row r="22" spans="2:7" s="33" customFormat="1" ht="19.5" customHeight="1">
      <c r="B22" s="40" t="s">
        <v>154</v>
      </c>
      <c r="C22" s="373">
        <v>0</v>
      </c>
      <c r="D22" s="373">
        <v>0</v>
      </c>
      <c r="E22" s="373">
        <v>0</v>
      </c>
      <c r="F22" s="54"/>
      <c r="G22" s="330">
        <f t="shared" si="0"/>
        <v>0</v>
      </c>
    </row>
    <row r="23" spans="1:7" s="33" customFormat="1" ht="19.5" customHeight="1">
      <c r="A23" s="46"/>
      <c r="B23" s="40" t="s">
        <v>151</v>
      </c>
      <c r="C23" s="373">
        <v>140064.77</v>
      </c>
      <c r="D23" s="373">
        <v>118914.05</v>
      </c>
      <c r="E23" s="373">
        <v>97763.33</v>
      </c>
      <c r="F23" s="54"/>
      <c r="G23" s="330">
        <f t="shared" si="0"/>
        <v>-21150.72</v>
      </c>
    </row>
    <row r="24" spans="2:7" s="33" customFormat="1" ht="19.5" customHeight="1">
      <c r="B24" s="40" t="s">
        <v>152</v>
      </c>
      <c r="C24" s="373">
        <v>0</v>
      </c>
      <c r="D24" s="373">
        <v>0</v>
      </c>
      <c r="E24" s="373">
        <v>0</v>
      </c>
      <c r="F24" s="61"/>
      <c r="G24" s="330">
        <f t="shared" si="0"/>
        <v>0</v>
      </c>
    </row>
    <row r="25" spans="2:7" s="33" customFormat="1" ht="19.5" customHeight="1">
      <c r="B25" s="70" t="s">
        <v>135</v>
      </c>
      <c r="C25" s="376">
        <f>+C26+C27+C31+C32+C33+C36</f>
        <v>51445.07</v>
      </c>
      <c r="D25" s="376">
        <f>+D26+D27+D31+D32+D33+D36</f>
        <v>44140.72</v>
      </c>
      <c r="E25" s="376">
        <f>+E26+E27+E31+E32+E33+E36</f>
        <v>66565.82</v>
      </c>
      <c r="F25" s="61"/>
      <c r="G25" s="332">
        <f t="shared" si="0"/>
        <v>22425.100000000006</v>
      </c>
    </row>
    <row r="26" spans="2:7" s="33" customFormat="1" ht="19.5" customHeight="1">
      <c r="B26" s="40" t="s">
        <v>403</v>
      </c>
      <c r="C26" s="373">
        <v>0</v>
      </c>
      <c r="D26" s="373">
        <v>0</v>
      </c>
      <c r="E26" s="373">
        <v>0</v>
      </c>
      <c r="F26" s="61"/>
      <c r="G26" s="330">
        <f>+E26-D26</f>
        <v>0</v>
      </c>
    </row>
    <row r="27" spans="2:6" s="33" customFormat="1" ht="19.5" customHeight="1">
      <c r="B27" s="40" t="s">
        <v>404</v>
      </c>
      <c r="C27" s="376">
        <f>+C28+C29+C30</f>
        <v>0</v>
      </c>
      <c r="D27" s="376">
        <f>+D28+D29+D30</f>
        <v>0</v>
      </c>
      <c r="E27" s="376">
        <f>+E28+E29+E30</f>
        <v>0</v>
      </c>
      <c r="F27" s="54"/>
    </row>
    <row r="28" spans="2:7" s="33" customFormat="1" ht="19.5" customHeight="1">
      <c r="B28" s="43" t="s">
        <v>148</v>
      </c>
      <c r="C28" s="374"/>
      <c r="D28" s="374"/>
      <c r="E28" s="374"/>
      <c r="F28" s="54"/>
      <c r="G28" s="330">
        <f aca="true" t="shared" si="1" ref="G28:G33">+E28-D28</f>
        <v>0</v>
      </c>
    </row>
    <row r="29" spans="2:7" s="33" customFormat="1" ht="19.5" customHeight="1">
      <c r="B29" s="43" t="s">
        <v>149</v>
      </c>
      <c r="C29" s="374"/>
      <c r="D29" s="374"/>
      <c r="E29" s="374"/>
      <c r="F29" s="54"/>
      <c r="G29" s="330">
        <f t="shared" si="1"/>
        <v>0</v>
      </c>
    </row>
    <row r="30" spans="2:7" s="33" customFormat="1" ht="19.5" customHeight="1">
      <c r="B30" s="43" t="s">
        <v>153</v>
      </c>
      <c r="C30" s="373"/>
      <c r="D30" s="373"/>
      <c r="E30" s="373"/>
      <c r="F30" s="61"/>
      <c r="G30" s="330">
        <f t="shared" si="1"/>
        <v>0</v>
      </c>
    </row>
    <row r="31" spans="2:7" s="33" customFormat="1" ht="19.5" customHeight="1">
      <c r="B31" s="40" t="s">
        <v>405</v>
      </c>
      <c r="C31" s="373">
        <v>0</v>
      </c>
      <c r="D31" s="373">
        <v>0</v>
      </c>
      <c r="E31" s="373">
        <v>0</v>
      </c>
      <c r="F31" s="61"/>
      <c r="G31" s="330">
        <f t="shared" si="1"/>
        <v>0</v>
      </c>
    </row>
    <row r="32" spans="2:7" s="33" customFormat="1" ht="19.5" customHeight="1">
      <c r="B32" s="40" t="s">
        <v>406</v>
      </c>
      <c r="C32" s="373">
        <v>0</v>
      </c>
      <c r="D32" s="373">
        <v>0</v>
      </c>
      <c r="E32" s="373">
        <v>0</v>
      </c>
      <c r="F32" s="54"/>
      <c r="G32" s="330">
        <f t="shared" si="1"/>
        <v>0</v>
      </c>
    </row>
    <row r="33" spans="1:7" s="33" customFormat="1" ht="19.5" customHeight="1">
      <c r="A33" s="46"/>
      <c r="B33" s="40" t="s">
        <v>407</v>
      </c>
      <c r="C33" s="376">
        <f>+C34+C35</f>
        <v>51445.07</v>
      </c>
      <c r="D33" s="376">
        <f>+D34+D35</f>
        <v>44140.72</v>
      </c>
      <c r="E33" s="376">
        <f>+E34+E35</f>
        <v>66565.82</v>
      </c>
      <c r="F33" s="61"/>
      <c r="G33" s="330">
        <f t="shared" si="1"/>
        <v>22425.100000000006</v>
      </c>
    </row>
    <row r="34" spans="1:6" s="33" customFormat="1" ht="19.5" customHeight="1">
      <c r="A34" s="46"/>
      <c r="B34" s="43" t="s">
        <v>155</v>
      </c>
      <c r="C34" s="373"/>
      <c r="D34" s="373"/>
      <c r="E34" s="373"/>
      <c r="F34" s="61"/>
    </row>
    <row r="35" spans="1:7" s="33" customFormat="1" ht="19.5" customHeight="1">
      <c r="A35" s="46"/>
      <c r="B35" s="43" t="s">
        <v>136</v>
      </c>
      <c r="C35" s="373">
        <v>51445.07</v>
      </c>
      <c r="D35" s="373">
        <v>44140.72</v>
      </c>
      <c r="E35" s="373">
        <v>66565.82</v>
      </c>
      <c r="F35" s="61"/>
      <c r="G35" s="330">
        <f>+E35-D35</f>
        <v>22425.100000000006</v>
      </c>
    </row>
    <row r="36" spans="1:7" s="33" customFormat="1" ht="19.5" customHeight="1">
      <c r="A36" s="46"/>
      <c r="B36" s="40" t="s">
        <v>408</v>
      </c>
      <c r="C36" s="373">
        <v>0</v>
      </c>
      <c r="D36" s="373">
        <v>0</v>
      </c>
      <c r="E36" s="373">
        <v>0</v>
      </c>
      <c r="F36" s="61"/>
      <c r="G36" s="330">
        <f>+E36-D36</f>
        <v>0</v>
      </c>
    </row>
    <row r="37" spans="2:7" s="33" customFormat="1" ht="30" customHeight="1">
      <c r="B37" s="47" t="s">
        <v>156</v>
      </c>
      <c r="C37" s="377">
        <f>+C25+C16+C6</f>
        <v>886260.62</v>
      </c>
      <c r="D37" s="377">
        <f>+D25+D16+D6</f>
        <v>806278.53</v>
      </c>
      <c r="E37" s="377">
        <f>+E25+E16+E6</f>
        <v>757308.08</v>
      </c>
      <c r="F37" s="41"/>
      <c r="G37" s="332">
        <f>+E37-D37</f>
        <v>-48970.45000000007</v>
      </c>
    </row>
    <row r="38" spans="3:6" s="33" customFormat="1" ht="12.75">
      <c r="C38" s="44"/>
      <c r="D38" s="44"/>
      <c r="E38" s="44"/>
      <c r="F38" s="73"/>
    </row>
    <row r="39" spans="3:6" s="33" customFormat="1" ht="12.75">
      <c r="C39" s="44"/>
      <c r="D39" s="44"/>
      <c r="E39" s="44"/>
      <c r="F39" s="73"/>
    </row>
    <row r="40" spans="2:6" s="33" customFormat="1" ht="12.75" hidden="1">
      <c r="B40" s="50" t="s">
        <v>137</v>
      </c>
      <c r="C40" s="44"/>
      <c r="D40" s="44"/>
      <c r="E40" s="44"/>
      <c r="F40" s="73"/>
    </row>
    <row r="41" spans="4:6" s="33" customFormat="1" ht="12.75">
      <c r="D41" s="44"/>
      <c r="E41" s="44"/>
      <c r="F41" s="46"/>
    </row>
    <row r="42" spans="3:6" s="33" customFormat="1" ht="12.75">
      <c r="C42" s="44"/>
      <c r="D42" s="44"/>
      <c r="E42" s="44"/>
      <c r="F42" s="73"/>
    </row>
    <row r="43" spans="3:6" s="33" customFormat="1" ht="12.75" hidden="1">
      <c r="C43" s="44"/>
      <c r="D43" s="44"/>
      <c r="E43" s="44"/>
      <c r="F43" s="73"/>
    </row>
    <row r="44" spans="2:6" s="33" customFormat="1" ht="12.75" hidden="1">
      <c r="B44" s="33" t="s">
        <v>138</v>
      </c>
      <c r="C44" s="44">
        <f>+'[1]ACTIVO'!C42</f>
        <v>0</v>
      </c>
      <c r="D44" s="44">
        <f>+'[1]ACTIVO'!D42</f>
        <v>0</v>
      </c>
      <c r="E44" s="44">
        <f>+'[1]ACTIVO'!E42</f>
        <v>0</v>
      </c>
      <c r="F44" s="73"/>
    </row>
    <row r="45" spans="2:6" s="33" customFormat="1" ht="12.75" hidden="1">
      <c r="B45" s="46" t="s">
        <v>126</v>
      </c>
      <c r="C45" s="56">
        <f>+C37-C44</f>
        <v>886260.62</v>
      </c>
      <c r="D45" s="56">
        <f>+D37-D44</f>
        <v>806278.53</v>
      </c>
      <c r="E45" s="56">
        <f>+E37-E44</f>
        <v>757308.08</v>
      </c>
      <c r="F45" s="54"/>
    </row>
    <row r="46" s="33" customFormat="1" ht="12.75" hidden="1">
      <c r="F46" s="46"/>
    </row>
    <row r="47" spans="5:6" s="33" customFormat="1" ht="12.75" hidden="1">
      <c r="E47" s="44"/>
      <c r="F47" s="73"/>
    </row>
    <row r="48" s="33" customFormat="1" ht="12.75">
      <c r="F48" s="46"/>
    </row>
    <row r="49" s="33" customFormat="1" ht="12.75">
      <c r="F49" s="46"/>
    </row>
    <row r="50" s="33" customFormat="1" ht="12.75">
      <c r="F50" s="46"/>
    </row>
    <row r="51" s="33" customFormat="1" ht="12.75">
      <c r="F51" s="46"/>
    </row>
    <row r="52" s="33" customFormat="1" ht="12.75">
      <c r="F52" s="46"/>
    </row>
    <row r="53" s="33" customFormat="1" ht="12.75">
      <c r="F53" s="46"/>
    </row>
    <row r="54" s="33" customFormat="1" ht="12.75">
      <c r="F54" s="46"/>
    </row>
    <row r="55" s="33" customFormat="1" ht="12.75">
      <c r="F55" s="46"/>
    </row>
    <row r="56" s="33" customFormat="1" ht="12.75">
      <c r="F56" s="46"/>
    </row>
    <row r="57" s="33" customFormat="1" ht="12.75">
      <c r="F57" s="46"/>
    </row>
    <row r="58" s="33" customFormat="1" ht="12.75">
      <c r="F58" s="46"/>
    </row>
    <row r="59" s="33" customFormat="1" ht="12.75">
      <c r="F59" s="46"/>
    </row>
    <row r="60" s="33" customFormat="1" ht="12.75">
      <c r="F60" s="46"/>
    </row>
    <row r="61" s="33" customFormat="1" ht="12.75">
      <c r="F61" s="46"/>
    </row>
    <row r="62" s="33" customFormat="1" ht="12.75">
      <c r="F62" s="46"/>
    </row>
    <row r="63" s="33" customFormat="1" ht="12.75">
      <c r="F63" s="46"/>
    </row>
    <row r="64" s="33" customFormat="1" ht="12.75">
      <c r="F64" s="46"/>
    </row>
    <row r="65" s="33" customFormat="1" ht="12.75">
      <c r="F65" s="46"/>
    </row>
    <row r="66" s="33" customFormat="1" ht="12.75">
      <c r="F66" s="46"/>
    </row>
    <row r="67" s="33" customFormat="1" ht="12.75">
      <c r="F67" s="46"/>
    </row>
    <row r="68" s="33" customFormat="1" ht="12.75">
      <c r="F68" s="46"/>
    </row>
    <row r="69" s="33" customFormat="1" ht="12.75">
      <c r="F69" s="46"/>
    </row>
    <row r="70" s="33" customFormat="1" ht="12.75">
      <c r="F70" s="46"/>
    </row>
    <row r="71" s="33" customFormat="1" ht="12.75">
      <c r="F71" s="46"/>
    </row>
    <row r="72" s="33" customFormat="1" ht="12.75">
      <c r="F72" s="46"/>
    </row>
    <row r="73" s="33" customFormat="1" ht="12.75">
      <c r="F73" s="46"/>
    </row>
    <row r="74" s="33" customFormat="1" ht="12.75">
      <c r="F74" s="46"/>
    </row>
    <row r="75" s="33" customFormat="1" ht="12.75">
      <c r="F75" s="46"/>
    </row>
    <row r="76" s="33" customFormat="1" ht="12.75">
      <c r="F76" s="46"/>
    </row>
    <row r="77" s="33" customFormat="1" ht="12.75">
      <c r="F77" s="46"/>
    </row>
    <row r="78" s="33" customFormat="1" ht="12.75">
      <c r="F78" s="46"/>
    </row>
    <row r="79" s="33" customFormat="1" ht="12.75">
      <c r="F79" s="46"/>
    </row>
    <row r="80" s="33" customFormat="1" ht="12.75">
      <c r="F80" s="46"/>
    </row>
    <row r="81" s="33" customFormat="1" ht="12.75">
      <c r="F81" s="46"/>
    </row>
    <row r="82" s="33" customFormat="1" ht="12.75">
      <c r="F82" s="46"/>
    </row>
    <row r="83" s="33" customFormat="1" ht="12.75">
      <c r="F83" s="46"/>
    </row>
    <row r="84" s="33" customFormat="1" ht="12.75">
      <c r="F84" s="46"/>
    </row>
    <row r="85" s="33" customFormat="1" ht="12.75">
      <c r="F85" s="46"/>
    </row>
    <row r="86" s="33" customFormat="1" ht="12.75">
      <c r="F86" s="46"/>
    </row>
    <row r="87" s="33" customFormat="1" ht="12.75">
      <c r="F87" s="46"/>
    </row>
    <row r="88" s="33" customFormat="1" ht="12.75">
      <c r="F88" s="46"/>
    </row>
    <row r="89" s="33" customFormat="1" ht="12.75">
      <c r="F89" s="46"/>
    </row>
    <row r="90" s="33" customFormat="1" ht="12.75">
      <c r="F90" s="46"/>
    </row>
    <row r="91" s="33" customFormat="1" ht="12.75">
      <c r="F91" s="46"/>
    </row>
    <row r="92" s="33" customFormat="1" ht="12.75">
      <c r="F92" s="46"/>
    </row>
    <row r="93" s="33" customFormat="1" ht="12.75">
      <c r="F93" s="46"/>
    </row>
    <row r="94" s="33" customFormat="1" ht="12.75">
      <c r="F94" s="46"/>
    </row>
    <row r="95" s="33" customFormat="1" ht="12.75">
      <c r="F95" s="46"/>
    </row>
    <row r="96" s="33" customFormat="1" ht="12.75">
      <c r="F96" s="46"/>
    </row>
    <row r="97" s="33" customFormat="1" ht="12.75">
      <c r="F97" s="46"/>
    </row>
    <row r="98" s="33" customFormat="1" ht="12.75">
      <c r="F98" s="46"/>
    </row>
    <row r="99" s="33" customFormat="1" ht="12.75">
      <c r="F99" s="46"/>
    </row>
    <row r="100" s="33" customFormat="1" ht="12.75">
      <c r="F100" s="46"/>
    </row>
    <row r="101" s="33" customFormat="1" ht="12.75">
      <c r="F101" s="46"/>
    </row>
    <row r="102" s="33" customFormat="1" ht="12.75">
      <c r="F102" s="46"/>
    </row>
    <row r="103" s="33" customFormat="1" ht="12.75">
      <c r="F103" s="46"/>
    </row>
    <row r="104" s="33" customFormat="1" ht="12.75">
      <c r="F104" s="46"/>
    </row>
    <row r="105" s="33" customFormat="1" ht="12.75">
      <c r="F105" s="46"/>
    </row>
    <row r="106" s="33" customFormat="1" ht="12.75">
      <c r="F106" s="46"/>
    </row>
    <row r="107" s="33" customFormat="1" ht="12.75">
      <c r="F107" s="46"/>
    </row>
    <row r="108" s="33" customFormat="1" ht="12.75">
      <c r="F108" s="46"/>
    </row>
    <row r="109" s="33" customFormat="1" ht="12.75">
      <c r="F109" s="46"/>
    </row>
    <row r="110" s="33" customFormat="1" ht="12.75">
      <c r="F110" s="46"/>
    </row>
    <row r="111" s="33" customFormat="1" ht="12.75">
      <c r="F111" s="46"/>
    </row>
    <row r="112" s="33" customFormat="1" ht="12.75">
      <c r="F112" s="46"/>
    </row>
    <row r="113" s="33" customFormat="1" ht="12.75">
      <c r="F113" s="46"/>
    </row>
    <row r="114" s="33" customFormat="1" ht="12.75">
      <c r="F114" s="46"/>
    </row>
    <row r="115" s="33" customFormat="1" ht="12.75">
      <c r="F115" s="46"/>
    </row>
    <row r="116" s="33" customFormat="1" ht="12.75">
      <c r="F116" s="46"/>
    </row>
    <row r="117" s="33" customFormat="1" ht="12.75">
      <c r="F117" s="46"/>
    </row>
    <row r="118" s="33" customFormat="1" ht="12.75">
      <c r="F118" s="46"/>
    </row>
    <row r="119" s="33" customFormat="1" ht="12.75">
      <c r="F119" s="46"/>
    </row>
    <row r="120" s="33" customFormat="1" ht="12.75">
      <c r="F120" s="46"/>
    </row>
    <row r="121" s="33" customFormat="1" ht="12.75">
      <c r="F121" s="46"/>
    </row>
    <row r="122" s="33" customFormat="1" ht="12.75">
      <c r="F122" s="46"/>
    </row>
    <row r="123" s="33" customFormat="1" ht="12.75">
      <c r="F123" s="46"/>
    </row>
    <row r="124" s="33" customFormat="1" ht="12.75">
      <c r="F124" s="46"/>
    </row>
    <row r="125" s="33" customFormat="1" ht="12.75">
      <c r="F125" s="46"/>
    </row>
    <row r="126" s="33" customFormat="1" ht="12.75">
      <c r="F126" s="46"/>
    </row>
    <row r="127" s="33" customFormat="1" ht="12.75">
      <c r="F127" s="46"/>
    </row>
    <row r="128" s="33" customFormat="1" ht="12.75">
      <c r="F128" s="46"/>
    </row>
    <row r="129" s="33" customFormat="1" ht="12.75">
      <c r="F129" s="46"/>
    </row>
    <row r="130" s="33" customFormat="1" ht="12.75">
      <c r="F130" s="46"/>
    </row>
    <row r="131" s="33" customFormat="1" ht="12.75">
      <c r="F131" s="46"/>
    </row>
    <row r="132" s="33" customFormat="1" ht="12.75">
      <c r="F132" s="46"/>
    </row>
    <row r="133" s="33" customFormat="1" ht="12.75">
      <c r="F133" s="46"/>
    </row>
    <row r="134" s="33" customFormat="1" ht="12.75">
      <c r="F134" s="46"/>
    </row>
    <row r="135" s="33" customFormat="1" ht="12.75">
      <c r="F135" s="46"/>
    </row>
    <row r="136" s="33" customFormat="1" ht="12.75">
      <c r="F136" s="46"/>
    </row>
    <row r="137" s="33" customFormat="1" ht="12.75">
      <c r="F137" s="46"/>
    </row>
    <row r="138" s="33" customFormat="1" ht="12.75">
      <c r="F138" s="46"/>
    </row>
    <row r="139" s="33" customFormat="1" ht="12.75">
      <c r="F139" s="46"/>
    </row>
    <row r="140" s="33" customFormat="1" ht="12.75">
      <c r="F140" s="46"/>
    </row>
    <row r="141" s="33" customFormat="1" ht="12.75">
      <c r="F141" s="46"/>
    </row>
    <row r="142" s="33" customFormat="1" ht="12.75">
      <c r="F142" s="46"/>
    </row>
    <row r="143" s="33" customFormat="1" ht="12.75">
      <c r="F143" s="46"/>
    </row>
    <row r="144" s="33" customFormat="1" ht="12.75">
      <c r="F144" s="46"/>
    </row>
    <row r="145" s="33" customFormat="1" ht="12.75">
      <c r="F145" s="46"/>
    </row>
    <row r="146" s="33" customFormat="1" ht="12.75">
      <c r="F146" s="46"/>
    </row>
    <row r="147" s="33" customFormat="1" ht="12.75">
      <c r="F147" s="46"/>
    </row>
    <row r="148" s="33" customFormat="1" ht="12.75">
      <c r="F148" s="46"/>
    </row>
    <row r="149" s="33" customFormat="1" ht="12.75">
      <c r="F149" s="46"/>
    </row>
    <row r="150" s="33" customFormat="1" ht="12.75">
      <c r="F150" s="46"/>
    </row>
    <row r="151" s="33" customFormat="1" ht="12.75">
      <c r="F151" s="46"/>
    </row>
    <row r="152" s="33" customFormat="1" ht="12.75">
      <c r="F152" s="46"/>
    </row>
    <row r="153" s="33" customFormat="1" ht="12.75">
      <c r="F153" s="46"/>
    </row>
    <row r="154" s="33" customFormat="1" ht="12.75">
      <c r="F154" s="46"/>
    </row>
    <row r="155" s="33" customFormat="1" ht="12.75">
      <c r="F155" s="46"/>
    </row>
    <row r="156" s="33" customFormat="1" ht="12.75">
      <c r="F156" s="46"/>
    </row>
    <row r="157" s="33" customFormat="1" ht="12.75">
      <c r="F157" s="46"/>
    </row>
    <row r="158" s="33" customFormat="1" ht="12.75">
      <c r="F158" s="46"/>
    </row>
    <row r="159" s="33" customFormat="1" ht="12.75">
      <c r="F159" s="46"/>
    </row>
    <row r="160" s="33" customFormat="1" ht="12.75">
      <c r="F160" s="46"/>
    </row>
    <row r="161" s="33" customFormat="1" ht="12.75">
      <c r="F161" s="46"/>
    </row>
    <row r="162" s="33" customFormat="1" ht="12.75">
      <c r="F162" s="46"/>
    </row>
    <row r="163" s="33" customFormat="1" ht="12.75">
      <c r="F163" s="46"/>
    </row>
    <row r="164" s="33" customFormat="1" ht="12.75">
      <c r="F164" s="46"/>
    </row>
    <row r="165" s="33" customFormat="1" ht="12.75">
      <c r="F165" s="46"/>
    </row>
    <row r="166" s="33" customFormat="1" ht="12.75">
      <c r="F166" s="46"/>
    </row>
    <row r="167" s="33" customFormat="1" ht="12.75">
      <c r="F167" s="46"/>
    </row>
    <row r="168" s="33" customFormat="1" ht="12.75">
      <c r="F168" s="46"/>
    </row>
    <row r="169" s="33" customFormat="1" ht="12.75">
      <c r="F169" s="46"/>
    </row>
    <row r="170" s="33" customFormat="1" ht="12.75">
      <c r="F170" s="46"/>
    </row>
    <row r="171" s="33" customFormat="1" ht="12.75">
      <c r="F171" s="46"/>
    </row>
    <row r="172" s="33" customFormat="1" ht="12.75">
      <c r="F172" s="46"/>
    </row>
    <row r="173" s="33" customFormat="1" ht="12.75">
      <c r="F173" s="46"/>
    </row>
    <row r="174" s="33" customFormat="1" ht="12.75">
      <c r="F174" s="46"/>
    </row>
    <row r="175" s="33" customFormat="1" ht="12.75">
      <c r="F175" s="46"/>
    </row>
    <row r="176" s="33" customFormat="1" ht="12.75">
      <c r="F176" s="46"/>
    </row>
    <row r="177" s="33" customFormat="1" ht="12.75">
      <c r="F177" s="46"/>
    </row>
    <row r="178" s="33" customFormat="1" ht="12.75">
      <c r="F178" s="46"/>
    </row>
    <row r="179" s="33" customFormat="1" ht="12.75">
      <c r="F179" s="46"/>
    </row>
    <row r="180" s="33" customFormat="1" ht="12.75">
      <c r="F180" s="46"/>
    </row>
    <row r="181" s="33" customFormat="1" ht="12.75">
      <c r="F181" s="46"/>
    </row>
    <row r="182" s="33" customFormat="1" ht="12.75">
      <c r="F182" s="46"/>
    </row>
    <row r="183" s="33" customFormat="1" ht="12.75">
      <c r="F183" s="46"/>
    </row>
    <row r="184" s="33" customFormat="1" ht="12.75">
      <c r="F184" s="46"/>
    </row>
    <row r="185" s="33" customFormat="1" ht="12.75">
      <c r="F185" s="46"/>
    </row>
    <row r="186" s="33" customFormat="1" ht="12.75">
      <c r="F186" s="46"/>
    </row>
    <row r="187" s="33" customFormat="1" ht="12.75">
      <c r="F187" s="46"/>
    </row>
    <row r="188" s="33" customFormat="1" ht="12.75">
      <c r="F188" s="46"/>
    </row>
    <row r="189" s="33" customFormat="1" ht="12.75">
      <c r="F189" s="46"/>
    </row>
    <row r="190" s="33" customFormat="1" ht="12.75">
      <c r="F190" s="46"/>
    </row>
    <row r="191" s="33" customFormat="1" ht="12.75">
      <c r="F191" s="46"/>
    </row>
    <row r="192" s="33" customFormat="1" ht="12.75">
      <c r="F192" s="46"/>
    </row>
    <row r="193" s="33" customFormat="1" ht="12.75">
      <c r="F193" s="46"/>
    </row>
    <row r="194" s="33" customFormat="1" ht="12.75">
      <c r="F194" s="46"/>
    </row>
    <row r="195" s="33" customFormat="1" ht="12.75">
      <c r="F195" s="46"/>
    </row>
    <row r="196" s="33" customFormat="1" ht="12.75">
      <c r="F196" s="46"/>
    </row>
    <row r="197" s="33" customFormat="1" ht="12.75">
      <c r="F197" s="46"/>
    </row>
    <row r="198" s="33" customFormat="1" ht="12.75">
      <c r="F198" s="46"/>
    </row>
    <row r="199" s="33" customFormat="1" ht="12.75">
      <c r="F199" s="46"/>
    </row>
    <row r="200" s="33" customFormat="1" ht="12.75">
      <c r="F200" s="46"/>
    </row>
    <row r="201" s="33" customFormat="1" ht="12.75">
      <c r="F201" s="46"/>
    </row>
    <row r="202" s="33" customFormat="1" ht="12.75">
      <c r="F202" s="46"/>
    </row>
    <row r="203" s="33" customFormat="1" ht="12.75">
      <c r="F203" s="46"/>
    </row>
    <row r="204" s="33" customFormat="1" ht="12.75">
      <c r="F204" s="46"/>
    </row>
    <row r="205" s="33" customFormat="1" ht="12.75">
      <c r="F205" s="46"/>
    </row>
    <row r="206" s="33" customFormat="1" ht="12.75">
      <c r="F206" s="46"/>
    </row>
    <row r="207" s="33" customFormat="1" ht="12.75">
      <c r="F207" s="46"/>
    </row>
    <row r="208" s="33" customFormat="1" ht="12.75">
      <c r="F208" s="46"/>
    </row>
    <row r="209" s="33" customFormat="1" ht="12.75">
      <c r="F209" s="46"/>
    </row>
    <row r="210" s="33" customFormat="1" ht="12.75">
      <c r="F210" s="46"/>
    </row>
    <row r="211" s="33" customFormat="1" ht="12.75">
      <c r="F211" s="46"/>
    </row>
    <row r="212" s="33" customFormat="1" ht="12.75">
      <c r="F212" s="46"/>
    </row>
    <row r="213" s="33" customFormat="1" ht="12.75">
      <c r="F213" s="46"/>
    </row>
    <row r="214" s="33" customFormat="1" ht="12.75">
      <c r="F214" s="46"/>
    </row>
    <row r="215" s="33" customFormat="1" ht="12.75">
      <c r="F215" s="46"/>
    </row>
    <row r="216" s="33" customFormat="1" ht="12.75">
      <c r="F216" s="46"/>
    </row>
    <row r="217" s="33" customFormat="1" ht="12.75">
      <c r="F217" s="46"/>
    </row>
    <row r="218" s="33" customFormat="1" ht="12.75">
      <c r="F218" s="46"/>
    </row>
    <row r="219" s="33" customFormat="1" ht="12.75">
      <c r="F219" s="46"/>
    </row>
    <row r="220" s="33" customFormat="1" ht="12.75">
      <c r="F220" s="46"/>
    </row>
    <row r="221" s="33" customFormat="1" ht="12.75">
      <c r="F221" s="46"/>
    </row>
    <row r="222" s="33" customFormat="1" ht="12.75">
      <c r="F222" s="46"/>
    </row>
    <row r="223" s="33" customFormat="1" ht="12.75">
      <c r="F223" s="46"/>
    </row>
    <row r="224" s="33" customFormat="1" ht="12.75">
      <c r="F224" s="46"/>
    </row>
    <row r="225" s="33" customFormat="1" ht="12.75">
      <c r="F225" s="46"/>
    </row>
    <row r="226" s="33" customFormat="1" ht="12.75">
      <c r="F226" s="46"/>
    </row>
    <row r="227" s="33" customFormat="1" ht="12.75">
      <c r="F227" s="46"/>
    </row>
    <row r="228" s="33" customFormat="1" ht="12.75">
      <c r="F228" s="46"/>
    </row>
    <row r="229" s="33" customFormat="1" ht="12.75">
      <c r="F229" s="46"/>
    </row>
    <row r="230" s="33" customFormat="1" ht="12.75">
      <c r="F230" s="46"/>
    </row>
    <row r="231" s="33" customFormat="1" ht="12.75">
      <c r="F231" s="46"/>
    </row>
    <row r="232" s="33" customFormat="1" ht="12.75">
      <c r="F232" s="46"/>
    </row>
    <row r="233" s="33" customFormat="1" ht="12.75">
      <c r="F233" s="46"/>
    </row>
    <row r="234" s="33" customFormat="1" ht="12.75">
      <c r="F234" s="46"/>
    </row>
    <row r="235" s="33" customFormat="1" ht="12.75">
      <c r="F235" s="46"/>
    </row>
    <row r="236" s="33" customFormat="1" ht="12.75">
      <c r="F236" s="46"/>
    </row>
    <row r="237" s="33" customFormat="1" ht="12.75">
      <c r="F237" s="46"/>
    </row>
    <row r="238" s="33" customFormat="1" ht="12.75">
      <c r="F238" s="46"/>
    </row>
    <row r="239" s="33" customFormat="1" ht="12.75">
      <c r="F239" s="46"/>
    </row>
    <row r="240" s="33" customFormat="1" ht="12.75">
      <c r="F240" s="46"/>
    </row>
    <row r="241" s="33" customFormat="1" ht="12.75">
      <c r="F241" s="46"/>
    </row>
    <row r="242" s="33" customFormat="1" ht="12.75">
      <c r="F242" s="46"/>
    </row>
    <row r="243" s="33" customFormat="1" ht="12.75">
      <c r="F243" s="46"/>
    </row>
    <row r="244" s="33" customFormat="1" ht="12.75">
      <c r="F244" s="46"/>
    </row>
    <row r="245" s="33" customFormat="1" ht="12.75">
      <c r="F245" s="46"/>
    </row>
    <row r="246" s="33" customFormat="1" ht="12.75">
      <c r="F246" s="46"/>
    </row>
    <row r="247" s="33" customFormat="1" ht="12.75">
      <c r="F247" s="46"/>
    </row>
    <row r="248" s="33" customFormat="1" ht="12.75">
      <c r="F248" s="46"/>
    </row>
    <row r="249" s="33" customFormat="1" ht="12.75">
      <c r="F249" s="46"/>
    </row>
    <row r="250" s="33" customFormat="1" ht="12.75">
      <c r="F250" s="46"/>
    </row>
    <row r="251" s="33" customFormat="1" ht="12.75">
      <c r="F251" s="46"/>
    </row>
    <row r="252" s="33" customFormat="1" ht="12.75">
      <c r="F252" s="46"/>
    </row>
    <row r="253" s="33" customFormat="1" ht="12.75">
      <c r="F253" s="46"/>
    </row>
    <row r="254" s="33" customFormat="1" ht="12.75">
      <c r="F254" s="46"/>
    </row>
    <row r="255" s="33" customFormat="1" ht="12.75">
      <c r="F255" s="46"/>
    </row>
    <row r="256" s="33" customFormat="1" ht="12.75">
      <c r="F256" s="46"/>
    </row>
    <row r="257" s="33" customFormat="1" ht="12.75">
      <c r="F257" s="46"/>
    </row>
    <row r="258" s="33" customFormat="1" ht="12.75">
      <c r="F258" s="46"/>
    </row>
    <row r="259" s="33" customFormat="1" ht="12.75">
      <c r="F259" s="46"/>
    </row>
    <row r="260" s="33" customFormat="1" ht="12.75">
      <c r="F260" s="46"/>
    </row>
    <row r="261" s="33" customFormat="1" ht="12.75">
      <c r="F261" s="46"/>
    </row>
    <row r="262" s="33" customFormat="1" ht="12.75">
      <c r="F262" s="46"/>
    </row>
    <row r="263" s="33" customFormat="1" ht="12.75">
      <c r="F263" s="46"/>
    </row>
    <row r="264" s="33" customFormat="1" ht="12.75">
      <c r="F264" s="46"/>
    </row>
    <row r="265" s="33" customFormat="1" ht="12.75">
      <c r="F265" s="46"/>
    </row>
    <row r="266" s="33" customFormat="1" ht="12.75">
      <c r="F266" s="46"/>
    </row>
    <row r="267" s="33" customFormat="1" ht="12.75">
      <c r="F267" s="46"/>
    </row>
    <row r="268" s="33" customFormat="1" ht="12.75">
      <c r="F268" s="46"/>
    </row>
    <row r="269" s="33" customFormat="1" ht="12.75">
      <c r="F269" s="46"/>
    </row>
    <row r="270" s="33" customFormat="1" ht="12.75">
      <c r="F270" s="46"/>
    </row>
    <row r="271" s="33" customFormat="1" ht="12.75">
      <c r="F271" s="46"/>
    </row>
    <row r="272" s="33" customFormat="1" ht="12.75">
      <c r="F272" s="46"/>
    </row>
    <row r="273" s="33" customFormat="1" ht="12.75">
      <c r="F273" s="46"/>
    </row>
    <row r="274" s="33" customFormat="1" ht="12.75">
      <c r="F274" s="46"/>
    </row>
    <row r="275" s="33" customFormat="1" ht="12.75">
      <c r="F275" s="46"/>
    </row>
    <row r="276" s="33" customFormat="1" ht="12.75">
      <c r="F276" s="46"/>
    </row>
    <row r="277" s="33" customFormat="1" ht="12.75">
      <c r="F277" s="46"/>
    </row>
    <row r="278" s="33" customFormat="1" ht="12.75">
      <c r="F278" s="46"/>
    </row>
    <row r="279" s="33" customFormat="1" ht="12.75">
      <c r="F279" s="46"/>
    </row>
    <row r="280" s="33" customFormat="1" ht="12.75">
      <c r="F280" s="46"/>
    </row>
    <row r="281" s="33" customFormat="1" ht="12.75">
      <c r="F281" s="46"/>
    </row>
    <row r="282" s="33" customFormat="1" ht="12.75">
      <c r="F282" s="46"/>
    </row>
    <row r="283" s="33" customFormat="1" ht="12.75">
      <c r="F283" s="46"/>
    </row>
    <row r="284" s="33" customFormat="1" ht="12.75">
      <c r="F284" s="46"/>
    </row>
    <row r="285" s="33" customFormat="1" ht="12.75">
      <c r="F285" s="46"/>
    </row>
    <row r="286" s="33" customFormat="1" ht="12.75">
      <c r="F286" s="46"/>
    </row>
    <row r="287" s="33" customFormat="1" ht="12.75">
      <c r="F287" s="46"/>
    </row>
    <row r="288" s="33" customFormat="1" ht="12.75">
      <c r="F288" s="46"/>
    </row>
    <row r="289" s="33" customFormat="1" ht="12.75">
      <c r="F289" s="46"/>
    </row>
    <row r="290" s="33" customFormat="1" ht="12.75">
      <c r="F290" s="46"/>
    </row>
    <row r="291" s="33" customFormat="1" ht="12.75">
      <c r="F291" s="46"/>
    </row>
    <row r="292" s="33" customFormat="1" ht="12.75">
      <c r="F292" s="46"/>
    </row>
    <row r="293" s="33" customFormat="1" ht="12.75">
      <c r="F293" s="46"/>
    </row>
    <row r="294" s="33" customFormat="1" ht="12.75">
      <c r="F294" s="46"/>
    </row>
    <row r="295" s="33" customFormat="1" ht="12.75">
      <c r="F295" s="46"/>
    </row>
    <row r="296" s="33" customFormat="1" ht="12.75">
      <c r="F296" s="46"/>
    </row>
    <row r="297" s="33" customFormat="1" ht="12.75">
      <c r="F297" s="46"/>
    </row>
    <row r="298" s="33" customFormat="1" ht="12.75">
      <c r="F298" s="46"/>
    </row>
    <row r="299" s="33" customFormat="1" ht="12.75">
      <c r="F299" s="46"/>
    </row>
    <row r="300" s="33" customFormat="1" ht="12.75">
      <c r="F300" s="46"/>
    </row>
    <row r="301" s="33" customFormat="1" ht="12.75">
      <c r="F301" s="46"/>
    </row>
    <row r="302" s="33" customFormat="1" ht="12.75">
      <c r="F302" s="46"/>
    </row>
    <row r="303" s="33" customFormat="1" ht="12.75">
      <c r="F303" s="46"/>
    </row>
    <row r="304" s="33" customFormat="1" ht="12.75">
      <c r="F304" s="46"/>
    </row>
    <row r="305" s="33" customFormat="1" ht="12.75">
      <c r="F305" s="46"/>
    </row>
    <row r="306" s="33" customFormat="1" ht="12.75">
      <c r="F306" s="46"/>
    </row>
    <row r="307" s="33" customFormat="1" ht="12.75">
      <c r="F307" s="46"/>
    </row>
    <row r="308" s="33" customFormat="1" ht="12.75">
      <c r="F308" s="46"/>
    </row>
    <row r="309" s="33" customFormat="1" ht="12.75">
      <c r="F309" s="46"/>
    </row>
    <row r="310" s="33" customFormat="1" ht="12.75">
      <c r="F310" s="46"/>
    </row>
    <row r="311" s="33" customFormat="1" ht="12.75">
      <c r="F311" s="46"/>
    </row>
    <row r="312" s="33" customFormat="1" ht="12.75">
      <c r="F312" s="46"/>
    </row>
    <row r="313" s="33" customFormat="1" ht="12.75">
      <c r="F313" s="46"/>
    </row>
    <row r="314" s="33" customFormat="1" ht="12.75">
      <c r="F314" s="46"/>
    </row>
    <row r="315" s="33" customFormat="1" ht="12.75">
      <c r="F315" s="46"/>
    </row>
    <row r="316" s="33" customFormat="1" ht="12.75">
      <c r="F316" s="46"/>
    </row>
    <row r="317" s="33" customFormat="1" ht="12.75">
      <c r="F317" s="46"/>
    </row>
    <row r="318" s="33" customFormat="1" ht="12.75">
      <c r="F318" s="46"/>
    </row>
    <row r="319" s="33" customFormat="1" ht="12.75">
      <c r="F319" s="46"/>
    </row>
    <row r="320" s="33" customFormat="1" ht="12.75">
      <c r="F320" s="46"/>
    </row>
    <row r="321" s="33" customFormat="1" ht="12.75">
      <c r="F321" s="46"/>
    </row>
    <row r="322" s="33" customFormat="1" ht="12.75">
      <c r="F322" s="46"/>
    </row>
    <row r="323" s="33" customFormat="1" ht="12.75">
      <c r="F323" s="46"/>
    </row>
    <row r="324" s="33" customFormat="1" ht="12.75">
      <c r="F324" s="46"/>
    </row>
    <row r="325" s="33" customFormat="1" ht="12.75">
      <c r="F325" s="46"/>
    </row>
    <row r="326" s="33" customFormat="1" ht="12.75">
      <c r="F326" s="46"/>
    </row>
    <row r="327" s="33" customFormat="1" ht="12.75">
      <c r="F327" s="46"/>
    </row>
    <row r="328" s="33" customFormat="1" ht="12.75">
      <c r="F328" s="46"/>
    </row>
    <row r="329" s="33" customFormat="1" ht="12.75">
      <c r="F329" s="46"/>
    </row>
    <row r="330" s="33" customFormat="1" ht="12.75">
      <c r="F330" s="46"/>
    </row>
    <row r="331" s="33" customFormat="1" ht="12.75">
      <c r="F331" s="46"/>
    </row>
    <row r="332" s="33" customFormat="1" ht="12.75">
      <c r="F332" s="46"/>
    </row>
    <row r="333" s="33" customFormat="1" ht="12.75">
      <c r="F333" s="46"/>
    </row>
    <row r="334" s="33" customFormat="1" ht="12.75">
      <c r="F334" s="46"/>
    </row>
    <row r="335" s="33" customFormat="1" ht="12.75">
      <c r="F335" s="46"/>
    </row>
    <row r="336" s="33" customFormat="1" ht="12.75">
      <c r="F336" s="46"/>
    </row>
    <row r="337" s="33" customFormat="1" ht="12.75">
      <c r="F337" s="46"/>
    </row>
    <row r="338" s="33" customFormat="1" ht="12.75">
      <c r="F338" s="46"/>
    </row>
    <row r="339" s="33" customFormat="1" ht="12.75">
      <c r="F339" s="46"/>
    </row>
    <row r="340" s="33" customFormat="1" ht="12.75">
      <c r="F340" s="46"/>
    </row>
    <row r="341" s="33" customFormat="1" ht="12.75">
      <c r="F341" s="46"/>
    </row>
    <row r="342" s="33" customFormat="1" ht="12.75">
      <c r="F342" s="46"/>
    </row>
    <row r="343" s="33" customFormat="1" ht="12.75">
      <c r="F343" s="46"/>
    </row>
    <row r="344" s="33" customFormat="1" ht="12.75">
      <c r="F344" s="46"/>
    </row>
    <row r="345" s="33" customFormat="1" ht="12.75">
      <c r="F345" s="46"/>
    </row>
    <row r="346" s="33" customFormat="1" ht="12.75">
      <c r="F346" s="46"/>
    </row>
    <row r="347" s="33" customFormat="1" ht="12.75">
      <c r="F347" s="46"/>
    </row>
    <row r="348" s="33" customFormat="1" ht="12.75">
      <c r="F348" s="46"/>
    </row>
    <row r="349" s="33" customFormat="1" ht="12.75">
      <c r="F349" s="46"/>
    </row>
    <row r="350" s="33" customFormat="1" ht="12.75">
      <c r="F350" s="46"/>
    </row>
    <row r="351" s="33" customFormat="1" ht="12.75">
      <c r="F351" s="46"/>
    </row>
    <row r="352" s="33" customFormat="1" ht="12.75">
      <c r="F352" s="46"/>
    </row>
    <row r="353" s="33" customFormat="1" ht="12.75">
      <c r="F353" s="46"/>
    </row>
    <row r="354" s="33" customFormat="1" ht="12.75">
      <c r="F354" s="46"/>
    </row>
    <row r="355" s="33" customFormat="1" ht="12.75">
      <c r="F355" s="46"/>
    </row>
    <row r="356" s="33" customFormat="1" ht="12.75">
      <c r="F356" s="46"/>
    </row>
    <row r="357" s="33" customFormat="1" ht="12.75">
      <c r="F357" s="46"/>
    </row>
    <row r="358" s="33" customFormat="1" ht="12.75">
      <c r="F358" s="46"/>
    </row>
    <row r="359" s="33" customFormat="1" ht="12.75">
      <c r="F359" s="46"/>
    </row>
    <row r="360" s="33" customFormat="1" ht="12.75">
      <c r="F360" s="46"/>
    </row>
    <row r="361" s="33" customFormat="1" ht="12.75">
      <c r="F361" s="46"/>
    </row>
    <row r="362" s="33" customFormat="1" ht="12.75">
      <c r="F362" s="46"/>
    </row>
    <row r="363" s="33" customFormat="1" ht="12.75">
      <c r="F363" s="46"/>
    </row>
    <row r="364" s="33" customFormat="1" ht="12.75">
      <c r="F364" s="46"/>
    </row>
    <row r="365" s="33" customFormat="1" ht="12.75">
      <c r="F365" s="46"/>
    </row>
    <row r="366" s="33" customFormat="1" ht="12.75">
      <c r="F366" s="46"/>
    </row>
    <row r="367" s="33" customFormat="1" ht="12.75">
      <c r="F367" s="46"/>
    </row>
    <row r="368" s="33" customFormat="1" ht="12.75">
      <c r="F368" s="46"/>
    </row>
    <row r="369" s="33" customFormat="1" ht="12.75">
      <c r="F369" s="46"/>
    </row>
    <row r="370" s="33" customFormat="1" ht="12.75">
      <c r="F370" s="46"/>
    </row>
    <row r="371" s="33" customFormat="1" ht="12.75">
      <c r="F371" s="46"/>
    </row>
    <row r="372" s="33" customFormat="1" ht="12.75">
      <c r="F372" s="46"/>
    </row>
    <row r="373" s="33" customFormat="1" ht="12.75">
      <c r="F373" s="46"/>
    </row>
    <row r="374" s="33" customFormat="1" ht="12.75">
      <c r="F374" s="46"/>
    </row>
    <row r="375" s="33" customFormat="1" ht="12.75">
      <c r="F375" s="46"/>
    </row>
    <row r="376" s="33" customFormat="1" ht="12.75">
      <c r="F376" s="46"/>
    </row>
    <row r="377" s="33" customFormat="1" ht="12.75">
      <c r="F377" s="46"/>
    </row>
    <row r="378" s="33" customFormat="1" ht="12.75">
      <c r="F378" s="46"/>
    </row>
    <row r="379" s="33" customFormat="1" ht="12.75">
      <c r="F379" s="46"/>
    </row>
    <row r="380" s="33" customFormat="1" ht="12.75">
      <c r="F380" s="46"/>
    </row>
    <row r="381" s="33" customFormat="1" ht="12.75">
      <c r="F381" s="46"/>
    </row>
    <row r="382" s="33" customFormat="1" ht="12.75">
      <c r="F382" s="46"/>
    </row>
    <row r="383" s="33" customFormat="1" ht="12.75">
      <c r="F383" s="46"/>
    </row>
    <row r="384" s="33" customFormat="1" ht="12.75">
      <c r="F384" s="46"/>
    </row>
    <row r="385" s="33" customFormat="1" ht="12.75">
      <c r="F385" s="46"/>
    </row>
    <row r="386" s="33" customFormat="1" ht="12.75">
      <c r="F386" s="46"/>
    </row>
    <row r="387" s="33" customFormat="1" ht="12.75">
      <c r="F387" s="46"/>
    </row>
    <row r="388" s="33" customFormat="1" ht="12.75">
      <c r="F388" s="46"/>
    </row>
    <row r="389" s="33" customFormat="1" ht="12.75">
      <c r="F389" s="46"/>
    </row>
    <row r="390" s="33" customFormat="1" ht="12.75">
      <c r="F390" s="46"/>
    </row>
    <row r="391" s="33" customFormat="1" ht="12.75">
      <c r="F391" s="46"/>
    </row>
    <row r="392" s="33" customFormat="1" ht="12.75">
      <c r="F392" s="46"/>
    </row>
    <row r="393" s="33" customFormat="1" ht="12.75">
      <c r="F393" s="46"/>
    </row>
    <row r="394" s="33" customFormat="1" ht="12.75">
      <c r="F394" s="46"/>
    </row>
    <row r="395" s="33" customFormat="1" ht="12.75">
      <c r="F395" s="46"/>
    </row>
    <row r="396" s="33" customFormat="1" ht="12.75">
      <c r="F396" s="46"/>
    </row>
    <row r="397" s="33" customFormat="1" ht="12.75">
      <c r="F397" s="46"/>
    </row>
    <row r="398" s="33" customFormat="1" ht="12.75">
      <c r="F398" s="46"/>
    </row>
    <row r="399" s="33" customFormat="1" ht="12.75">
      <c r="F399" s="46"/>
    </row>
    <row r="400" s="33" customFormat="1" ht="12.75">
      <c r="F400" s="46"/>
    </row>
    <row r="401" s="33" customFormat="1" ht="12.75">
      <c r="F401" s="46"/>
    </row>
    <row r="402" s="33" customFormat="1" ht="12.75">
      <c r="F402" s="46"/>
    </row>
    <row r="403" s="33" customFormat="1" ht="12.75">
      <c r="F403" s="46"/>
    </row>
    <row r="404" s="33" customFormat="1" ht="12.75">
      <c r="F404" s="46"/>
    </row>
    <row r="405" s="33" customFormat="1" ht="12.75">
      <c r="F405" s="46"/>
    </row>
    <row r="406" s="33" customFormat="1" ht="12.75">
      <c r="F406" s="46"/>
    </row>
    <row r="407" s="33" customFormat="1" ht="12.75">
      <c r="F407" s="46"/>
    </row>
    <row r="408" s="33" customFormat="1" ht="12.75">
      <c r="F408" s="46"/>
    </row>
    <row r="409" s="33" customFormat="1" ht="12.75">
      <c r="F409" s="46"/>
    </row>
    <row r="410" s="33" customFormat="1" ht="12.75">
      <c r="F410" s="46"/>
    </row>
    <row r="411" s="33" customFormat="1" ht="12.75">
      <c r="F411" s="46"/>
    </row>
    <row r="412" s="33" customFormat="1" ht="12.75">
      <c r="F412" s="46"/>
    </row>
    <row r="413" s="33" customFormat="1" ht="12.75">
      <c r="F413" s="46"/>
    </row>
    <row r="414" s="33" customFormat="1" ht="12.75">
      <c r="F414" s="46"/>
    </row>
    <row r="415" s="33" customFormat="1" ht="12.75">
      <c r="F415" s="46"/>
    </row>
    <row r="416" s="33" customFormat="1" ht="12.75">
      <c r="F416" s="46"/>
    </row>
    <row r="417" s="33" customFormat="1" ht="12.75">
      <c r="F417" s="46"/>
    </row>
    <row r="418" s="33" customFormat="1" ht="12.75">
      <c r="F418" s="46"/>
    </row>
    <row r="419" s="33" customFormat="1" ht="12.75">
      <c r="F419" s="46"/>
    </row>
    <row r="420" s="33" customFormat="1" ht="12.75">
      <c r="F420" s="46"/>
    </row>
    <row r="421" s="33" customFormat="1" ht="12.75">
      <c r="F421" s="46"/>
    </row>
    <row r="422" s="33" customFormat="1" ht="12.75">
      <c r="F422" s="46"/>
    </row>
    <row r="423" s="33" customFormat="1" ht="12.75">
      <c r="F423" s="46"/>
    </row>
    <row r="424" s="33" customFormat="1" ht="12.75">
      <c r="F424" s="46"/>
    </row>
    <row r="425" s="33" customFormat="1" ht="12.75">
      <c r="F425" s="46"/>
    </row>
    <row r="426" s="33" customFormat="1" ht="12.75">
      <c r="F426" s="46"/>
    </row>
    <row r="427" s="33" customFormat="1" ht="12.75">
      <c r="F427" s="46"/>
    </row>
    <row r="428" s="33" customFormat="1" ht="12.75">
      <c r="F428" s="46"/>
    </row>
    <row r="429" s="33" customFormat="1" ht="12.75">
      <c r="F429" s="46"/>
    </row>
    <row r="430" s="33" customFormat="1" ht="12.75">
      <c r="F430" s="46"/>
    </row>
    <row r="431" s="33" customFormat="1" ht="12.75">
      <c r="F431" s="46"/>
    </row>
    <row r="432" s="33" customFormat="1" ht="12.75">
      <c r="F432" s="46"/>
    </row>
    <row r="433" s="33" customFormat="1" ht="12.75">
      <c r="F433" s="46"/>
    </row>
    <row r="434" s="33" customFormat="1" ht="12.75">
      <c r="F434" s="46"/>
    </row>
    <row r="435" s="33" customFormat="1" ht="12.75">
      <c r="F435" s="46"/>
    </row>
    <row r="436" s="33" customFormat="1" ht="12.75">
      <c r="F436" s="46"/>
    </row>
    <row r="437" s="33" customFormat="1" ht="12.75">
      <c r="F437" s="46"/>
    </row>
    <row r="438" s="33" customFormat="1" ht="12.75">
      <c r="F438" s="46"/>
    </row>
    <row r="439" s="33" customFormat="1" ht="12.75">
      <c r="F439" s="46"/>
    </row>
    <row r="440" s="33" customFormat="1" ht="12.75">
      <c r="F440" s="46"/>
    </row>
    <row r="441" s="33" customFormat="1" ht="12.75">
      <c r="F441" s="46"/>
    </row>
    <row r="442" s="33" customFormat="1" ht="12.75">
      <c r="F442" s="46"/>
    </row>
    <row r="443" s="33" customFormat="1" ht="12.75">
      <c r="F443" s="46"/>
    </row>
    <row r="444" s="33" customFormat="1" ht="12.75">
      <c r="F444" s="46"/>
    </row>
    <row r="445" s="33" customFormat="1" ht="12.75">
      <c r="F445" s="46"/>
    </row>
    <row r="446" s="33" customFormat="1" ht="12.75">
      <c r="F446" s="46"/>
    </row>
    <row r="447" s="33" customFormat="1" ht="12.75">
      <c r="F447" s="46"/>
    </row>
    <row r="448" s="33" customFormat="1" ht="12.75">
      <c r="F448" s="46"/>
    </row>
    <row r="449" s="33" customFormat="1" ht="12.75">
      <c r="F449" s="46"/>
    </row>
    <row r="450" s="33" customFormat="1" ht="12.75">
      <c r="F450" s="46"/>
    </row>
    <row r="451" s="33" customFormat="1" ht="12.75">
      <c r="F451" s="46"/>
    </row>
    <row r="452" s="33" customFormat="1" ht="12.75">
      <c r="F452" s="46"/>
    </row>
    <row r="453" s="33" customFormat="1" ht="12.75">
      <c r="F453" s="46"/>
    </row>
    <row r="454" s="33" customFormat="1" ht="12.75">
      <c r="F454" s="46"/>
    </row>
    <row r="455" s="33" customFormat="1" ht="12.75">
      <c r="F455" s="46"/>
    </row>
    <row r="456" s="33" customFormat="1" ht="12.75">
      <c r="F456" s="46"/>
    </row>
    <row r="457" s="33" customFormat="1" ht="12.75">
      <c r="F457" s="46"/>
    </row>
    <row r="458" s="33" customFormat="1" ht="12.75">
      <c r="F458" s="46"/>
    </row>
    <row r="459" s="33" customFormat="1" ht="12.75">
      <c r="F459" s="46"/>
    </row>
    <row r="460" s="33" customFormat="1" ht="12.75">
      <c r="F460" s="46"/>
    </row>
    <row r="461" s="33" customFormat="1" ht="12.75">
      <c r="F461" s="46"/>
    </row>
    <row r="462" s="33" customFormat="1" ht="12.75">
      <c r="F462" s="46"/>
    </row>
    <row r="463" s="33" customFormat="1" ht="12.75">
      <c r="F463" s="46"/>
    </row>
    <row r="464" s="33" customFormat="1" ht="12.75">
      <c r="F464" s="46"/>
    </row>
    <row r="465" s="33" customFormat="1" ht="12.75">
      <c r="F465" s="46"/>
    </row>
    <row r="466" s="33" customFormat="1" ht="12.75">
      <c r="F466" s="46"/>
    </row>
    <row r="467" s="33" customFormat="1" ht="12.75">
      <c r="F467" s="46"/>
    </row>
    <row r="468" s="33" customFormat="1" ht="12.75">
      <c r="F468" s="46"/>
    </row>
    <row r="469" s="33" customFormat="1" ht="12.75">
      <c r="F469" s="46"/>
    </row>
    <row r="470" s="33" customFormat="1" ht="12.75">
      <c r="F470" s="46"/>
    </row>
    <row r="471" s="33" customFormat="1" ht="12.75">
      <c r="F471" s="46"/>
    </row>
    <row r="472" s="33" customFormat="1" ht="12.75">
      <c r="F472" s="46"/>
    </row>
    <row r="473" s="33" customFormat="1" ht="12.75">
      <c r="F473" s="46"/>
    </row>
    <row r="474" s="33" customFormat="1" ht="12.75">
      <c r="F474" s="46"/>
    </row>
    <row r="475" s="33" customFormat="1" ht="12.75">
      <c r="F475" s="46"/>
    </row>
    <row r="476" s="33" customFormat="1" ht="12.75">
      <c r="F476" s="46"/>
    </row>
    <row r="477" s="33" customFormat="1" ht="12.75">
      <c r="F477" s="46"/>
    </row>
    <row r="478" s="33" customFormat="1" ht="12.75">
      <c r="F478" s="46"/>
    </row>
    <row r="479" s="33" customFormat="1" ht="12.75">
      <c r="F479" s="46"/>
    </row>
    <row r="480" s="33" customFormat="1" ht="12.75">
      <c r="F480" s="46"/>
    </row>
    <row r="481" s="33" customFormat="1" ht="12.75">
      <c r="F481" s="46"/>
    </row>
    <row r="482" s="33" customFormat="1" ht="12.75">
      <c r="F482" s="46"/>
    </row>
    <row r="483" s="33" customFormat="1" ht="12.75">
      <c r="F483" s="46"/>
    </row>
    <row r="484" s="33" customFormat="1" ht="12.75">
      <c r="F484" s="46"/>
    </row>
    <row r="485" s="33" customFormat="1" ht="12.75">
      <c r="F485" s="46"/>
    </row>
    <row r="486" s="33" customFormat="1" ht="12.75">
      <c r="F486" s="46"/>
    </row>
    <row r="487" s="33" customFormat="1" ht="12.75">
      <c r="F487" s="46"/>
    </row>
    <row r="488" s="33" customFormat="1" ht="12.75">
      <c r="F488" s="46"/>
    </row>
    <row r="489" s="33" customFormat="1" ht="12.75">
      <c r="F489" s="46"/>
    </row>
    <row r="490" s="33" customFormat="1" ht="12.75">
      <c r="F490" s="46"/>
    </row>
    <row r="491" s="33" customFormat="1" ht="12.75">
      <c r="F491" s="46"/>
    </row>
    <row r="492" s="33" customFormat="1" ht="12.75">
      <c r="F492" s="46"/>
    </row>
    <row r="493" s="33" customFormat="1" ht="12.75">
      <c r="F493" s="46"/>
    </row>
    <row r="494" s="33" customFormat="1" ht="12.75">
      <c r="F494" s="46"/>
    </row>
    <row r="495" s="33" customFormat="1" ht="12.75">
      <c r="F495" s="46"/>
    </row>
    <row r="496" s="33" customFormat="1" ht="12.75">
      <c r="F496" s="46"/>
    </row>
    <row r="497" s="33" customFormat="1" ht="12.75">
      <c r="F497" s="46"/>
    </row>
    <row r="498" s="33" customFormat="1" ht="12.75">
      <c r="F498" s="46"/>
    </row>
    <row r="499" s="33" customFormat="1" ht="12.75">
      <c r="F499" s="46"/>
    </row>
    <row r="500" s="33" customFormat="1" ht="12.75">
      <c r="F500" s="46"/>
    </row>
    <row r="501" s="33" customFormat="1" ht="12.75">
      <c r="F501" s="46"/>
    </row>
    <row r="502" s="33" customFormat="1" ht="12.75">
      <c r="F502" s="46"/>
    </row>
    <row r="503" s="33" customFormat="1" ht="12.75">
      <c r="F503" s="46"/>
    </row>
    <row r="504" s="33" customFormat="1" ht="12.75">
      <c r="F504" s="46"/>
    </row>
    <row r="505" s="33" customFormat="1" ht="12.75">
      <c r="F505" s="46"/>
    </row>
    <row r="506" s="33" customFormat="1" ht="12.75">
      <c r="F506" s="46"/>
    </row>
    <row r="507" s="33" customFormat="1" ht="12.75">
      <c r="F507" s="46"/>
    </row>
    <row r="508" s="33" customFormat="1" ht="12.75">
      <c r="F508" s="46"/>
    </row>
    <row r="509" s="33" customFormat="1" ht="12.75">
      <c r="F509" s="46"/>
    </row>
    <row r="510" s="33" customFormat="1" ht="12.75">
      <c r="F510" s="46"/>
    </row>
    <row r="511" s="33" customFormat="1" ht="12.75">
      <c r="F511" s="46"/>
    </row>
    <row r="512" s="33" customFormat="1" ht="12.75">
      <c r="F512" s="46"/>
    </row>
    <row r="513" s="33" customFormat="1" ht="12.75">
      <c r="F513" s="46"/>
    </row>
    <row r="514" s="33" customFormat="1" ht="12.75">
      <c r="F514" s="46"/>
    </row>
    <row r="515" s="33" customFormat="1" ht="12.75">
      <c r="F515" s="46"/>
    </row>
    <row r="516" s="33" customFormat="1" ht="12.75">
      <c r="F516" s="46"/>
    </row>
    <row r="517" s="33" customFormat="1" ht="12.75">
      <c r="F517" s="46"/>
    </row>
    <row r="518" s="33" customFormat="1" ht="12.75">
      <c r="F518" s="46"/>
    </row>
    <row r="519" s="33" customFormat="1" ht="12.75">
      <c r="F519" s="46"/>
    </row>
    <row r="520" s="33" customFormat="1" ht="12.75">
      <c r="F520" s="46"/>
    </row>
    <row r="521" s="33" customFormat="1" ht="12.75">
      <c r="F521" s="46"/>
    </row>
    <row r="522" s="33" customFormat="1" ht="12.75">
      <c r="F522" s="46"/>
    </row>
    <row r="523" s="33" customFormat="1" ht="12.75">
      <c r="F523" s="46"/>
    </row>
    <row r="524" s="33" customFormat="1" ht="12.75">
      <c r="F524" s="46"/>
    </row>
    <row r="525" s="33" customFormat="1" ht="12.75">
      <c r="F525" s="46"/>
    </row>
    <row r="526" s="33" customFormat="1" ht="12.75">
      <c r="F526" s="46"/>
    </row>
    <row r="527" s="33" customFormat="1" ht="12.75">
      <c r="F527" s="46"/>
    </row>
    <row r="528" s="33" customFormat="1" ht="12.75">
      <c r="F528" s="46"/>
    </row>
    <row r="529" s="33" customFormat="1" ht="12.75">
      <c r="F529" s="46"/>
    </row>
    <row r="530" s="33" customFormat="1" ht="12.75">
      <c r="F530" s="46"/>
    </row>
    <row r="531" s="33" customFormat="1" ht="12.75">
      <c r="F531" s="46"/>
    </row>
    <row r="532" s="33" customFormat="1" ht="12.75">
      <c r="F532" s="46"/>
    </row>
    <row r="533" s="33" customFormat="1" ht="12.75">
      <c r="F533" s="46"/>
    </row>
    <row r="534" s="33" customFormat="1" ht="12.75">
      <c r="F534" s="46"/>
    </row>
    <row r="535" s="33" customFormat="1" ht="12.75">
      <c r="F535" s="46"/>
    </row>
    <row r="536" s="33" customFormat="1" ht="12.75">
      <c r="F536" s="46"/>
    </row>
    <row r="537" s="33" customFormat="1" ht="12.75">
      <c r="F537" s="46"/>
    </row>
    <row r="538" s="33" customFormat="1" ht="12.75">
      <c r="F538" s="46"/>
    </row>
    <row r="539" s="33" customFormat="1" ht="12.75">
      <c r="F539" s="46"/>
    </row>
    <row r="540" s="33" customFormat="1" ht="12.75">
      <c r="F540" s="46"/>
    </row>
    <row r="541" spans="2:6" ht="12.75">
      <c r="B541" s="33"/>
      <c r="C541" s="33"/>
      <c r="D541" s="33"/>
      <c r="E541" s="33"/>
      <c r="F54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Q31"/>
  <sheetViews>
    <sheetView zoomScale="75" zoomScaleNormal="75" zoomScalePageLayoutView="0" workbookViewId="0" topLeftCell="A1">
      <selection activeCell="B2" sqref="B2:Q31"/>
    </sheetView>
  </sheetViews>
  <sheetFormatPr defaultColWidth="11.57421875" defaultRowHeight="12.75"/>
  <cols>
    <col min="1" max="1" width="6.28125" style="75" customWidth="1"/>
    <col min="2" max="2" width="15.7109375" style="75" customWidth="1"/>
    <col min="3" max="3" width="43.28125" style="75" customWidth="1"/>
    <col min="4" max="4" width="10.7109375" style="75" bestFit="1" customWidth="1"/>
    <col min="5" max="5" width="8.140625" style="75" bestFit="1" customWidth="1"/>
    <col min="6" max="6" width="10.421875" style="75" customWidth="1"/>
    <col min="7" max="7" width="14.57421875" style="75" customWidth="1"/>
    <col min="8" max="8" width="12.00390625" style="75" bestFit="1" customWidth="1"/>
    <col min="9" max="14" width="11.57421875" style="75" customWidth="1"/>
    <col min="15" max="15" width="13.00390625" style="75" bestFit="1" customWidth="1"/>
    <col min="16" max="16384" width="11.57421875" style="75" customWidth="1"/>
  </cols>
  <sheetData>
    <row r="1" ht="15" customHeight="1" thickBot="1"/>
    <row r="2" spans="2:17" ht="12.75">
      <c r="B2" s="761" t="s">
        <v>226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1">
        <v>2017</v>
      </c>
      <c r="P2" s="762"/>
      <c r="Q2" s="810"/>
    </row>
    <row r="3" spans="2:17" ht="15.75" customHeight="1">
      <c r="B3" s="811" t="s">
        <v>227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1"/>
      <c r="P3" s="812"/>
      <c r="Q3" s="813"/>
    </row>
    <row r="4" spans="2:17" ht="19.5" customHeight="1" thickBot="1">
      <c r="B4" s="814" t="str">
        <f>PyG!$B$3</f>
        <v>FUNDACIÓN: Agencia Insular de la Energía de Tenerife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6"/>
      <c r="O4" s="817" t="s">
        <v>228</v>
      </c>
      <c r="P4" s="818"/>
      <c r="Q4" s="819"/>
    </row>
    <row r="5" spans="2:17" ht="21" customHeight="1">
      <c r="B5" s="804" t="s">
        <v>229</v>
      </c>
      <c r="C5" s="805"/>
      <c r="D5" s="174"/>
      <c r="E5" s="174"/>
      <c r="F5" s="174"/>
      <c r="G5" s="175"/>
      <c r="H5" s="804" t="s">
        <v>230</v>
      </c>
      <c r="I5" s="805"/>
      <c r="J5" s="805"/>
      <c r="K5" s="805"/>
      <c r="L5" s="806"/>
      <c r="M5" s="807" t="s">
        <v>478</v>
      </c>
      <c r="N5" s="808"/>
      <c r="O5" s="808"/>
      <c r="P5" s="808"/>
      <c r="Q5" s="809"/>
    </row>
    <row r="6" spans="2:17" ht="52.5" customHeight="1" thickBot="1">
      <c r="B6" s="176" t="s">
        <v>231</v>
      </c>
      <c r="C6" s="177" t="s">
        <v>232</v>
      </c>
      <c r="D6" s="178" t="s">
        <v>233</v>
      </c>
      <c r="E6" s="178" t="s">
        <v>234</v>
      </c>
      <c r="F6" s="178" t="s">
        <v>235</v>
      </c>
      <c r="G6" s="179" t="s">
        <v>587</v>
      </c>
      <c r="H6" s="177">
        <v>2017</v>
      </c>
      <c r="I6" s="177">
        <v>2018</v>
      </c>
      <c r="J6" s="177">
        <v>2019</v>
      </c>
      <c r="K6" s="177">
        <v>2020</v>
      </c>
      <c r="L6" s="180" t="s">
        <v>236</v>
      </c>
      <c r="M6" s="556">
        <v>2017</v>
      </c>
      <c r="N6" s="556">
        <v>2018</v>
      </c>
      <c r="O6" s="556">
        <v>2019</v>
      </c>
      <c r="P6" s="556">
        <v>2020</v>
      </c>
      <c r="Q6" s="557" t="s">
        <v>236</v>
      </c>
    </row>
    <row r="7" spans="2:17" ht="19.5" customHeight="1">
      <c r="B7" s="181"/>
      <c r="C7" s="182"/>
      <c r="D7" s="182"/>
      <c r="E7" s="182"/>
      <c r="F7" s="183"/>
      <c r="G7" s="184"/>
      <c r="H7" s="185"/>
      <c r="I7" s="183"/>
      <c r="J7" s="183"/>
      <c r="K7" s="183"/>
      <c r="L7" s="184"/>
      <c r="M7" s="185"/>
      <c r="N7" s="183"/>
      <c r="O7" s="183"/>
      <c r="P7" s="183"/>
      <c r="Q7" s="184"/>
    </row>
    <row r="8" spans="2:17" ht="19.5" customHeight="1">
      <c r="B8" s="186"/>
      <c r="C8" s="151"/>
      <c r="D8" s="151"/>
      <c r="E8" s="151"/>
      <c r="F8" s="187"/>
      <c r="G8" s="188"/>
      <c r="H8" s="189"/>
      <c r="I8" s="187"/>
      <c r="J8" s="187"/>
      <c r="K8" s="187"/>
      <c r="L8" s="188"/>
      <c r="M8" s="189"/>
      <c r="N8" s="187"/>
      <c r="O8" s="187"/>
      <c r="P8" s="187"/>
      <c r="Q8" s="188"/>
    </row>
    <row r="9" spans="2:17" ht="19.5" customHeight="1">
      <c r="B9" s="186"/>
      <c r="C9" s="151"/>
      <c r="D9" s="151"/>
      <c r="E9" s="151"/>
      <c r="F9" s="187"/>
      <c r="G9" s="188"/>
      <c r="H9" s="189"/>
      <c r="I9" s="187"/>
      <c r="J9" s="187"/>
      <c r="K9" s="187"/>
      <c r="L9" s="188"/>
      <c r="M9" s="189"/>
      <c r="N9" s="187"/>
      <c r="O9" s="187"/>
      <c r="P9" s="187"/>
      <c r="Q9" s="188"/>
    </row>
    <row r="10" spans="2:17" ht="19.5" customHeight="1">
      <c r="B10" s="186"/>
      <c r="C10" s="151"/>
      <c r="D10" s="151"/>
      <c r="E10" s="151"/>
      <c r="F10" s="187"/>
      <c r="G10" s="188"/>
      <c r="H10" s="189"/>
      <c r="I10" s="187"/>
      <c r="J10" s="187"/>
      <c r="K10" s="187"/>
      <c r="L10" s="188"/>
      <c r="M10" s="189"/>
      <c r="N10" s="187"/>
      <c r="O10" s="187"/>
      <c r="P10" s="187"/>
      <c r="Q10" s="188"/>
    </row>
    <row r="11" spans="2:17" ht="19.5" customHeight="1">
      <c r="B11" s="186"/>
      <c r="C11" s="151"/>
      <c r="D11" s="151"/>
      <c r="E11" s="151"/>
      <c r="F11" s="187"/>
      <c r="G11" s="188"/>
      <c r="H11" s="189"/>
      <c r="I11" s="187"/>
      <c r="J11" s="187"/>
      <c r="K11" s="187"/>
      <c r="L11" s="188"/>
      <c r="M11" s="189"/>
      <c r="N11" s="187"/>
      <c r="O11" s="187"/>
      <c r="P11" s="187"/>
      <c r="Q11" s="188"/>
    </row>
    <row r="12" spans="2:17" ht="19.5" customHeight="1">
      <c r="B12" s="186"/>
      <c r="C12" s="151"/>
      <c r="D12" s="151"/>
      <c r="E12" s="151"/>
      <c r="F12" s="187"/>
      <c r="G12" s="188"/>
      <c r="H12" s="189"/>
      <c r="I12" s="187"/>
      <c r="J12" s="187"/>
      <c r="K12" s="187"/>
      <c r="L12" s="188"/>
      <c r="M12" s="189"/>
      <c r="N12" s="187"/>
      <c r="O12" s="187"/>
      <c r="P12" s="187"/>
      <c r="Q12" s="188"/>
    </row>
    <row r="13" spans="2:17" ht="19.5" customHeight="1">
      <c r="B13" s="186"/>
      <c r="C13" s="151"/>
      <c r="D13" s="151"/>
      <c r="E13" s="151"/>
      <c r="F13" s="187"/>
      <c r="G13" s="188"/>
      <c r="H13" s="189"/>
      <c r="I13" s="187"/>
      <c r="J13" s="187"/>
      <c r="K13" s="187"/>
      <c r="L13" s="188"/>
      <c r="M13" s="189"/>
      <c r="N13" s="187"/>
      <c r="O13" s="187"/>
      <c r="P13" s="187"/>
      <c r="Q13" s="188"/>
    </row>
    <row r="14" spans="2:17" ht="19.5" customHeight="1">
      <c r="B14" s="186"/>
      <c r="C14" s="151"/>
      <c r="D14" s="151"/>
      <c r="E14" s="151"/>
      <c r="F14" s="187"/>
      <c r="G14" s="188"/>
      <c r="H14" s="189"/>
      <c r="I14" s="187"/>
      <c r="J14" s="187"/>
      <c r="K14" s="187"/>
      <c r="L14" s="188"/>
      <c r="M14" s="189"/>
      <c r="N14" s="187"/>
      <c r="O14" s="187"/>
      <c r="P14" s="187"/>
      <c r="Q14" s="188"/>
    </row>
    <row r="15" spans="2:17" ht="19.5" customHeight="1">
      <c r="B15" s="186"/>
      <c r="C15" s="151"/>
      <c r="D15" s="151"/>
      <c r="E15" s="151"/>
      <c r="F15" s="187"/>
      <c r="G15" s="188"/>
      <c r="H15" s="189"/>
      <c r="I15" s="187"/>
      <c r="J15" s="187"/>
      <c r="K15" s="187"/>
      <c r="L15" s="188"/>
      <c r="M15" s="189"/>
      <c r="N15" s="187"/>
      <c r="O15" s="187"/>
      <c r="P15" s="187"/>
      <c r="Q15" s="188"/>
    </row>
    <row r="16" spans="2:17" ht="19.5" customHeight="1">
      <c r="B16" s="186"/>
      <c r="C16" s="151"/>
      <c r="D16" s="151"/>
      <c r="E16" s="151"/>
      <c r="F16" s="187"/>
      <c r="G16" s="188"/>
      <c r="H16" s="189"/>
      <c r="I16" s="187"/>
      <c r="J16" s="187"/>
      <c r="K16" s="187"/>
      <c r="L16" s="188"/>
      <c r="M16" s="189"/>
      <c r="N16" s="187"/>
      <c r="O16" s="187"/>
      <c r="P16" s="187"/>
      <c r="Q16" s="188"/>
    </row>
    <row r="17" spans="2:17" ht="19.5" customHeight="1">
      <c r="B17" s="186"/>
      <c r="C17" s="151"/>
      <c r="D17" s="151"/>
      <c r="E17" s="151"/>
      <c r="F17" s="187"/>
      <c r="G17" s="188"/>
      <c r="H17" s="189"/>
      <c r="I17" s="187"/>
      <c r="J17" s="187"/>
      <c r="K17" s="187"/>
      <c r="L17" s="188"/>
      <c r="M17" s="189"/>
      <c r="N17" s="187"/>
      <c r="O17" s="187"/>
      <c r="P17" s="187"/>
      <c r="Q17" s="188"/>
    </row>
    <row r="18" spans="2:17" ht="19.5" customHeight="1">
      <c r="B18" s="186"/>
      <c r="C18" s="151"/>
      <c r="D18" s="151"/>
      <c r="E18" s="151"/>
      <c r="F18" s="187"/>
      <c r="G18" s="188"/>
      <c r="H18" s="189"/>
      <c r="I18" s="187"/>
      <c r="J18" s="187"/>
      <c r="K18" s="187"/>
      <c r="L18" s="188"/>
      <c r="M18" s="189"/>
      <c r="N18" s="187"/>
      <c r="O18" s="187"/>
      <c r="P18" s="187"/>
      <c r="Q18" s="188"/>
    </row>
    <row r="19" spans="2:17" ht="19.5" customHeight="1">
      <c r="B19" s="186"/>
      <c r="C19" s="151"/>
      <c r="D19" s="151"/>
      <c r="E19" s="151"/>
      <c r="F19" s="187"/>
      <c r="G19" s="188"/>
      <c r="H19" s="189"/>
      <c r="I19" s="187"/>
      <c r="J19" s="187"/>
      <c r="K19" s="187"/>
      <c r="L19" s="188"/>
      <c r="M19" s="189"/>
      <c r="N19" s="187"/>
      <c r="O19" s="187"/>
      <c r="P19" s="187"/>
      <c r="Q19" s="188"/>
    </row>
    <row r="20" spans="2:17" ht="19.5" customHeight="1">
      <c r="B20" s="186"/>
      <c r="C20" s="151"/>
      <c r="D20" s="151"/>
      <c r="E20" s="151"/>
      <c r="F20" s="187"/>
      <c r="G20" s="188"/>
      <c r="H20" s="189"/>
      <c r="I20" s="187"/>
      <c r="J20" s="187"/>
      <c r="K20" s="187"/>
      <c r="L20" s="188"/>
      <c r="M20" s="189"/>
      <c r="N20" s="187"/>
      <c r="O20" s="187"/>
      <c r="P20" s="187"/>
      <c r="Q20" s="188"/>
    </row>
    <row r="21" spans="2:17" ht="19.5" customHeight="1">
      <c r="B21" s="186"/>
      <c r="C21" s="151"/>
      <c r="D21" s="151"/>
      <c r="E21" s="151"/>
      <c r="F21" s="187"/>
      <c r="G21" s="188"/>
      <c r="H21" s="189"/>
      <c r="I21" s="187"/>
      <c r="J21" s="187"/>
      <c r="K21" s="187"/>
      <c r="L21" s="188"/>
      <c r="M21" s="189"/>
      <c r="N21" s="187"/>
      <c r="O21" s="187"/>
      <c r="P21" s="187"/>
      <c r="Q21" s="188"/>
    </row>
    <row r="22" spans="2:17" ht="19.5" customHeight="1">
      <c r="B22" s="186"/>
      <c r="C22" s="151"/>
      <c r="D22" s="151"/>
      <c r="E22" s="151"/>
      <c r="F22" s="187"/>
      <c r="G22" s="188"/>
      <c r="H22" s="189"/>
      <c r="I22" s="187"/>
      <c r="J22" s="187"/>
      <c r="K22" s="187"/>
      <c r="L22" s="188"/>
      <c r="M22" s="189"/>
      <c r="N22" s="187"/>
      <c r="O22" s="187"/>
      <c r="P22" s="187"/>
      <c r="Q22" s="188"/>
    </row>
    <row r="23" spans="2:17" ht="19.5" customHeight="1">
      <c r="B23" s="186"/>
      <c r="C23" s="151"/>
      <c r="D23" s="151"/>
      <c r="E23" s="151"/>
      <c r="F23" s="187"/>
      <c r="G23" s="188"/>
      <c r="H23" s="189"/>
      <c r="I23" s="187"/>
      <c r="J23" s="187"/>
      <c r="K23" s="187"/>
      <c r="L23" s="188"/>
      <c r="M23" s="189"/>
      <c r="N23" s="187"/>
      <c r="O23" s="187"/>
      <c r="P23" s="187"/>
      <c r="Q23" s="188"/>
    </row>
    <row r="24" spans="2:17" ht="19.5" customHeight="1">
      <c r="B24" s="186"/>
      <c r="C24" s="151"/>
      <c r="D24" s="151"/>
      <c r="E24" s="151"/>
      <c r="F24" s="187"/>
      <c r="G24" s="188"/>
      <c r="H24" s="189"/>
      <c r="I24" s="187"/>
      <c r="J24" s="187"/>
      <c r="K24" s="187"/>
      <c r="L24" s="188"/>
      <c r="M24" s="189"/>
      <c r="N24" s="187"/>
      <c r="O24" s="187"/>
      <c r="P24" s="187"/>
      <c r="Q24" s="188"/>
    </row>
    <row r="25" spans="2:17" ht="19.5" customHeight="1">
      <c r="B25" s="186"/>
      <c r="C25" s="151"/>
      <c r="D25" s="151"/>
      <c r="E25" s="151"/>
      <c r="F25" s="187"/>
      <c r="G25" s="188"/>
      <c r="H25" s="189"/>
      <c r="I25" s="187"/>
      <c r="J25" s="187"/>
      <c r="K25" s="187"/>
      <c r="L25" s="188"/>
      <c r="M25" s="189"/>
      <c r="N25" s="187"/>
      <c r="O25" s="187"/>
      <c r="P25" s="187"/>
      <c r="Q25" s="188"/>
    </row>
    <row r="26" spans="2:17" ht="19.5" customHeight="1">
      <c r="B26" s="186"/>
      <c r="C26" s="151"/>
      <c r="D26" s="151"/>
      <c r="E26" s="151"/>
      <c r="F26" s="187"/>
      <c r="G26" s="188"/>
      <c r="H26" s="189"/>
      <c r="I26" s="187"/>
      <c r="J26" s="187"/>
      <c r="K26" s="187"/>
      <c r="L26" s="188"/>
      <c r="M26" s="189"/>
      <c r="N26" s="187"/>
      <c r="O26" s="187"/>
      <c r="P26" s="187"/>
      <c r="Q26" s="188"/>
    </row>
    <row r="27" spans="2:17" ht="19.5" customHeight="1" thickBot="1">
      <c r="B27" s="190"/>
      <c r="C27" s="191"/>
      <c r="D27" s="191"/>
      <c r="E27" s="191"/>
      <c r="F27" s="192"/>
      <c r="G27" s="193"/>
      <c r="H27" s="194"/>
      <c r="I27" s="192"/>
      <c r="J27" s="192"/>
      <c r="K27" s="192"/>
      <c r="L27" s="193"/>
      <c r="M27" s="194"/>
      <c r="N27" s="192"/>
      <c r="O27" s="192"/>
      <c r="P27" s="192"/>
      <c r="Q27" s="193"/>
    </row>
    <row r="28" spans="2:7" ht="12.75">
      <c r="B28" s="111"/>
      <c r="C28" s="111"/>
      <c r="D28" s="111"/>
      <c r="E28" s="111"/>
      <c r="F28" s="111"/>
      <c r="G28" s="111"/>
    </row>
    <row r="29" ht="12.75">
      <c r="B29" s="75" t="s">
        <v>237</v>
      </c>
    </row>
    <row r="30" spans="2:11" ht="12.75">
      <c r="B30" s="803" t="s">
        <v>238</v>
      </c>
      <c r="C30" s="803"/>
      <c r="D30" s="803"/>
      <c r="E30" s="803"/>
      <c r="F30" s="803"/>
      <c r="G30" s="803"/>
      <c r="H30" s="803"/>
      <c r="I30" s="803"/>
      <c r="J30" s="803"/>
      <c r="K30" s="803"/>
    </row>
    <row r="31" spans="2:10" ht="12.75">
      <c r="B31" s="803" t="s">
        <v>239</v>
      </c>
      <c r="C31" s="803"/>
      <c r="D31" s="803"/>
      <c r="E31" s="803"/>
      <c r="F31" s="803"/>
      <c r="G31" s="803"/>
      <c r="H31" s="803"/>
      <c r="I31" s="803"/>
      <c r="J31" s="803"/>
    </row>
  </sheetData>
  <sheetProtection/>
  <mergeCells count="10">
    <mergeCell ref="B2:N2"/>
    <mergeCell ref="O2:Q3"/>
    <mergeCell ref="B3:N3"/>
    <mergeCell ref="B4:N4"/>
    <mergeCell ref="O4:Q4"/>
    <mergeCell ref="B31:J31"/>
    <mergeCell ref="B5:C5"/>
    <mergeCell ref="H5:L5"/>
    <mergeCell ref="M5:Q5"/>
    <mergeCell ref="B30:K3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35"/>
  <sheetViews>
    <sheetView zoomScale="75" zoomScaleNormal="75" zoomScalePageLayoutView="0" workbookViewId="0" topLeftCell="A19">
      <selection activeCell="B2" sqref="B2:L35"/>
    </sheetView>
  </sheetViews>
  <sheetFormatPr defaultColWidth="11.421875" defaultRowHeight="12.75"/>
  <cols>
    <col min="1" max="1" width="2.7109375" style="195" customWidth="1"/>
    <col min="2" max="2" width="27.140625" style="195" customWidth="1"/>
    <col min="3" max="3" width="15.421875" style="195" customWidth="1"/>
    <col min="4" max="4" width="22.00390625" style="195" customWidth="1"/>
    <col min="5" max="5" width="20.28125" style="195" customWidth="1"/>
    <col min="6" max="6" width="17.421875" style="195" customWidth="1"/>
    <col min="7" max="7" width="17.8515625" style="195" customWidth="1"/>
    <col min="8" max="8" width="18.421875" style="195" customWidth="1"/>
    <col min="9" max="9" width="16.28125" style="195" bestFit="1" customWidth="1"/>
    <col min="10" max="10" width="17.8515625" style="195" customWidth="1"/>
    <col min="11" max="11" width="13.8515625" style="195" customWidth="1"/>
    <col min="12" max="12" width="21.7109375" style="195" customWidth="1"/>
    <col min="13" max="13" width="2.8515625" style="195" customWidth="1"/>
    <col min="14" max="14" width="13.28125" style="195" bestFit="1" customWidth="1"/>
    <col min="15" max="16384" width="11.421875" style="195" customWidth="1"/>
  </cols>
  <sheetData>
    <row r="1" ht="13.5" thickBot="1"/>
    <row r="2" spans="2:12" ht="42" customHeight="1">
      <c r="B2" s="820" t="s">
        <v>240</v>
      </c>
      <c r="C2" s="821"/>
      <c r="D2" s="821"/>
      <c r="E2" s="821"/>
      <c r="F2" s="821"/>
      <c r="G2" s="821"/>
      <c r="H2" s="821"/>
      <c r="I2" s="821"/>
      <c r="J2" s="821"/>
      <c r="K2" s="822">
        <v>2017</v>
      </c>
      <c r="L2" s="823"/>
    </row>
    <row r="3" spans="2:12" ht="51" customHeight="1">
      <c r="B3" s="824" t="str">
        <f>PyG!$B$3</f>
        <v>FUNDACIÓN: Agencia Insular de la Energía de Tenerife</v>
      </c>
      <c r="C3" s="825"/>
      <c r="D3" s="825"/>
      <c r="E3" s="825"/>
      <c r="F3" s="825"/>
      <c r="G3" s="825"/>
      <c r="H3" s="825"/>
      <c r="I3" s="825"/>
      <c r="J3" s="825"/>
      <c r="K3" s="826" t="s">
        <v>241</v>
      </c>
      <c r="L3" s="827"/>
    </row>
    <row r="4" spans="2:12" s="196" customFormat="1" ht="27" customHeight="1">
      <c r="B4" s="831" t="s">
        <v>242</v>
      </c>
      <c r="C4" s="832"/>
      <c r="D4" s="832"/>
      <c r="E4" s="832"/>
      <c r="F4" s="832"/>
      <c r="G4" s="832"/>
      <c r="H4" s="832"/>
      <c r="I4" s="832"/>
      <c r="J4" s="832"/>
      <c r="K4" s="832"/>
      <c r="L4" s="833"/>
    </row>
    <row r="5" spans="2:12" ht="19.5" customHeight="1">
      <c r="B5" s="834" t="s">
        <v>416</v>
      </c>
      <c r="C5" s="835" t="s">
        <v>409</v>
      </c>
      <c r="D5" s="359"/>
      <c r="E5" s="835"/>
      <c r="F5" s="835"/>
      <c r="G5" s="835"/>
      <c r="H5" s="835"/>
      <c r="I5" s="835"/>
      <c r="J5" s="835"/>
      <c r="K5" s="835" t="s">
        <v>366</v>
      </c>
      <c r="L5" s="836" t="s">
        <v>243</v>
      </c>
    </row>
    <row r="6" spans="2:12" ht="64.5" customHeight="1">
      <c r="B6" s="834"/>
      <c r="C6" s="835"/>
      <c r="D6" s="359" t="s">
        <v>244</v>
      </c>
      <c r="E6" s="359" t="s">
        <v>218</v>
      </c>
      <c r="F6" s="359" t="s">
        <v>245</v>
      </c>
      <c r="G6" s="359" t="s">
        <v>219</v>
      </c>
      <c r="H6" s="359" t="s">
        <v>220</v>
      </c>
      <c r="I6" s="359" t="s">
        <v>246</v>
      </c>
      <c r="J6" s="359" t="s">
        <v>221</v>
      </c>
      <c r="K6" s="835"/>
      <c r="L6" s="836"/>
    </row>
    <row r="7" spans="2:12" ht="12.75">
      <c r="B7" s="828"/>
      <c r="C7" s="829"/>
      <c r="D7" s="829"/>
      <c r="E7" s="829"/>
      <c r="F7" s="829"/>
      <c r="G7" s="829"/>
      <c r="H7" s="829"/>
      <c r="I7" s="829"/>
      <c r="J7" s="829"/>
      <c r="K7" s="829"/>
      <c r="L7" s="830"/>
    </row>
    <row r="8" spans="2:12" ht="31.5" customHeight="1">
      <c r="B8" s="360" t="s">
        <v>247</v>
      </c>
      <c r="C8" s="385"/>
      <c r="D8" s="378"/>
      <c r="E8" s="378"/>
      <c r="F8" s="378"/>
      <c r="G8" s="378"/>
      <c r="H8" s="378"/>
      <c r="I8" s="378"/>
      <c r="J8" s="378"/>
      <c r="K8" s="385">
        <f>SUM(C8:J8)</f>
        <v>0</v>
      </c>
      <c r="L8" s="379"/>
    </row>
    <row r="9" spans="2:12" ht="28.5" customHeight="1">
      <c r="B9" s="360" t="s">
        <v>354</v>
      </c>
      <c r="C9" s="385">
        <v>700504.5</v>
      </c>
      <c r="D9" s="378"/>
      <c r="E9" s="378"/>
      <c r="F9" s="378"/>
      <c r="G9" s="378">
        <v>-105780.88</v>
      </c>
      <c r="H9" s="378"/>
      <c r="I9" s="378"/>
      <c r="J9" s="378"/>
      <c r="K9" s="385">
        <f>SUM(C9:J9)</f>
        <v>594723.62</v>
      </c>
      <c r="L9" s="379"/>
    </row>
    <row r="10" spans="2:12" ht="44.25" customHeight="1">
      <c r="B10" s="361" t="s">
        <v>248</v>
      </c>
      <c r="C10" s="385"/>
      <c r="D10" s="378"/>
      <c r="E10" s="378"/>
      <c r="F10" s="378"/>
      <c r="G10" s="378"/>
      <c r="H10" s="378"/>
      <c r="I10" s="378"/>
      <c r="J10" s="378"/>
      <c r="K10" s="385">
        <f>SUM(C10:J10)</f>
        <v>0</v>
      </c>
      <c r="L10" s="380"/>
    </row>
    <row r="11" spans="2:14" ht="20.25" customHeight="1">
      <c r="B11" s="361" t="s">
        <v>249</v>
      </c>
      <c r="C11" s="385"/>
      <c r="D11" s="378"/>
      <c r="E11" s="378"/>
      <c r="F11" s="378"/>
      <c r="G11" s="378"/>
      <c r="H11" s="378"/>
      <c r="I11" s="378"/>
      <c r="J11" s="378"/>
      <c r="K11" s="385">
        <f>SUM(C11:J11)</f>
        <v>0</v>
      </c>
      <c r="L11" s="380"/>
      <c r="N11" s="197"/>
    </row>
    <row r="12" spans="2:12" s="198" customFormat="1" ht="23.25" customHeight="1">
      <c r="B12" s="361" t="s">
        <v>250</v>
      </c>
      <c r="C12" s="386">
        <f>SUM(C8:C11)</f>
        <v>700504.5</v>
      </c>
      <c r="D12" s="386">
        <f aca="true" t="shared" si="0" ref="D12:K12">SUM(D8:D11)</f>
        <v>0</v>
      </c>
      <c r="E12" s="386">
        <f t="shared" si="0"/>
        <v>0</v>
      </c>
      <c r="F12" s="386">
        <f t="shared" si="0"/>
        <v>0</v>
      </c>
      <c r="G12" s="386">
        <f t="shared" si="0"/>
        <v>-105780.88</v>
      </c>
      <c r="H12" s="386">
        <f t="shared" si="0"/>
        <v>0</v>
      </c>
      <c r="I12" s="386">
        <f t="shared" si="0"/>
        <v>0</v>
      </c>
      <c r="J12" s="386">
        <f t="shared" si="0"/>
        <v>0</v>
      </c>
      <c r="K12" s="386">
        <f t="shared" si="0"/>
        <v>594723.62</v>
      </c>
      <c r="L12" s="381"/>
    </row>
    <row r="13" spans="2:14" ht="20.25" customHeight="1" thickBot="1">
      <c r="B13" s="362" t="s">
        <v>251</v>
      </c>
      <c r="C13" s="387"/>
      <c r="D13" s="382"/>
      <c r="E13" s="382"/>
      <c r="F13" s="382"/>
      <c r="G13" s="382"/>
      <c r="H13" s="382"/>
      <c r="I13" s="382"/>
      <c r="J13" s="382"/>
      <c r="K13" s="387">
        <f>SUM(C13:J13)</f>
        <v>0</v>
      </c>
      <c r="L13" s="383"/>
      <c r="N13" s="197"/>
    </row>
    <row r="14" spans="2:12" ht="26.25" customHeight="1" thickBot="1">
      <c r="B14" s="199"/>
      <c r="C14" s="200"/>
      <c r="D14" s="200"/>
      <c r="E14" s="200"/>
      <c r="F14" s="200"/>
      <c r="G14" s="200"/>
      <c r="H14" s="200"/>
      <c r="I14" s="200"/>
      <c r="J14" s="200"/>
      <c r="K14" s="201"/>
      <c r="L14" s="202"/>
    </row>
    <row r="15" spans="2:12" ht="19.5" customHeight="1">
      <c r="B15" s="837" t="s">
        <v>395</v>
      </c>
      <c r="C15" s="838" t="s">
        <v>410</v>
      </c>
      <c r="D15" s="363"/>
      <c r="E15" s="838"/>
      <c r="F15" s="838"/>
      <c r="G15" s="838"/>
      <c r="H15" s="838"/>
      <c r="I15" s="838"/>
      <c r="J15" s="838"/>
      <c r="K15" s="838" t="s">
        <v>411</v>
      </c>
      <c r="L15" s="839" t="s">
        <v>243</v>
      </c>
    </row>
    <row r="16" spans="2:12" ht="63.75">
      <c r="B16" s="834"/>
      <c r="C16" s="835"/>
      <c r="D16" s="359" t="s">
        <v>244</v>
      </c>
      <c r="E16" s="359" t="s">
        <v>218</v>
      </c>
      <c r="F16" s="359" t="s">
        <v>245</v>
      </c>
      <c r="G16" s="359" t="s">
        <v>219</v>
      </c>
      <c r="H16" s="359" t="s">
        <v>220</v>
      </c>
      <c r="I16" s="359" t="s">
        <v>246</v>
      </c>
      <c r="J16" s="359" t="s">
        <v>221</v>
      </c>
      <c r="K16" s="835"/>
      <c r="L16" s="836"/>
    </row>
    <row r="17" spans="2:12" ht="12.75">
      <c r="B17" s="828"/>
      <c r="C17" s="829"/>
      <c r="D17" s="829"/>
      <c r="E17" s="829"/>
      <c r="F17" s="829"/>
      <c r="G17" s="829"/>
      <c r="H17" s="829"/>
      <c r="I17" s="829"/>
      <c r="J17" s="829"/>
      <c r="K17" s="829"/>
      <c r="L17" s="830"/>
    </row>
    <row r="18" spans="2:12" ht="42" customHeight="1">
      <c r="B18" s="360" t="s">
        <v>247</v>
      </c>
      <c r="C18" s="385">
        <f>K8</f>
        <v>0</v>
      </c>
      <c r="D18" s="483"/>
      <c r="E18" s="378"/>
      <c r="F18" s="378"/>
      <c r="G18" s="483"/>
      <c r="H18" s="378"/>
      <c r="I18" s="378"/>
      <c r="J18" s="378"/>
      <c r="K18" s="385">
        <f>SUM(C18:J18)</f>
        <v>0</v>
      </c>
      <c r="L18" s="379"/>
    </row>
    <row r="19" spans="2:12" ht="48" customHeight="1">
      <c r="B19" s="360" t="s">
        <v>354</v>
      </c>
      <c r="C19" s="385">
        <f>K9</f>
        <v>594723.62</v>
      </c>
      <c r="D19" s="483"/>
      <c r="E19" s="378"/>
      <c r="F19" s="378"/>
      <c r="G19" s="483">
        <v>-105780.88</v>
      </c>
      <c r="H19" s="378"/>
      <c r="I19" s="378"/>
      <c r="J19" s="378"/>
      <c r="K19" s="385">
        <f>SUM(C19:J19)</f>
        <v>488942.74</v>
      </c>
      <c r="L19" s="379"/>
    </row>
    <row r="20" spans="2:12" ht="51" customHeight="1">
      <c r="B20" s="361" t="s">
        <v>248</v>
      </c>
      <c r="C20" s="385">
        <f>K10</f>
        <v>0</v>
      </c>
      <c r="D20" s="483"/>
      <c r="E20" s="378"/>
      <c r="F20" s="378"/>
      <c r="G20" s="483"/>
      <c r="H20" s="378"/>
      <c r="I20" s="378"/>
      <c r="J20" s="378"/>
      <c r="K20" s="385">
        <f>SUM(C20:J20)</f>
        <v>0</v>
      </c>
      <c r="L20" s="380"/>
    </row>
    <row r="21" spans="2:12" ht="21.75" customHeight="1">
      <c r="B21" s="361" t="s">
        <v>249</v>
      </c>
      <c r="C21" s="385">
        <f>K11</f>
        <v>0</v>
      </c>
      <c r="D21" s="483"/>
      <c r="E21" s="378"/>
      <c r="F21" s="378"/>
      <c r="G21" s="483"/>
      <c r="H21" s="378"/>
      <c r="I21" s="378"/>
      <c r="J21" s="378"/>
      <c r="K21" s="385">
        <f>SUM(C21:J21)</f>
        <v>0</v>
      </c>
      <c r="L21" s="380"/>
    </row>
    <row r="22" spans="2:12" s="198" customFormat="1" ht="22.5" customHeight="1">
      <c r="B22" s="361" t="s">
        <v>250</v>
      </c>
      <c r="C22" s="386">
        <f aca="true" t="shared" si="1" ref="C22:I22">SUM(C18:C21)</f>
        <v>594723.62</v>
      </c>
      <c r="D22" s="484">
        <f t="shared" si="1"/>
        <v>0</v>
      </c>
      <c r="E22" s="386">
        <f t="shared" si="1"/>
        <v>0</v>
      </c>
      <c r="F22" s="386">
        <f t="shared" si="1"/>
        <v>0</v>
      </c>
      <c r="G22" s="484">
        <f t="shared" si="1"/>
        <v>-105780.88</v>
      </c>
      <c r="H22" s="386">
        <f t="shared" si="1"/>
        <v>0</v>
      </c>
      <c r="I22" s="386">
        <f t="shared" si="1"/>
        <v>0</v>
      </c>
      <c r="J22" s="386">
        <f>SUM(J18:J21)</f>
        <v>0</v>
      </c>
      <c r="K22" s="386">
        <f>SUM(K18:K21)</f>
        <v>488942.74</v>
      </c>
      <c r="L22" s="384"/>
    </row>
    <row r="23" spans="2:14" ht="20.25" customHeight="1" thickBot="1">
      <c r="B23" s="362" t="s">
        <v>251</v>
      </c>
      <c r="C23" s="387">
        <f>K13</f>
        <v>0</v>
      </c>
      <c r="D23" s="382"/>
      <c r="E23" s="382"/>
      <c r="F23" s="382"/>
      <c r="G23" s="382"/>
      <c r="H23" s="382"/>
      <c r="I23" s="382"/>
      <c r="J23" s="382"/>
      <c r="K23" s="387">
        <f>SUM(C23:J23)</f>
        <v>0</v>
      </c>
      <c r="L23" s="383"/>
      <c r="N23" s="197"/>
    </row>
    <row r="25" spans="2:12" ht="12.75">
      <c r="B25" s="203" t="s">
        <v>252</v>
      </c>
      <c r="C25" s="204"/>
      <c r="L25" s="205"/>
    </row>
    <row r="26" spans="2:12" ht="12.75">
      <c r="B26" s="840" t="s">
        <v>253</v>
      </c>
      <c r="C26" s="840"/>
      <c r="D26" s="840"/>
      <c r="E26" s="840"/>
      <c r="F26" s="840"/>
      <c r="G26" s="840"/>
      <c r="H26" s="840"/>
      <c r="I26" s="840"/>
      <c r="J26" s="840"/>
      <c r="K26" s="840"/>
      <c r="L26" s="840"/>
    </row>
    <row r="27" spans="2:12" ht="12.75">
      <c r="B27" s="840" t="s">
        <v>254</v>
      </c>
      <c r="C27" s="840"/>
      <c r="D27" s="840"/>
      <c r="E27" s="840"/>
      <c r="F27" s="840"/>
      <c r="G27" s="840"/>
      <c r="H27" s="840"/>
      <c r="I27" s="840"/>
      <c r="J27" s="840"/>
      <c r="K27" s="840"/>
      <c r="L27" s="840"/>
    </row>
    <row r="28" spans="2:12" ht="12.75">
      <c r="B28" s="840" t="s">
        <v>255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</row>
    <row r="29" spans="2:12" ht="12.75">
      <c r="B29" s="840" t="s">
        <v>256</v>
      </c>
      <c r="C29" s="840"/>
      <c r="D29" s="840"/>
      <c r="E29" s="840"/>
      <c r="F29" s="840"/>
      <c r="G29" s="840"/>
      <c r="H29" s="840"/>
      <c r="I29" s="840"/>
      <c r="J29" s="840"/>
      <c r="K29" s="840"/>
      <c r="L29" s="840"/>
    </row>
    <row r="30" spans="2:12" ht="12.75">
      <c r="B30" s="840" t="s">
        <v>257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</row>
    <row r="31" spans="2:12" ht="12.75">
      <c r="B31" s="840" t="s">
        <v>258</v>
      </c>
      <c r="C31" s="840"/>
      <c r="D31" s="840"/>
      <c r="E31" s="840"/>
      <c r="F31" s="840"/>
      <c r="G31" s="840"/>
      <c r="H31" s="840"/>
      <c r="I31" s="840"/>
      <c r="J31" s="840"/>
      <c r="K31" s="840"/>
      <c r="L31" s="840"/>
    </row>
    <row r="32" spans="2:12" ht="12.75">
      <c r="B32" s="840" t="s">
        <v>259</v>
      </c>
      <c r="C32" s="840"/>
      <c r="D32" s="840"/>
      <c r="E32" s="840"/>
      <c r="F32" s="840"/>
      <c r="G32" s="840"/>
      <c r="H32" s="840"/>
      <c r="I32" s="840"/>
      <c r="J32" s="840"/>
      <c r="K32" s="840"/>
      <c r="L32" s="840"/>
    </row>
    <row r="33" spans="2:12" ht="12.75">
      <c r="B33" s="840" t="s">
        <v>260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</row>
    <row r="34" spans="2:12" ht="12.75">
      <c r="B34" s="840" t="s">
        <v>261</v>
      </c>
      <c r="C34" s="840"/>
      <c r="D34" s="840"/>
      <c r="E34" s="840"/>
      <c r="F34" s="840"/>
      <c r="G34" s="840"/>
      <c r="H34" s="840"/>
      <c r="I34" s="840"/>
      <c r="J34" s="840"/>
      <c r="K34" s="840"/>
      <c r="L34" s="840"/>
    </row>
    <row r="35" spans="2:12" ht="12.75">
      <c r="B35" s="840" t="s">
        <v>262</v>
      </c>
      <c r="C35" s="840"/>
      <c r="D35" s="840"/>
      <c r="E35" s="840"/>
      <c r="F35" s="840"/>
      <c r="G35" s="840"/>
      <c r="H35" s="840"/>
      <c r="I35" s="840"/>
      <c r="J35" s="840"/>
      <c r="K35" s="840"/>
      <c r="L35" s="840"/>
    </row>
  </sheetData>
  <sheetProtection formatColumns="0" formatRows="0"/>
  <mergeCells count="27">
    <mergeCell ref="B26:L26"/>
    <mergeCell ref="B33:L33"/>
    <mergeCell ref="B34:L34"/>
    <mergeCell ref="B35:L35"/>
    <mergeCell ref="B29:L29"/>
    <mergeCell ref="B30:L30"/>
    <mergeCell ref="B31:L31"/>
    <mergeCell ref="B32:L32"/>
    <mergeCell ref="B27:L27"/>
    <mergeCell ref="B28:L28"/>
    <mergeCell ref="B15:B16"/>
    <mergeCell ref="B17:L17"/>
    <mergeCell ref="C15:C16"/>
    <mergeCell ref="E15:J15"/>
    <mergeCell ref="K15:K16"/>
    <mergeCell ref="L15:L16"/>
    <mergeCell ref="B2:J2"/>
    <mergeCell ref="K2:L2"/>
    <mergeCell ref="B3:J3"/>
    <mergeCell ref="K3:L3"/>
    <mergeCell ref="B7:L7"/>
    <mergeCell ref="B4:L4"/>
    <mergeCell ref="B5:B6"/>
    <mergeCell ref="C5:C6"/>
    <mergeCell ref="E5:J5"/>
    <mergeCell ref="K5:K6"/>
    <mergeCell ref="L5:L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M55"/>
  <sheetViews>
    <sheetView zoomScale="75" zoomScaleNormal="75" zoomScalePageLayoutView="0" workbookViewId="0" topLeftCell="A1">
      <selection activeCell="B2" sqref="B2:M53"/>
    </sheetView>
  </sheetViews>
  <sheetFormatPr defaultColWidth="11.421875" defaultRowHeight="12.75"/>
  <cols>
    <col min="1" max="1" width="4.28125" style="75" customWidth="1"/>
    <col min="2" max="2" width="1.8515625" style="75" customWidth="1"/>
    <col min="3" max="3" width="28.7109375" style="75" customWidth="1"/>
    <col min="4" max="4" width="30.421875" style="75" customWidth="1"/>
    <col min="5" max="5" width="23.00390625" style="75" bestFit="1" customWidth="1"/>
    <col min="6" max="6" width="15.421875" style="75" bestFit="1" customWidth="1"/>
    <col min="7" max="7" width="25.421875" style="75" hidden="1" customWidth="1"/>
    <col min="8" max="8" width="20.28125" style="75" customWidth="1"/>
    <col min="9" max="9" width="22.00390625" style="75" bestFit="1" customWidth="1"/>
    <col min="10" max="10" width="23.00390625" style="75" bestFit="1" customWidth="1"/>
    <col min="11" max="12" width="20.421875" style="75" customWidth="1"/>
    <col min="13" max="13" width="17.7109375" style="75" customWidth="1"/>
    <col min="14" max="16384" width="11.421875" style="75" customWidth="1"/>
  </cols>
  <sheetData>
    <row r="1" ht="20.25" customHeight="1" thickBot="1"/>
    <row r="2" spans="2:13" s="195" customFormat="1" ht="42" customHeight="1" thickBot="1">
      <c r="B2" s="849" t="s">
        <v>240</v>
      </c>
      <c r="C2" s="850"/>
      <c r="D2" s="850"/>
      <c r="E2" s="850"/>
      <c r="F2" s="850"/>
      <c r="G2" s="850"/>
      <c r="H2" s="850"/>
      <c r="I2" s="850"/>
      <c r="J2" s="850"/>
      <c r="K2" s="851"/>
      <c r="L2" s="852">
        <v>2017</v>
      </c>
      <c r="M2" s="853"/>
    </row>
    <row r="3" spans="2:13" ht="35.25" customHeight="1" thickBot="1">
      <c r="B3" s="854" t="str">
        <f>PyG!$B$3</f>
        <v>FUNDACIÓN: Agencia Insular de la Energía de Tenerife</v>
      </c>
      <c r="C3" s="855"/>
      <c r="D3" s="855"/>
      <c r="E3" s="855"/>
      <c r="F3" s="855"/>
      <c r="G3" s="855"/>
      <c r="H3" s="855"/>
      <c r="I3" s="855"/>
      <c r="J3" s="855"/>
      <c r="K3" s="856"/>
      <c r="L3" s="857" t="s">
        <v>263</v>
      </c>
      <c r="M3" s="858"/>
    </row>
    <row r="4" spans="2:13" ht="18" customHeight="1">
      <c r="B4" s="859" t="s">
        <v>352</v>
      </c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1"/>
    </row>
    <row r="5" spans="2:13" s="206" customFormat="1" ht="22.5" customHeight="1">
      <c r="B5" s="841" t="s">
        <v>264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3"/>
    </row>
    <row r="6" spans="2:13" ht="25.5" customHeight="1">
      <c r="B6" s="844" t="s">
        <v>265</v>
      </c>
      <c r="C6" s="845"/>
      <c r="D6" s="848" t="s">
        <v>266</v>
      </c>
      <c r="E6" s="848" t="s">
        <v>412</v>
      </c>
      <c r="F6" s="848" t="s">
        <v>267</v>
      </c>
      <c r="G6" s="848"/>
      <c r="H6" s="848" t="s">
        <v>268</v>
      </c>
      <c r="I6" s="848"/>
      <c r="J6" s="870" t="s">
        <v>413</v>
      </c>
      <c r="K6" s="870" t="s">
        <v>414</v>
      </c>
      <c r="L6" s="870" t="s">
        <v>415</v>
      </c>
      <c r="M6" s="862" t="s">
        <v>269</v>
      </c>
    </row>
    <row r="7" spans="2:13" ht="54" customHeight="1" thickBot="1">
      <c r="B7" s="846"/>
      <c r="C7" s="847"/>
      <c r="D7" s="848"/>
      <c r="E7" s="848"/>
      <c r="F7" s="68" t="s">
        <v>270</v>
      </c>
      <c r="G7" s="68" t="s">
        <v>271</v>
      </c>
      <c r="H7" s="68" t="s">
        <v>272</v>
      </c>
      <c r="I7" s="68" t="s">
        <v>273</v>
      </c>
      <c r="J7" s="870"/>
      <c r="K7" s="870"/>
      <c r="L7" s="870"/>
      <c r="M7" s="862"/>
    </row>
    <row r="8" spans="2:13" ht="19.5" customHeight="1" thickBot="1">
      <c r="B8" s="863" t="s">
        <v>274</v>
      </c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5"/>
    </row>
    <row r="9" spans="2:13" ht="19.5" customHeight="1" thickBot="1">
      <c r="B9" s="866"/>
      <c r="C9" s="867"/>
      <c r="D9" s="388"/>
      <c r="E9" s="389"/>
      <c r="F9" s="390"/>
      <c r="G9" s="390"/>
      <c r="H9" s="390"/>
      <c r="I9" s="391"/>
      <c r="J9" s="406">
        <f>SUM(E9:I9)</f>
        <v>0</v>
      </c>
      <c r="K9" s="392"/>
      <c r="L9" s="393"/>
      <c r="M9" s="394"/>
    </row>
    <row r="10" spans="2:13" ht="19.5" customHeight="1" thickBot="1">
      <c r="B10" s="868"/>
      <c r="C10" s="869"/>
      <c r="D10" s="395"/>
      <c r="E10" s="390"/>
      <c r="F10" s="390"/>
      <c r="G10" s="390"/>
      <c r="H10" s="390"/>
      <c r="I10" s="390"/>
      <c r="J10" s="406">
        <f>SUM(E10:I10)</f>
        <v>0</v>
      </c>
      <c r="K10" s="396"/>
      <c r="L10" s="393"/>
      <c r="M10" s="394"/>
    </row>
    <row r="11" spans="2:13" ht="19.5" customHeight="1" thickBot="1">
      <c r="B11" s="871"/>
      <c r="C11" s="872"/>
      <c r="D11" s="395"/>
      <c r="E11" s="390"/>
      <c r="F11" s="390"/>
      <c r="G11" s="390"/>
      <c r="H11" s="390"/>
      <c r="I11" s="390"/>
      <c r="J11" s="406">
        <f>SUM(E11:I11)</f>
        <v>0</v>
      </c>
      <c r="K11" s="393"/>
      <c r="L11" s="393"/>
      <c r="M11" s="394"/>
    </row>
    <row r="12" spans="2:13" ht="19.5" customHeight="1" thickBot="1">
      <c r="B12" s="871"/>
      <c r="C12" s="872"/>
      <c r="D12" s="395"/>
      <c r="E12" s="390"/>
      <c r="F12" s="390"/>
      <c r="G12" s="390"/>
      <c r="H12" s="390"/>
      <c r="I12" s="390"/>
      <c r="J12" s="406">
        <f>SUM(E12:I12)</f>
        <v>0</v>
      </c>
      <c r="K12" s="393"/>
      <c r="L12" s="393"/>
      <c r="M12" s="394"/>
    </row>
    <row r="13" spans="2:13" ht="19.5" customHeight="1" thickBot="1">
      <c r="B13" s="871"/>
      <c r="C13" s="872"/>
      <c r="D13" s="395"/>
      <c r="E13" s="390"/>
      <c r="F13" s="390"/>
      <c r="G13" s="390"/>
      <c r="H13" s="390"/>
      <c r="I13" s="390"/>
      <c r="J13" s="406">
        <f>SUM(E13:I13)</f>
        <v>0</v>
      </c>
      <c r="K13" s="393"/>
      <c r="L13" s="393"/>
      <c r="M13" s="394"/>
    </row>
    <row r="14" spans="2:13" s="77" customFormat="1" ht="19.5" customHeight="1" thickBot="1">
      <c r="B14" s="873" t="s">
        <v>250</v>
      </c>
      <c r="C14" s="874"/>
      <c r="D14" s="397"/>
      <c r="E14" s="406">
        <f>SUM(E9:E13)</f>
        <v>0</v>
      </c>
      <c r="F14" s="406">
        <f>SUM(F9:F13)</f>
        <v>0</v>
      </c>
      <c r="G14" s="406"/>
      <c r="H14" s="406">
        <f>SUM(H9:H13)</f>
        <v>0</v>
      </c>
      <c r="I14" s="406">
        <f>SUM(I9:I13)</f>
        <v>0</v>
      </c>
      <c r="J14" s="406">
        <f>SUM(J9:J13)</f>
        <v>0</v>
      </c>
      <c r="K14" s="398"/>
      <c r="L14" s="407">
        <f>SUM(L9:L13)</f>
        <v>0</v>
      </c>
      <c r="M14" s="399"/>
    </row>
    <row r="15" spans="2:13" ht="19.5" customHeight="1" thickBot="1">
      <c r="B15" s="875" t="s">
        <v>275</v>
      </c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7"/>
    </row>
    <row r="16" spans="2:13" ht="19.5" customHeight="1" thickBot="1">
      <c r="B16" s="868"/>
      <c r="C16" s="869"/>
      <c r="D16" s="395"/>
      <c r="E16" s="390"/>
      <c r="F16" s="390"/>
      <c r="G16" s="390"/>
      <c r="H16" s="390"/>
      <c r="I16" s="390"/>
      <c r="J16" s="406">
        <f>SUM(E16:I16)</f>
        <v>0</v>
      </c>
      <c r="K16" s="396"/>
      <c r="L16" s="393"/>
      <c r="M16" s="394"/>
    </row>
    <row r="17" spans="2:13" ht="19.5" customHeight="1" thickBot="1">
      <c r="B17" s="868"/>
      <c r="C17" s="869"/>
      <c r="D17" s="395"/>
      <c r="E17" s="390"/>
      <c r="F17" s="390"/>
      <c r="G17" s="390"/>
      <c r="H17" s="390"/>
      <c r="I17" s="390"/>
      <c r="J17" s="406">
        <f>SUM(E17:I17)</f>
        <v>0</v>
      </c>
      <c r="K17" s="396"/>
      <c r="L17" s="393"/>
      <c r="M17" s="394"/>
    </row>
    <row r="18" spans="2:13" ht="19.5" customHeight="1" thickBot="1">
      <c r="B18" s="868"/>
      <c r="C18" s="869"/>
      <c r="D18" s="395"/>
      <c r="E18" s="390"/>
      <c r="F18" s="390"/>
      <c r="G18" s="390"/>
      <c r="H18" s="390"/>
      <c r="I18" s="390"/>
      <c r="J18" s="406">
        <f>SUM(E18:I18)</f>
        <v>0</v>
      </c>
      <c r="K18" s="396"/>
      <c r="L18" s="393"/>
      <c r="M18" s="394"/>
    </row>
    <row r="19" spans="2:13" ht="19.5" customHeight="1" thickBot="1">
      <c r="B19" s="868"/>
      <c r="C19" s="869"/>
      <c r="D19" s="395"/>
      <c r="E19" s="390"/>
      <c r="F19" s="390"/>
      <c r="G19" s="390"/>
      <c r="H19" s="390"/>
      <c r="I19" s="390"/>
      <c r="J19" s="406">
        <f>SUM(E19:I19)</f>
        <v>0</v>
      </c>
      <c r="K19" s="396"/>
      <c r="L19" s="393"/>
      <c r="M19" s="394"/>
    </row>
    <row r="20" spans="2:13" ht="19.5" customHeight="1" thickBot="1">
      <c r="B20" s="871"/>
      <c r="C20" s="872"/>
      <c r="D20" s="395"/>
      <c r="E20" s="390"/>
      <c r="F20" s="390"/>
      <c r="G20" s="390"/>
      <c r="H20" s="390"/>
      <c r="I20" s="390"/>
      <c r="J20" s="406">
        <f>SUM(E20:I20)</f>
        <v>0</v>
      </c>
      <c r="K20" s="396"/>
      <c r="L20" s="393"/>
      <c r="M20" s="394"/>
    </row>
    <row r="21" spans="2:13" s="77" customFormat="1" ht="19.5" customHeight="1" thickBot="1">
      <c r="B21" s="873" t="s">
        <v>250</v>
      </c>
      <c r="C21" s="874"/>
      <c r="D21" s="397"/>
      <c r="E21" s="406">
        <f>SUM(E16:E20)</f>
        <v>0</v>
      </c>
      <c r="F21" s="406">
        <f>SUM(F16:F20)</f>
        <v>0</v>
      </c>
      <c r="G21" s="406"/>
      <c r="H21" s="406">
        <f>SUM(H16:H20)</f>
        <v>0</v>
      </c>
      <c r="I21" s="406">
        <f>SUM(I16:I20)</f>
        <v>0</v>
      </c>
      <c r="J21" s="406">
        <f>SUM(J17:J20)</f>
        <v>0</v>
      </c>
      <c r="K21" s="398"/>
      <c r="L21" s="407">
        <f>SUM(L16:L20)</f>
        <v>0</v>
      </c>
      <c r="M21" s="399"/>
    </row>
    <row r="22" spans="2:13" ht="12.75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207"/>
    </row>
    <row r="23" spans="2:13" ht="18" customHeight="1">
      <c r="B23" s="841" t="s">
        <v>276</v>
      </c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3"/>
    </row>
    <row r="24" spans="2:13" s="206" customFormat="1" ht="22.5" customHeight="1">
      <c r="B24" s="841" t="s">
        <v>277</v>
      </c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3"/>
    </row>
    <row r="25" spans="2:13" ht="25.5" customHeight="1">
      <c r="B25" s="844" t="s">
        <v>265</v>
      </c>
      <c r="C25" s="845"/>
      <c r="D25" s="848" t="s">
        <v>266</v>
      </c>
      <c r="E25" s="848" t="s">
        <v>412</v>
      </c>
      <c r="F25" s="848" t="s">
        <v>267</v>
      </c>
      <c r="G25" s="848"/>
      <c r="H25" s="848" t="s">
        <v>268</v>
      </c>
      <c r="I25" s="848"/>
      <c r="J25" s="870" t="s">
        <v>413</v>
      </c>
      <c r="K25" s="870" t="s">
        <v>414</v>
      </c>
      <c r="L25" s="870" t="s">
        <v>415</v>
      </c>
      <c r="M25" s="862" t="s">
        <v>278</v>
      </c>
    </row>
    <row r="26" spans="2:13" ht="54" customHeight="1" thickBot="1">
      <c r="B26" s="846"/>
      <c r="C26" s="847"/>
      <c r="D26" s="848"/>
      <c r="E26" s="848"/>
      <c r="F26" s="68" t="s">
        <v>270</v>
      </c>
      <c r="G26" s="68" t="s">
        <v>271</v>
      </c>
      <c r="H26" s="68" t="s">
        <v>272</v>
      </c>
      <c r="I26" s="68" t="s">
        <v>273</v>
      </c>
      <c r="J26" s="870"/>
      <c r="K26" s="870"/>
      <c r="L26" s="870"/>
      <c r="M26" s="862"/>
    </row>
    <row r="27" spans="2:13" ht="19.5" customHeight="1" thickBot="1">
      <c r="B27" s="863" t="s">
        <v>279</v>
      </c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5"/>
    </row>
    <row r="28" spans="2:13" s="79" customFormat="1" ht="19.5" customHeight="1" thickBot="1">
      <c r="B28" s="866"/>
      <c r="C28" s="867"/>
      <c r="D28" s="388"/>
      <c r="E28" s="389"/>
      <c r="F28" s="395"/>
      <c r="G28" s="395"/>
      <c r="H28" s="395"/>
      <c r="I28" s="391"/>
      <c r="J28" s="406">
        <f>SUM(E28:I28)</f>
        <v>0</v>
      </c>
      <c r="K28" s="392"/>
      <c r="L28" s="393"/>
      <c r="M28" s="394"/>
    </row>
    <row r="29" spans="2:13" s="79" customFormat="1" ht="19.5" customHeight="1" thickBot="1">
      <c r="B29" s="866"/>
      <c r="C29" s="867"/>
      <c r="D29" s="388"/>
      <c r="E29" s="389"/>
      <c r="F29" s="395"/>
      <c r="G29" s="395"/>
      <c r="H29" s="395"/>
      <c r="I29" s="391"/>
      <c r="J29" s="406">
        <f>SUM(E29:I29)</f>
        <v>0</v>
      </c>
      <c r="K29" s="392"/>
      <c r="L29" s="393"/>
      <c r="M29" s="394"/>
    </row>
    <row r="30" spans="2:13" s="79" customFormat="1" ht="19.5" customHeight="1" thickBot="1">
      <c r="B30" s="866"/>
      <c r="C30" s="867"/>
      <c r="D30" s="388"/>
      <c r="E30" s="389"/>
      <c r="F30" s="395"/>
      <c r="G30" s="395"/>
      <c r="H30" s="395"/>
      <c r="I30" s="391"/>
      <c r="J30" s="406">
        <f>SUM(E30:I30)</f>
        <v>0</v>
      </c>
      <c r="K30" s="392"/>
      <c r="L30" s="393"/>
      <c r="M30" s="394"/>
    </row>
    <row r="31" spans="2:13" s="79" customFormat="1" ht="19.5" customHeight="1" thickBot="1">
      <c r="B31" s="868"/>
      <c r="C31" s="869"/>
      <c r="D31" s="395"/>
      <c r="E31" s="391"/>
      <c r="F31" s="395"/>
      <c r="G31" s="395"/>
      <c r="H31" s="395"/>
      <c r="I31" s="395"/>
      <c r="J31" s="406">
        <f>SUM(E31:I31)</f>
        <v>0</v>
      </c>
      <c r="K31" s="396"/>
      <c r="L31" s="393"/>
      <c r="M31" s="394"/>
    </row>
    <row r="32" spans="2:13" s="79" customFormat="1" ht="19.5" customHeight="1" thickBot="1">
      <c r="B32" s="871"/>
      <c r="C32" s="872"/>
      <c r="D32" s="395"/>
      <c r="E32" s="391"/>
      <c r="F32" s="395"/>
      <c r="G32" s="395"/>
      <c r="H32" s="395"/>
      <c r="I32" s="395"/>
      <c r="J32" s="406">
        <f>SUM(E32:I32)</f>
        <v>0</v>
      </c>
      <c r="K32" s="393"/>
      <c r="L32" s="393"/>
      <c r="M32" s="394"/>
    </row>
    <row r="33" spans="2:13" s="77" customFormat="1" ht="19.5" customHeight="1" thickBot="1">
      <c r="B33" s="873" t="s">
        <v>250</v>
      </c>
      <c r="C33" s="874"/>
      <c r="D33" s="397"/>
      <c r="E33" s="406">
        <f>SUM(E28:E32)</f>
        <v>0</v>
      </c>
      <c r="F33" s="406">
        <f>SUM(F28:F32)</f>
        <v>0</v>
      </c>
      <c r="G33" s="406"/>
      <c r="H33" s="406">
        <f>SUM(H28:H32)</f>
        <v>0</v>
      </c>
      <c r="I33" s="406">
        <f>SUM(I28:I32)</f>
        <v>0</v>
      </c>
      <c r="J33" s="406">
        <f>SUM(J28:J32)</f>
        <v>0</v>
      </c>
      <c r="K33" s="398"/>
      <c r="L33" s="407">
        <f>SUM(L27:L32)</f>
        <v>0</v>
      </c>
      <c r="M33" s="399"/>
    </row>
    <row r="34" spans="2:13" s="79" customFormat="1" ht="19.5" customHeight="1" thickBot="1">
      <c r="B34" s="875" t="s">
        <v>280</v>
      </c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7"/>
    </row>
    <row r="35" spans="2:13" s="79" customFormat="1" ht="19.5" customHeight="1" thickBot="1">
      <c r="B35" s="868"/>
      <c r="C35" s="869"/>
      <c r="D35" s="395"/>
      <c r="E35" s="390"/>
      <c r="F35" s="395"/>
      <c r="G35" s="395"/>
      <c r="H35" s="391"/>
      <c r="I35" s="395"/>
      <c r="J35" s="406">
        <f>SUM(E35:I35)</f>
        <v>0</v>
      </c>
      <c r="K35" s="393"/>
      <c r="L35" s="393"/>
      <c r="M35" s="394"/>
    </row>
    <row r="36" spans="2:13" s="79" customFormat="1" ht="19.5" customHeight="1" thickBot="1">
      <c r="B36" s="868"/>
      <c r="C36" s="869"/>
      <c r="D36" s="395"/>
      <c r="E36" s="390"/>
      <c r="F36" s="391"/>
      <c r="G36" s="395"/>
      <c r="H36" s="391"/>
      <c r="I36" s="395"/>
      <c r="J36" s="406">
        <f>SUM(E36:I36)</f>
        <v>0</v>
      </c>
      <c r="K36" s="393"/>
      <c r="L36" s="393"/>
      <c r="M36" s="394"/>
    </row>
    <row r="37" spans="2:13" s="79" customFormat="1" ht="19.5" customHeight="1" thickBot="1">
      <c r="B37" s="868"/>
      <c r="C37" s="869"/>
      <c r="D37" s="395"/>
      <c r="E37" s="390"/>
      <c r="F37" s="395"/>
      <c r="G37" s="395"/>
      <c r="H37" s="395"/>
      <c r="I37" s="395"/>
      <c r="J37" s="406">
        <f>SUM(E37:I37)</f>
        <v>0</v>
      </c>
      <c r="K37" s="393"/>
      <c r="L37" s="393"/>
      <c r="M37" s="394"/>
    </row>
    <row r="38" spans="2:13" s="79" customFormat="1" ht="19.5" customHeight="1" thickBot="1">
      <c r="B38" s="868"/>
      <c r="C38" s="869"/>
      <c r="D38" s="395"/>
      <c r="E38" s="390"/>
      <c r="F38" s="395"/>
      <c r="G38" s="395"/>
      <c r="H38" s="395"/>
      <c r="I38" s="395"/>
      <c r="J38" s="406">
        <f>SUM(E38:I38)</f>
        <v>0</v>
      </c>
      <c r="K38" s="393"/>
      <c r="L38" s="393"/>
      <c r="M38" s="394"/>
    </row>
    <row r="39" spans="2:13" s="79" customFormat="1" ht="19.5" customHeight="1" thickBot="1">
      <c r="B39" s="871"/>
      <c r="C39" s="872"/>
      <c r="D39" s="395"/>
      <c r="E39" s="390"/>
      <c r="F39" s="400"/>
      <c r="G39" s="400"/>
      <c r="H39" s="400"/>
      <c r="I39" s="400"/>
      <c r="J39" s="406">
        <f>SUM(E39:I39)</f>
        <v>0</v>
      </c>
      <c r="K39" s="401"/>
      <c r="L39" s="401"/>
      <c r="M39" s="402"/>
    </row>
    <row r="40" spans="2:13" s="77" customFormat="1" ht="19.5" customHeight="1" thickBot="1">
      <c r="B40" s="880" t="s">
        <v>250</v>
      </c>
      <c r="C40" s="881"/>
      <c r="D40" s="403"/>
      <c r="E40" s="408">
        <f>SUM(E35:E39)</f>
        <v>0</v>
      </c>
      <c r="F40" s="408">
        <f>SUM(F35:F39)</f>
        <v>0</v>
      </c>
      <c r="G40" s="408"/>
      <c r="H40" s="408">
        <f>SUM(H35:H39)</f>
        <v>0</v>
      </c>
      <c r="I40" s="408">
        <f>SUM(I35:I39)</f>
        <v>0</v>
      </c>
      <c r="J40" s="408">
        <f>SUM(J35:J39)</f>
        <v>0</v>
      </c>
      <c r="K40" s="404"/>
      <c r="L40" s="409">
        <f>SUM(L35:L39)</f>
        <v>0</v>
      </c>
      <c r="M40" s="405"/>
    </row>
    <row r="43" spans="2:13" ht="12.75">
      <c r="B43" s="878" t="s">
        <v>252</v>
      </c>
      <c r="C43" s="878"/>
      <c r="D43" s="878"/>
      <c r="E43" s="878"/>
      <c r="F43" s="878"/>
      <c r="G43" s="878"/>
      <c r="H43" s="878"/>
      <c r="I43" s="878"/>
      <c r="J43" s="878"/>
      <c r="K43" s="878"/>
      <c r="L43" s="878"/>
      <c r="M43" s="878"/>
    </row>
    <row r="44" spans="2:13" ht="12.75">
      <c r="B44" s="879" t="s">
        <v>281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</row>
    <row r="45" spans="2:13" ht="12.75">
      <c r="B45" s="879" t="s">
        <v>282</v>
      </c>
      <c r="C45" s="879"/>
      <c r="D45" s="879"/>
      <c r="E45" s="879"/>
      <c r="F45" s="879"/>
      <c r="G45" s="879"/>
      <c r="H45" s="879"/>
      <c r="I45" s="879"/>
      <c r="J45" s="879"/>
      <c r="K45" s="879"/>
      <c r="L45" s="879"/>
      <c r="M45" s="879"/>
    </row>
    <row r="46" spans="2:13" ht="12.75">
      <c r="B46" s="879" t="s">
        <v>283</v>
      </c>
      <c r="C46" s="879"/>
      <c r="D46" s="879"/>
      <c r="E46" s="879"/>
      <c r="F46" s="879"/>
      <c r="G46" s="879"/>
      <c r="H46" s="879"/>
      <c r="I46" s="879"/>
      <c r="J46" s="879"/>
      <c r="K46" s="879"/>
      <c r="L46" s="879"/>
      <c r="M46" s="879"/>
    </row>
    <row r="47" spans="2:13" ht="12.75">
      <c r="B47" s="879" t="s">
        <v>284</v>
      </c>
      <c r="C47" s="879"/>
      <c r="D47" s="879"/>
      <c r="E47" s="879"/>
      <c r="F47" s="879"/>
      <c r="G47" s="879"/>
      <c r="H47" s="879"/>
      <c r="I47" s="879"/>
      <c r="J47" s="879"/>
      <c r="K47" s="879"/>
      <c r="L47" s="879"/>
      <c r="M47" s="879"/>
    </row>
    <row r="48" spans="2:13" ht="12.75">
      <c r="B48" s="879" t="s">
        <v>285</v>
      </c>
      <c r="C48" s="879"/>
      <c r="D48" s="879"/>
      <c r="E48" s="879"/>
      <c r="F48" s="879"/>
      <c r="G48" s="879"/>
      <c r="H48" s="879"/>
      <c r="I48" s="879"/>
      <c r="J48" s="879"/>
      <c r="K48" s="879"/>
      <c r="L48" s="879"/>
      <c r="M48" s="879"/>
    </row>
    <row r="49" spans="2:13" ht="12.75">
      <c r="B49" s="879" t="s">
        <v>286</v>
      </c>
      <c r="C49" s="879"/>
      <c r="D49" s="879"/>
      <c r="E49" s="879"/>
      <c r="F49" s="879"/>
      <c r="G49" s="879"/>
      <c r="H49" s="879"/>
      <c r="I49" s="879"/>
      <c r="J49" s="879"/>
      <c r="K49" s="879"/>
      <c r="L49" s="879"/>
      <c r="M49" s="879"/>
    </row>
    <row r="50" spans="2:13" ht="12.75">
      <c r="B50" s="879" t="s">
        <v>287</v>
      </c>
      <c r="C50" s="879"/>
      <c r="D50" s="879"/>
      <c r="E50" s="879"/>
      <c r="F50" s="879"/>
      <c r="G50" s="879"/>
      <c r="H50" s="879"/>
      <c r="I50" s="879"/>
      <c r="J50" s="879"/>
      <c r="K50" s="879"/>
      <c r="L50" s="879"/>
      <c r="M50" s="879"/>
    </row>
    <row r="51" spans="2:13" ht="12.75">
      <c r="B51" s="879" t="s">
        <v>288</v>
      </c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</row>
    <row r="52" spans="2:13" ht="12.75">
      <c r="B52" s="879" t="s">
        <v>289</v>
      </c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</row>
    <row r="53" spans="2:13" ht="12.75">
      <c r="B53" s="879" t="s">
        <v>290</v>
      </c>
      <c r="C53" s="879"/>
      <c r="D53" s="879"/>
      <c r="E53" s="879"/>
      <c r="F53" s="879"/>
      <c r="G53" s="879"/>
      <c r="H53" s="879"/>
      <c r="I53" s="879"/>
      <c r="J53" s="879"/>
      <c r="K53" s="879"/>
      <c r="L53" s="879"/>
      <c r="M53" s="879"/>
    </row>
    <row r="54" spans="4:8" ht="12.75" hidden="1">
      <c r="D54" s="75" t="s">
        <v>291</v>
      </c>
      <c r="E54" s="208">
        <f>+'[1]ACTIVO'!C19</f>
        <v>0</v>
      </c>
      <c r="F54" s="208">
        <f>+'[1]ACTIVO'!D19</f>
        <v>0</v>
      </c>
      <c r="G54" s="208">
        <f>+'[1]ACTIVO'!E19</f>
        <v>0</v>
      </c>
      <c r="H54" s="208">
        <f>+'[1]ACTIVO'!E19</f>
        <v>0</v>
      </c>
    </row>
    <row r="55" spans="4:8" ht="12.75" hidden="1">
      <c r="D55" s="209" t="s">
        <v>92</v>
      </c>
      <c r="E55" s="210">
        <f>+E53-E54</f>
        <v>0</v>
      </c>
      <c r="F55" s="210">
        <f>+F53-F54</f>
        <v>0</v>
      </c>
      <c r="G55" s="210">
        <f>+G53-G54</f>
        <v>0</v>
      </c>
      <c r="H55" s="210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37:C37"/>
    <mergeCell ref="B38:C38"/>
    <mergeCell ref="B43:M43"/>
    <mergeCell ref="B44:M44"/>
    <mergeCell ref="B53:M53"/>
    <mergeCell ref="B49:M49"/>
    <mergeCell ref="B50:M50"/>
    <mergeCell ref="B51:M51"/>
    <mergeCell ref="B52:M52"/>
    <mergeCell ref="B48:M48"/>
    <mergeCell ref="B39:C39"/>
    <mergeCell ref="B46:M46"/>
    <mergeCell ref="B47:M47"/>
    <mergeCell ref="B40:C40"/>
    <mergeCell ref="B45:M45"/>
    <mergeCell ref="B32:C32"/>
    <mergeCell ref="B33:C33"/>
    <mergeCell ref="B34:M34"/>
    <mergeCell ref="B35:C35"/>
    <mergeCell ref="B36:C36"/>
    <mergeCell ref="B30:C30"/>
    <mergeCell ref="B31:C31"/>
    <mergeCell ref="E25:E26"/>
    <mergeCell ref="B29:C29"/>
    <mergeCell ref="B13:C13"/>
    <mergeCell ref="B14:C14"/>
    <mergeCell ref="B15:M15"/>
    <mergeCell ref="B16:C16"/>
    <mergeCell ref="B17:C17"/>
    <mergeCell ref="B18:C18"/>
    <mergeCell ref="K25:K26"/>
    <mergeCell ref="L25:L26"/>
    <mergeCell ref="M25:M26"/>
    <mergeCell ref="B27:M27"/>
    <mergeCell ref="B23:M23"/>
    <mergeCell ref="B19:C19"/>
    <mergeCell ref="B20:C20"/>
    <mergeCell ref="B21:C21"/>
    <mergeCell ref="B11:C11"/>
    <mergeCell ref="B12:C12"/>
    <mergeCell ref="B28:C28"/>
    <mergeCell ref="B24:M24"/>
    <mergeCell ref="B25:C26"/>
    <mergeCell ref="D25:D26"/>
    <mergeCell ref="J25:J26"/>
    <mergeCell ref="F25:G25"/>
    <mergeCell ref="H25:I25"/>
    <mergeCell ref="B8:M8"/>
    <mergeCell ref="B9:C9"/>
    <mergeCell ref="B10:C10"/>
    <mergeCell ref="H6:I6"/>
    <mergeCell ref="J6:J7"/>
    <mergeCell ref="E6:E7"/>
    <mergeCell ref="F6:G6"/>
    <mergeCell ref="K6:K7"/>
    <mergeCell ref="L6:L7"/>
    <mergeCell ref="B5:M5"/>
    <mergeCell ref="B6:C7"/>
    <mergeCell ref="D6:D7"/>
    <mergeCell ref="B2:K2"/>
    <mergeCell ref="L2:M2"/>
    <mergeCell ref="B3:K3"/>
    <mergeCell ref="L3:M3"/>
    <mergeCell ref="B4:M4"/>
    <mergeCell ref="M6:M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AQuintana</dc:creator>
  <cp:keywords/>
  <dc:description/>
  <cp:lastModifiedBy>Javier Ruiz Pérez</cp:lastModifiedBy>
  <cp:lastPrinted>2016-11-29T21:52:57Z</cp:lastPrinted>
  <dcterms:created xsi:type="dcterms:W3CDTF">2013-10-02T09:27:46Z</dcterms:created>
  <dcterms:modified xsi:type="dcterms:W3CDTF">2017-02-15T13:48:51Z</dcterms:modified>
  <cp:category/>
  <cp:version/>
  <cp:contentType/>
  <cp:contentStatus/>
</cp:coreProperties>
</file>