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4" activeTab="1"/>
  </bookViews>
  <sheets>
    <sheet name="PARTIDAS PRG" sheetId="1" r:id="rId1"/>
    <sheet name="RESUMEN" sheetId="2" r:id="rId2"/>
    <sheet name="1.- FUNC.CIA" sheetId="3" r:id="rId3"/>
    <sheet name="2.- GESTION" sheetId="4" r:id="rId4"/>
    <sheet name="3.- ABAST.URBANO" sheetId="5" r:id="rId5"/>
    <sheet name="4.-DEPURACION" sheetId="6" r:id="rId6"/>
    <sheet name="5.- DESALACION" sheetId="7" r:id="rId7"/>
    <sheet name="6.- APROVECHA HID." sheetId="8" r:id="rId8"/>
    <sheet name="7.- OTRAS OBRAS " sheetId="9" r:id="rId9"/>
    <sheet name="8.- ADEJE-ARONA" sheetId="10" r:id="rId10"/>
    <sheet name="9.- INT.GENERAL" sheetId="11" r:id="rId11"/>
    <sheet name="10.- SANEAMIENTO NE" sheetId="12" r:id="rId12"/>
    <sheet name="11.- SIST. V.OROTAVA" sheetId="13" r:id="rId13"/>
    <sheet name="12.- SIST.V.GUIMAR" sheetId="14" r:id="rId14"/>
    <sheet name="13.- AUNO" sheetId="15" r:id="rId15"/>
    <sheet name="14.- OESTE" sheetId="16" r:id="rId16"/>
    <sheet name="15.- ABONA" sheetId="17" r:id="rId17"/>
  </sheets>
  <externalReferences>
    <externalReference r:id="rId20"/>
  </externalReferences>
  <definedNames>
    <definedName name="_Regression_Int" localSheetId="2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" hidden="1">1</definedName>
    <definedName name="A_impresión_IM" localSheetId="2">'1.- FUNC.CIA'!$A$1:$O$7</definedName>
    <definedName name="A_impresión_IM" localSheetId="11">'10.- SANEAMIENTO NE'!$A$1:$O$7</definedName>
    <definedName name="A_impresión_IM" localSheetId="12">'11.- SIST. V.OROTAVA'!$A$1:$O$7</definedName>
    <definedName name="A_impresión_IM" localSheetId="13">'12.- SIST.V.GUIMAR'!$A$1:$O$7</definedName>
    <definedName name="A_impresión_IM" localSheetId="14">'13.- AUNO'!$A$1:$O$7</definedName>
    <definedName name="A_impresión_IM" localSheetId="15">'14.- OESTE'!$A$1:$O$7</definedName>
    <definedName name="A_impresión_IM" localSheetId="16">'15.- ABONA'!$A$1:$O$7</definedName>
    <definedName name="A_impresión_IM" localSheetId="3">'2.- GESTION'!$A$1:$O$7</definedName>
    <definedName name="A_impresión_IM" localSheetId="4">'3.- ABAST.URBANO'!$A$1:$J$7</definedName>
    <definedName name="A_impresión_IM" localSheetId="6">'5.- DESALACION'!$A$1:$N$7</definedName>
    <definedName name="A_impresión_IM" localSheetId="7">'6.- APROVECHA HID.'!$A$1:$O$7</definedName>
    <definedName name="A_impresión_IM" localSheetId="9">'8.- ADEJE-ARONA'!$A$1:$O$7</definedName>
    <definedName name="A_impresión_IM" localSheetId="10">'9.- INT.GENERAL'!$A$1:$O$7</definedName>
    <definedName name="A_impresión_IM">'RESUMEN'!$A$1:$D$51</definedName>
    <definedName name="_xlnm.Print_Area" localSheetId="2">'1.- FUNC.CIA'!$A$2:$O$12</definedName>
    <definedName name="_xlnm.Print_Area" localSheetId="11">'10.- SANEAMIENTO NE'!$A$2:$O$11</definedName>
    <definedName name="_xlnm.Print_Area" localSheetId="12">'11.- SIST. V.OROTAVA'!$A$2:$O$9</definedName>
    <definedName name="_xlnm.Print_Area" localSheetId="13">'12.- SIST.V.GUIMAR'!$A$1:$O$12</definedName>
    <definedName name="_xlnm.Print_Area" localSheetId="14">'13.- AUNO'!$A$2:$O$10</definedName>
    <definedName name="_xlnm.Print_Area" localSheetId="15">'14.- OESTE'!$A$1:$O$11</definedName>
    <definedName name="_xlnm.Print_Area" localSheetId="16">'15.- ABONA'!$A$2:$O$9</definedName>
    <definedName name="_xlnm.Print_Area" localSheetId="3">'2.- GESTION'!$A$2:$O$11</definedName>
    <definedName name="_xlnm.Print_Area" localSheetId="4">'3.- ABAST.URBANO'!$A$2:$O$14</definedName>
    <definedName name="_xlnm.Print_Area" localSheetId="5">'4.-DEPURACION'!$A$2:$N$15</definedName>
    <definedName name="_xlnm.Print_Area" localSheetId="6">'5.- DESALACION'!$A$2:$N$8</definedName>
    <definedName name="_xlnm.Print_Area" localSheetId="7">'6.- APROVECHA HID.'!$A$2:$O$8</definedName>
    <definedName name="_xlnm.Print_Area" localSheetId="8">'7.- OTRAS OBRAS '!$A$2:$N$20</definedName>
    <definedName name="_xlnm.Print_Area" localSheetId="9">'8.- ADEJE-ARONA'!$A$2:$O$12</definedName>
    <definedName name="_xlnm.Print_Area" localSheetId="10">'9.- INT.GENERAL'!$A$2:$O$8</definedName>
    <definedName name="_xlnm.Print_Area" localSheetId="0">'PARTIDAS PRG'!$A$8:$E$329</definedName>
    <definedName name="_xlnm.Print_Area" localSheetId="1">'RESUMEN'!$A$1:$I$54</definedName>
    <definedName name="RC">#REF!</definedName>
    <definedName name="_xlnm.Print_Titles" localSheetId="2">'1.- FUNC.CIA'!$1:$7</definedName>
    <definedName name="_xlnm.Print_Titles" localSheetId="11">'10.- SANEAMIENTO NE'!$1:$7</definedName>
    <definedName name="_xlnm.Print_Titles" localSheetId="12">'11.- SIST. V.OROTAVA'!$1:$7</definedName>
    <definedName name="_xlnm.Print_Titles" localSheetId="13">'12.- SIST.V.GUIMAR'!$1:$7</definedName>
    <definedName name="_xlnm.Print_Titles" localSheetId="14">'13.- AUNO'!$1:$7</definedName>
    <definedName name="_xlnm.Print_Titles" localSheetId="15">'14.- OESTE'!$1:$7</definedName>
    <definedName name="_xlnm.Print_Titles" localSheetId="16">'15.- ABONA'!$1:$7</definedName>
    <definedName name="_xlnm.Print_Titles" localSheetId="3">'2.- GESTION'!$1:$7</definedName>
    <definedName name="_xlnm.Print_Titles" localSheetId="4">'3.- ABAST.URBANO'!$1:$7</definedName>
    <definedName name="_xlnm.Print_Titles" localSheetId="5">'4.-DEPURACION'!$1:$7</definedName>
    <definedName name="_xlnm.Print_Titles" localSheetId="6">'5.- DESALACION'!$1:$7</definedName>
    <definedName name="_xlnm.Print_Titles" localSheetId="7">'6.- APROVECHA HID.'!$1:$7</definedName>
    <definedName name="_xlnm.Print_Titles" localSheetId="8">'7.- OTRAS OBRAS '!$1:$7</definedName>
    <definedName name="_xlnm.Print_Titles" localSheetId="9">'8.- ADEJE-ARONA'!$1:$7</definedName>
    <definedName name="_xlnm.Print_Titles" localSheetId="10">'9.- INT.GENERAL'!$1:$7</definedName>
    <definedName name="_xlnm.Print_Titles" localSheetId="0">'PARTIDAS PRG'!$4:$7</definedName>
    <definedName name="_xlnm.Print_Titles" localSheetId="1">'RESUMEN'!$A:$D,'RESUMEN'!$1:$2</definedName>
  </definedNames>
  <calcPr fullCalcOnLoad="1"/>
</workbook>
</file>

<file path=xl/comments10.xml><?xml version="1.0" encoding="utf-8"?>
<comments xmlns="http://schemas.openxmlformats.org/spreadsheetml/2006/main">
  <authors>
    <author>Javier Davara M?ndez</author>
  </authors>
  <commentList>
    <comment ref="I11" authorId="0">
      <text>
        <r>
          <rPr>
            <b/>
            <sz val="9"/>
            <rFont val="Tahoma"/>
            <family val="2"/>
          </rPr>
          <t>Javier Davara Méndez:</t>
        </r>
        <r>
          <rPr>
            <sz val="9"/>
            <rFont val="Tahoma"/>
            <family val="2"/>
          </rPr>
          <t xml:space="preserve">
Secado solar</t>
        </r>
      </text>
    </comment>
  </commentList>
</comments>
</file>

<file path=xl/comments5.xml><?xml version="1.0" encoding="utf-8"?>
<comments xmlns="http://schemas.openxmlformats.org/spreadsheetml/2006/main">
  <authors>
    <author>Javier Davara M?ndez</author>
  </authors>
  <commentList>
    <comment ref="D9" authorId="0">
      <text>
        <r>
          <rPr>
            <b/>
            <sz val="14"/>
            <rFont val="Tahoma"/>
            <family val="2"/>
          </rPr>
          <t>Javier Davara Méndez:</t>
        </r>
        <r>
          <rPr>
            <sz val="14"/>
            <rFont val="Tahoma"/>
            <family val="2"/>
          </rPr>
          <t xml:space="preserve">
El presupuesto más bajo es de 13.727M€ en tre tramos de 8.2+3,6+1,9</t>
        </r>
      </text>
    </comment>
  </commentList>
</comments>
</file>

<file path=xl/sharedStrings.xml><?xml version="1.0" encoding="utf-8"?>
<sst xmlns="http://schemas.openxmlformats.org/spreadsheetml/2006/main" count="1102" uniqueCount="680">
  <si>
    <t>CODIGO PROY</t>
  </si>
  <si>
    <t>CODIGO OBRA</t>
  </si>
  <si>
    <t>ADQUISICIÓN DE TERRENOS</t>
  </si>
  <si>
    <t>14.- GESTIÓN DE SISTEMAS DEL OESTE</t>
  </si>
  <si>
    <t>15.- GESTIÓN DE SISTEMAS DE ABONA</t>
  </si>
  <si>
    <t>Adeje-Arona</t>
  </si>
  <si>
    <t>Isla</t>
  </si>
  <si>
    <t>DENOMINACION</t>
  </si>
  <si>
    <t>COD.</t>
  </si>
  <si>
    <t>REF.</t>
  </si>
  <si>
    <t>COSTE TOTAL</t>
  </si>
  <si>
    <t>PROY.</t>
  </si>
  <si>
    <t>PREVISTO</t>
  </si>
  <si>
    <t>Varios</t>
  </si>
  <si>
    <t>La Laguna</t>
  </si>
  <si>
    <t>CODIGO</t>
  </si>
  <si>
    <t>CONCEPTO</t>
  </si>
  <si>
    <t>PROGRAMA PRESUPUESTARIO:</t>
  </si>
  <si>
    <t>2.- GESTION DE LA INFRAESTRUCTURA HIDRAULICA</t>
  </si>
  <si>
    <t>DENOMINACION    DEL</t>
  </si>
  <si>
    <t>TERMINO  MUNICIPAL</t>
  </si>
  <si>
    <t>PROYECTO   DE   INVERSION</t>
  </si>
  <si>
    <t>3.- ABASTECIMIENTO URBANO</t>
  </si>
  <si>
    <t>5.- DESALACION</t>
  </si>
  <si>
    <t>6.- APROVECHAMIENTOS HIDROELECTRICOS</t>
  </si>
  <si>
    <t>1.- FUNCIONAMIENTO DEL CONSEJO INSULAR DE AGUAS</t>
  </si>
  <si>
    <t>NUMERO</t>
  </si>
  <si>
    <t>PROGRAMA</t>
  </si>
  <si>
    <t>Nº DE</t>
  </si>
  <si>
    <t>DE ORDEN</t>
  </si>
  <si>
    <t>PRESUPUESTARIO</t>
  </si>
  <si>
    <t>FUNCIONAMIENTO</t>
  </si>
  <si>
    <t xml:space="preserve"> 1</t>
  </si>
  <si>
    <t>DEL CONSEJO</t>
  </si>
  <si>
    <t>INSULAR DE AGUAS</t>
  </si>
  <si>
    <t>GESTION DE LA</t>
  </si>
  <si>
    <t xml:space="preserve"> 2</t>
  </si>
  <si>
    <t>INFRAESTRUCTURA</t>
  </si>
  <si>
    <t>ABASTECIMIENTO</t>
  </si>
  <si>
    <t xml:space="preserve"> 3</t>
  </si>
  <si>
    <t>URBANO</t>
  </si>
  <si>
    <t>DEPURACION</t>
  </si>
  <si>
    <t xml:space="preserve"> 4</t>
  </si>
  <si>
    <t>Y</t>
  </si>
  <si>
    <t>REUTILIZACION</t>
  </si>
  <si>
    <t xml:space="preserve"> 5</t>
  </si>
  <si>
    <t>DESALACION</t>
  </si>
  <si>
    <t>APROVECHAMIENTOS</t>
  </si>
  <si>
    <t xml:space="preserve"> 6</t>
  </si>
  <si>
    <t>HIDROELECTRICOS</t>
  </si>
  <si>
    <t>OTRAS</t>
  </si>
  <si>
    <t xml:space="preserve"> 7</t>
  </si>
  <si>
    <t>OBRAS</t>
  </si>
  <si>
    <t>HIDRAULICAS</t>
  </si>
  <si>
    <t xml:space="preserve">  TOTAL......................</t>
  </si>
  <si>
    <t>9.- OBRAS DE INTERES GENERAL DE LA NACION</t>
  </si>
  <si>
    <t>OBRAS DE INTERES</t>
  </si>
  <si>
    <t>GENERAL</t>
  </si>
  <si>
    <t>DE LA NACION</t>
  </si>
  <si>
    <t>PRESUPUESTARIA</t>
  </si>
  <si>
    <t>V. OROTAVA</t>
  </si>
  <si>
    <t>V. GÜÍMAR</t>
  </si>
  <si>
    <t>Proyecto en redacción</t>
  </si>
  <si>
    <t>Pliegos en redacción</t>
  </si>
  <si>
    <t>04</t>
  </si>
  <si>
    <t>09</t>
  </si>
  <si>
    <t>08</t>
  </si>
  <si>
    <t>01</t>
  </si>
  <si>
    <t>02</t>
  </si>
  <si>
    <t>03</t>
  </si>
  <si>
    <t>05</t>
  </si>
  <si>
    <t>06</t>
  </si>
  <si>
    <t>07</t>
  </si>
  <si>
    <t>10</t>
  </si>
  <si>
    <t>11</t>
  </si>
  <si>
    <t>13</t>
  </si>
  <si>
    <t>URBANO DEL</t>
  </si>
  <si>
    <t>NOROESTE</t>
  </si>
  <si>
    <t>DEL OESTE</t>
  </si>
  <si>
    <t>13.- ABASTECIMIENTO URBANO DEL NOROESTE (AUNO)</t>
  </si>
  <si>
    <t>14</t>
  </si>
  <si>
    <t>SIN PROGRAMAR</t>
  </si>
  <si>
    <t>H O J A S:   1</t>
  </si>
  <si>
    <t>12</t>
  </si>
  <si>
    <t xml:space="preserve">TOTAL PROGRAMA 1 </t>
  </si>
  <si>
    <t xml:space="preserve">TOTAL PROGRAMA 2 </t>
  </si>
  <si>
    <t xml:space="preserve">TOTAL PROGRAMA 3 </t>
  </si>
  <si>
    <t xml:space="preserve">TOTAL PROGRAMA 4 </t>
  </si>
  <si>
    <t xml:space="preserve">TOTAL PROGRAMA 5 </t>
  </si>
  <si>
    <t xml:space="preserve">   TOTAL PROGRAMA 6 </t>
  </si>
  <si>
    <t xml:space="preserve">   TOTAL PROGRAMA 7</t>
  </si>
  <si>
    <t xml:space="preserve">   TOTAL PROGRAMA 8 </t>
  </si>
  <si>
    <t xml:space="preserve">   TOTAL PROGRAMA 9 </t>
  </si>
  <si>
    <t xml:space="preserve">   TOTAL PROGRAMA 10</t>
  </si>
  <si>
    <t xml:space="preserve">   TOTAL PROGRAMA 11 </t>
  </si>
  <si>
    <t xml:space="preserve">TOTAL PROGRAMA 12 </t>
  </si>
  <si>
    <t>TOTAL PROGRAMA 13</t>
  </si>
  <si>
    <t>TOTAL PROGRAMA 14</t>
  </si>
  <si>
    <t>H O J AS :    1</t>
  </si>
  <si>
    <t>ESTADO DEL
PROYECTO</t>
  </si>
  <si>
    <t>Fasnia</t>
  </si>
  <si>
    <t>Garachico, Los Silos</t>
  </si>
  <si>
    <t>Arafo</t>
  </si>
  <si>
    <t>TOTAL PROGRAMA 15</t>
  </si>
  <si>
    <t xml:space="preserve">GESTION DE </t>
  </si>
  <si>
    <t xml:space="preserve">SISTEMAS </t>
  </si>
  <si>
    <t>DE ABONA</t>
  </si>
  <si>
    <t>8.- GESTION DE SISTEMAS DE ADEJE - ARONA</t>
  </si>
  <si>
    <t>DE ADEJE - ARONA</t>
  </si>
  <si>
    <t>GESTION DE</t>
  </si>
  <si>
    <t>DEL  N.E.</t>
  </si>
  <si>
    <t xml:space="preserve">SISTEMAS DEL </t>
  </si>
  <si>
    <t>SISTEMAS DEL</t>
  </si>
  <si>
    <t>GESTIÓN DE</t>
  </si>
  <si>
    <t>10.- GESTION DE SISTEMAS  DEL N.E.</t>
  </si>
  <si>
    <t>11.- GESTION DE SISTEMAS DEL VALLE DE LA OROTAVA</t>
  </si>
  <si>
    <t>12.- GESTION DE SISTEMAS DEL VALLE DE GUIMAR</t>
  </si>
  <si>
    <t>2016 Presu</t>
  </si>
  <si>
    <t>REFORMADO DEL PROYECTO DE ESTACIÓN DE BOMBEO Y CONDUCCIÓN DE IMPULSIÓN DE AGUAS RESIDUALES DE LAS MARETAS A LA CALETA. DOCUMENTO ABRIL 2016</t>
  </si>
  <si>
    <t>2018 Presu</t>
  </si>
  <si>
    <t>MEJORA DE LA FUNCIONALIDAD HIDRÁULICA DEL ENCAUZAMIENTO DEL BARRANCO DE VALLE MOLINA EN EL ÁMBITO DE LA EDAR DEL NE. ACTUALIZACIÓN 2016</t>
  </si>
  <si>
    <t>2016178</t>
  </si>
  <si>
    <t>SUMINISTO DE STOCK DE RESPUESTOS PARA LAS NUEVAS INSTALACIONES DE LA ESTACIÓN DESALADORA DE AGUA DE MAR DEL OESTE DE TENERIFE</t>
  </si>
  <si>
    <t>ADUCCIÓN PARA ABASTECIMIENTO URBANO EN LOS TT.MM. DE LA MATANZA DE ACENTEJO Y LA VICTORIA DE ACENTEJO. CONDUCCIONES DE TRANSPORTE.</t>
  </si>
  <si>
    <t>ACTUACIONES EN TELECONTROL EN CANALES Y DEPÓSITOS MUNICIPALES</t>
  </si>
  <si>
    <t>ASISTENCIAS TÉCNICAS A MUNICIPIOS CON GESTIÓN DIRECTA</t>
  </si>
  <si>
    <t>El Rosario</t>
  </si>
  <si>
    <t>La Matanza y La Victoria</t>
  </si>
  <si>
    <t>Obra en Licitación</t>
  </si>
  <si>
    <t>Guía de isora</t>
  </si>
  <si>
    <t>2019 Presu</t>
  </si>
  <si>
    <t>INFRAESTRUCTURAS DE ALMACENAMIENTO DE AGUA BRUTA Y AGUA DESALINIZADA DE LA EDAS DE ALTOS DE ICOD</t>
  </si>
  <si>
    <t>COLECTORES SUPRAMUNICIPALES DEL VALLE DE GÜÍMAR</t>
  </si>
  <si>
    <t>EDAM DEL VALLE DE GÜÍMAR</t>
  </si>
  <si>
    <t>Arafo, Güímar, Candelaria</t>
  </si>
  <si>
    <t>SISTEMA DE SANEAMIENTO Y DEPURACIÓN DE ISLA BAJA (FASE I). REMODELACIÓN DE LA ETAR DE GARACHICO, BOMBEO COSTERO Y REMODELACIÓN DE LA ETAR DE LOS SILOS</t>
  </si>
  <si>
    <t xml:space="preserve">COLECTORES, ESTACIONES DE BOMBEO Y CONDUCCIONES DE IMPULSIÓN DE LA AGLOMERACIÓN URBANA DE ISLA BAJA </t>
  </si>
  <si>
    <t xml:space="preserve">ESTACIÓN DEPURADORA DE AGUAS RESIDUALES (EDAR) COMARCAL DE ISLA BAJA </t>
  </si>
  <si>
    <t xml:space="preserve">EMISARIO TERRESTRE ENTRE LA EDAR COMARCAL DE ISLA BAJA Y LA ETAR DE LOS SILOS (CABECERA DE EMISARIO SUBMARINO) </t>
  </si>
  <si>
    <t>ESTACIÓN DEPURADORA  DE AGUAS RESIDUALES (EDAR) DE LA GUANCHA - SAN JUAN DE LA RAMBLA</t>
  </si>
  <si>
    <t>Buenavista del Norte, Los Silos, Garachico</t>
  </si>
  <si>
    <t>SUSTITUCIÓN DEL CANAL DE NORTE POR TUBERÍA ESTANCA</t>
  </si>
  <si>
    <t>REHABILITACIÓN ESTRUCTURAL DEL DEPÓSITO DE AGUA PRETRATADA DE LA EDAR DEL SISTEMA COMARCAL DE SANEAMIENTO DE ADEJE-ARONA</t>
  </si>
  <si>
    <t>CONDUCCIÓN DE TRANSPORTE DE AGUA SALOBRE DESALINIZADA PERTENECIENTE AL SISTEMA TERRITORIAL DEL NOROESTE. RAMAL ESTE</t>
  </si>
  <si>
    <t>Obra en ejecución</t>
  </si>
  <si>
    <t>REMODELACIÓN Y MEJORA EN EL EMISARIO SUBMARINO DE ADEJE-ARONA (TT.MM. ADEJE Y ARONA). ACTUALIZACIÓN 2016</t>
  </si>
  <si>
    <t>Proyecto Redactado</t>
  </si>
  <si>
    <t>Contrato en Curso</t>
  </si>
  <si>
    <t xml:space="preserve">SOFTWARE Y APLICACIONES PARA LA IMPLEMENTACIÓN DE LA ADMINISTRACION ELECTRONICA </t>
  </si>
  <si>
    <t>El Sauzal</t>
  </si>
  <si>
    <t>La Guancha, San Juan de la Rambla</t>
  </si>
  <si>
    <t>Pliegos en Redacción</t>
  </si>
  <si>
    <t>Granadilla</t>
  </si>
  <si>
    <t>Pliegos redactados</t>
  </si>
  <si>
    <t>ESTACIÓN DEPURADORA DE AGUAS RESIDUALES INDUSTRIALES (EDARI) DEL POLÍGONO INDUSTRIAL DEL VALLE DE GÜÍMAR</t>
  </si>
  <si>
    <t>Arafo, Güímar</t>
  </si>
  <si>
    <t>Pliegos por redactar</t>
  </si>
  <si>
    <t>PROYECTO CONEXIÓN CONDUCCIÓN DE SALMUERA DE EDAS ARIPE A EMISARIO SUBMARINO DE FONSALÍA</t>
  </si>
  <si>
    <t>PROYECTO ADECUACIÓN NORMATIVA DE LAS INSTALACIONES DE LA EDAS DE ARIPE</t>
  </si>
  <si>
    <t>MEJORAS EN LA EDAS DE ARIPE</t>
  </si>
  <si>
    <t>REPOSICIÓN DE MEMBRANAS EN LA EDAS DE ARIPE</t>
  </si>
  <si>
    <t>INSTALACION DE VALVULAS DE CORTE EN CONDUCCION GENERAL AUNO BAJO Y AUNO ALTO</t>
  </si>
  <si>
    <t>EJECUCIÓN DEPÓSITO DE ADUCCIÓN Y PRODUCTO EDAS CRUZ DE TARIFES. FASE 1</t>
  </si>
  <si>
    <t>REDACCIÓN PROYECTO REPARACIÓN PISTA FUENSANTA (CONDUCCIONES TRITUBO + SALMUERA)</t>
  </si>
  <si>
    <t>OBRA de REPARACIÓN PISTA FUENSANTA (CONDUCCIONES TRITUBO + SALMUERA)</t>
  </si>
  <si>
    <t>PROYECTO AMPLIACIÓN CONDUCCIÓN AUNO BAJO (PRIMER SIFÓN)</t>
  </si>
  <si>
    <t>PUESTA EN SERVICIO DE LA EDAS EL REVENTÓN</t>
  </si>
  <si>
    <t>Adeje - Arona</t>
  </si>
  <si>
    <t>Proyecto redactado</t>
  </si>
  <si>
    <t>Icod de los Vinos</t>
  </si>
  <si>
    <t xml:space="preserve">Proyecto en redacción </t>
  </si>
  <si>
    <t>Buenavista del Norte</t>
  </si>
  <si>
    <t>La Guancha</t>
  </si>
  <si>
    <t>Icod de los Vinos - La Guancha</t>
  </si>
  <si>
    <t>CÓDIGO</t>
  </si>
  <si>
    <t>15</t>
  </si>
  <si>
    <t>NUEVA CENTRALITA DE VOZ Y DATOS</t>
  </si>
  <si>
    <t>Pliegos sin redactar</t>
  </si>
  <si>
    <t>Arico</t>
  </si>
  <si>
    <t>Los Silos</t>
  </si>
  <si>
    <t>Los Silos - Buenavista del Norte</t>
  </si>
  <si>
    <t>REDACCION DE PROYECTO: SISTEMA DE SANEAMIENTO Y DEPURACIÓN DE ISLA BAJA (FASE II)</t>
  </si>
  <si>
    <t>Garachico, Los Silos, Buenavista del Norte</t>
  </si>
  <si>
    <t>MEDI E3704  FDCAN L21114</t>
  </si>
  <si>
    <t>MEDI E3701 FDCAN L21111</t>
  </si>
  <si>
    <t>MEDI E3702 FDCAN L21112</t>
  </si>
  <si>
    <t>MEDI E3703 FDCAN L21113</t>
  </si>
  <si>
    <t>MEDI E3705 FDCAN L21115</t>
  </si>
  <si>
    <t>REFORMAS EN NUEVAS OFICINAS  DEL CIATF</t>
  </si>
  <si>
    <t>ABASTECIMIENTO URBANO DE AGUA DE MAR DESALADA EN BUENAVISTA DEL NORTE: INSTALACIÓN DE IMPULSIÓN AL DEPÓSITO LA CUESTA II.</t>
  </si>
  <si>
    <t>REDACCIIÓN DE PROYECTO EDARI LA CAMPANA</t>
  </si>
  <si>
    <t>La Matanza</t>
  </si>
  <si>
    <t>NUEVO DEPOSITO LA MATANZA</t>
  </si>
  <si>
    <t>SISTEMA DE ALERTA TEMPRANA</t>
  </si>
  <si>
    <t>MEJORA DE DRENAJE URBANO DEL ENTORNO DEL CASTILLO DE SAN ANDRÉS</t>
  </si>
  <si>
    <t>ACTUACIONES DE ADECUACIÓN PARA LA MEJORA DEL DRENAJE DE DIFERENTES CAUCES DE DOMINIO PÚBLICO HIDRAÚLICO EN LOS TT. MM. DE TEGUESTE, TACORONTE Y EL SAUZAL</t>
  </si>
  <si>
    <t>ACTUACIONES DE ADECUACIÓN PARA LA MEJORA DEL DRENAJE DE DIFERENTES CAUCES DE DOMINIO PÚBLICO HIDRAÚLICO EN LOS TT. MM. DE LA MATANZA, LA VICTORIA Y SANTA ÚRSULA</t>
  </si>
  <si>
    <t>P R E S U P U E S T O     2 0 1 8</t>
  </si>
  <si>
    <t>DENOMINACION    DEL PROYECTO DE INVERSIÓN</t>
  </si>
  <si>
    <t>FINANCIACIÓN</t>
  </si>
  <si>
    <t>CODIGO PROY.</t>
  </si>
  <si>
    <t xml:space="preserve"> P R E S U P U E S T O     2 0 1 8</t>
  </si>
  <si>
    <t>2017/200</t>
  </si>
  <si>
    <t>2017/157</t>
  </si>
  <si>
    <t>2017/270</t>
  </si>
  <si>
    <t>2017/221</t>
  </si>
  <si>
    <t>2017/207</t>
  </si>
  <si>
    <t>ACTUACIONES PARA LA CORRECCIÓN DEL FLÚOR EN EL T. M. DE EL SAUZAL:
FASE A: 2ª FASE DEL DEPÓSITO DE SAN SIMÓN Y BOMBEO AL DEPÓSITO DE CRUZ DE LEANDRO.
FASE B: BOMBEO DESDE EL DEPÓSITO DE CRUZ DE LEANDRO AL DEPÓSITO DE LA MONTAÑETA Y EB LOMO PIEDRAS”.</t>
  </si>
  <si>
    <t>2017/130</t>
  </si>
  <si>
    <t>2016/117</t>
  </si>
  <si>
    <t>2017/273</t>
  </si>
  <si>
    <t>2016/135</t>
  </si>
  <si>
    <t>2017/154</t>
  </si>
  <si>
    <t>2017/237</t>
  </si>
  <si>
    <t>En Licitación</t>
  </si>
  <si>
    <t>2017/155</t>
  </si>
  <si>
    <t>2016/199</t>
  </si>
  <si>
    <t>2015/249</t>
  </si>
  <si>
    <t>2016/133</t>
  </si>
  <si>
    <t>ESTACIÓN DEPURADORA DE LOS ROQUES DE FASNIA Y OBRAS COMPLEMENTARIAS A LOS REQUERIMIENTOS SECTORIALES Y TERRITORIALES. 1ª FASE (T. M. FASNIA)</t>
  </si>
  <si>
    <t xml:space="preserve"> P R E S U P U E S T O     2 0 18</t>
  </si>
  <si>
    <t>ACTUACIONES DE ADECUACIÓN Y MEJORA DEL ENCAUZAMIENTO DEL BCO. DE CHIMBESQUE EN EL ENTORNO DE LA CALLE DE TAFETANA</t>
  </si>
  <si>
    <t>San Miguel de Abona</t>
  </si>
  <si>
    <t>Tegueste, Tacoronte y El Sauzal</t>
  </si>
  <si>
    <t>La Matanza, La Victoria y Santa Úrsula</t>
  </si>
  <si>
    <t>2010/042</t>
  </si>
  <si>
    <t>2016/236</t>
  </si>
  <si>
    <t>MEDI E3702 FDCAN L21113</t>
  </si>
  <si>
    <t>2017/217</t>
  </si>
  <si>
    <t>TELEMANDO Y TELECONTROL INTEGRADO EBARS PERTENCIENTES AL SISTEMA COMARCAL DE SANEAMIENTO Y DEPURACIÓN DE ADEJE-ARONA</t>
  </si>
  <si>
    <t>MEJORA DE LA IMPULSIÓN DE JUAN FERNÁNDEZ Y DEL TRAMO FINAL DEL COLECTOR GENERAL DE VALLE GUERRA</t>
  </si>
  <si>
    <t>HABILITACIÓN DEL BOMBEO DE LA EBAR DE ESPINAL BAJO PERTENECIENTE AL SISTEMA COMARCAL DE SANEAMIENTO Y DEPURACIÓN DEL NORESTE DE TENERIFE</t>
  </si>
  <si>
    <t>COLECTOR COMARCAL DEL NORESTE - TEJINA. TRAMO CALLE LOS POBRES</t>
  </si>
  <si>
    <t>Tegueste</t>
  </si>
  <si>
    <t>2016/344</t>
  </si>
  <si>
    <t>ESTACIÓN DEPURADORA DE AGUAS RESIDUALES VALLE DE GÜÍMAR</t>
  </si>
  <si>
    <t>2014/205</t>
  </si>
  <si>
    <t>2016/233</t>
  </si>
  <si>
    <t>P R E S U P U E S T O     2 0 18</t>
  </si>
  <si>
    <t>2020 Presu</t>
  </si>
  <si>
    <t>REUBICACIÓN DE LA EBAR DE TABAIBA (T.M.EL ROSARIO)</t>
  </si>
  <si>
    <t>207/051</t>
  </si>
  <si>
    <t>2016/197</t>
  </si>
  <si>
    <t>2017/040</t>
  </si>
  <si>
    <t>OBRAS DE MEJORA TÉCNICA PARA LAS FUNCIONES DE EXPLOTACIÓN Y OPERACIÓN DEL SISTEMA COMARCAL DE INFRAESTRUCTURA HIDRÁULICA DE DESALACIÓN DE AGUA DE MAR</t>
  </si>
  <si>
    <t>2017/185</t>
  </si>
  <si>
    <t>ADQUISICIÓN DE TERRENOS PARA SECADO SOLAR EDARU GÜIMAR</t>
  </si>
  <si>
    <t>EQUIPOS PERSONALES PARA SITUACIONES DE EMERGENCIA</t>
  </si>
  <si>
    <t>HABILITACIÓN ELÉCTRICA Y ESTACIÓN TRANSFORMADORA DEL BOMBEO MONTAÑA DEL AIRE - LA ESPERANZA</t>
  </si>
  <si>
    <t>ACTUACIONES PREVISTAS EN FUNCIÓN DE LAS revisar</t>
  </si>
  <si>
    <t>PROYECTO DE EJECUCIÓN DE AZUD DE RETENCIÓN DE ÁRIDOS Y MUROS DE ENCAUZAMIENTO EN EL BARRANCO DE FAÑABÉ</t>
  </si>
  <si>
    <t>ADQUISICIÓN DE TERRENOS INSTALACIÓN SECADO SOLAR</t>
  </si>
  <si>
    <t>2017/039</t>
  </si>
  <si>
    <t>COLECTOR PORTEZUELO - NE</t>
  </si>
  <si>
    <t>P R E S U P U E S T O   C I A T F   2 0 1 8 - ANEXO DE INVERSIONES</t>
  </si>
  <si>
    <t>DETALLE DE APLICACIONES PRESUPUESTARIAS POR PROGRAMAS DEL ANEXO DE INVERSIONES</t>
  </si>
  <si>
    <t>2018 45201.600</t>
  </si>
  <si>
    <t>2018 45201.609</t>
  </si>
  <si>
    <t>2018 45201.610</t>
  </si>
  <si>
    <t>2018 45201.619</t>
  </si>
  <si>
    <t>2018 45201.621</t>
  </si>
  <si>
    <t>2018 45201.622</t>
  </si>
  <si>
    <t>2018 45201.623</t>
  </si>
  <si>
    <t>2018 45201.624</t>
  </si>
  <si>
    <t>2018 45201.625</t>
  </si>
  <si>
    <t>2018 45201.626</t>
  </si>
  <si>
    <t>2018 45201.627</t>
  </si>
  <si>
    <t>2018 45201.629</t>
  </si>
  <si>
    <t>2018 45201.631</t>
  </si>
  <si>
    <t>2018 45201.632</t>
  </si>
  <si>
    <t>2018 45201.633</t>
  </si>
  <si>
    <t>2018 45201.634</t>
  </si>
  <si>
    <t>2018 45201.635</t>
  </si>
  <si>
    <t>2018 45201.636</t>
  </si>
  <si>
    <t>2018 45201.637</t>
  </si>
  <si>
    <t>2018 45201.639</t>
  </si>
  <si>
    <t>2018 45201.640</t>
  </si>
  <si>
    <t>2018 45201.641</t>
  </si>
  <si>
    <t>2018 45201.650</t>
  </si>
  <si>
    <t>2018 45202.600</t>
  </si>
  <si>
    <t>2018 45202.609</t>
  </si>
  <si>
    <t>2018 45202.610</t>
  </si>
  <si>
    <t>2018 45202.619</t>
  </si>
  <si>
    <t>2018 45202.621</t>
  </si>
  <si>
    <t>2018 45202.622</t>
  </si>
  <si>
    <t>2018 45202.623</t>
  </si>
  <si>
    <t>2018 45202.624</t>
  </si>
  <si>
    <t>2018 45202.625</t>
  </si>
  <si>
    <t>2018 45202.626</t>
  </si>
  <si>
    <t>2018 45202.627</t>
  </si>
  <si>
    <t>2018 45202.629</t>
  </si>
  <si>
    <t>2018 45202.631</t>
  </si>
  <si>
    <t>2018 45202.632</t>
  </si>
  <si>
    <t>2018 45202.633</t>
  </si>
  <si>
    <t>2018 45202.634</t>
  </si>
  <si>
    <t>2018 45202.635</t>
  </si>
  <si>
    <t>2018 45202.636</t>
  </si>
  <si>
    <t>2018 45202.637</t>
  </si>
  <si>
    <t>2018 45202.639</t>
  </si>
  <si>
    <t>2018 45202.640</t>
  </si>
  <si>
    <t>2018 45202.641</t>
  </si>
  <si>
    <t>2018 45202.650</t>
  </si>
  <si>
    <t>2018 45303.600</t>
  </si>
  <si>
    <t>2018 45303.609</t>
  </si>
  <si>
    <t>2018 45303.610</t>
  </si>
  <si>
    <t>2018 45303.619</t>
  </si>
  <si>
    <t>2018 45303.621</t>
  </si>
  <si>
    <t>2018 45303.622</t>
  </si>
  <si>
    <t>2018 45303.623</t>
  </si>
  <si>
    <t>2018 45303.624</t>
  </si>
  <si>
    <t>2018 45303.625</t>
  </si>
  <si>
    <t>2018 45303.626</t>
  </si>
  <si>
    <t>2018 45303.627</t>
  </si>
  <si>
    <t>2018 45303.629</t>
  </si>
  <si>
    <t>2018 45303.631</t>
  </si>
  <si>
    <t>2018 45303.632</t>
  </si>
  <si>
    <t>2018 45303.633</t>
  </si>
  <si>
    <t>2018 45303.634</t>
  </si>
  <si>
    <t>2018 45303.635</t>
  </si>
  <si>
    <t>2018 45303.636</t>
  </si>
  <si>
    <t>2018 45303.637</t>
  </si>
  <si>
    <t>2018 45303.639</t>
  </si>
  <si>
    <t>2018 45303.640</t>
  </si>
  <si>
    <t>2018 45303.641</t>
  </si>
  <si>
    <t>2018 45303.650</t>
  </si>
  <si>
    <t>2018 45304.600</t>
  </si>
  <si>
    <t>2018 45304.609</t>
  </si>
  <si>
    <t>2018 45304.610</t>
  </si>
  <si>
    <t>2018 45304.619</t>
  </si>
  <si>
    <t>2018 45304.621</t>
  </si>
  <si>
    <t>2018 45304.622</t>
  </si>
  <si>
    <t>2018 45304.623</t>
  </si>
  <si>
    <t>2018 45304.624</t>
  </si>
  <si>
    <t>2018 45304.625</t>
  </si>
  <si>
    <t>2018 45304.626</t>
  </si>
  <si>
    <t>2018 45304.627</t>
  </si>
  <si>
    <t>2018 45304.629</t>
  </si>
  <si>
    <t>2018 45304.631</t>
  </si>
  <si>
    <t>2018 45304.632</t>
  </si>
  <si>
    <t>2018 45304.633</t>
  </si>
  <si>
    <t>2018 45304.634</t>
  </si>
  <si>
    <t>2018 45304.635</t>
  </si>
  <si>
    <t>2018 45304.636</t>
  </si>
  <si>
    <t>2018 45304.637</t>
  </si>
  <si>
    <t>2018 45304.639</t>
  </si>
  <si>
    <t>2018 45304.640</t>
  </si>
  <si>
    <t>2018 45304.641</t>
  </si>
  <si>
    <t>2018 45304.650</t>
  </si>
  <si>
    <t>2018 45205.600</t>
  </si>
  <si>
    <t>2018 45205.609</t>
  </si>
  <si>
    <t>2018 45205.610</t>
  </si>
  <si>
    <t>2018 45205.619</t>
  </si>
  <si>
    <t>2018 45205.621</t>
  </si>
  <si>
    <t>2018 45205.622</t>
  </si>
  <si>
    <t>2018 45205.623</t>
  </si>
  <si>
    <t>2018 45205.624</t>
  </si>
  <si>
    <t>2018 45205.625</t>
  </si>
  <si>
    <t>2018 45205.626</t>
  </si>
  <si>
    <t>2018 45205.627</t>
  </si>
  <si>
    <t>2018 45205.629</t>
  </si>
  <si>
    <t>2018 45205.631</t>
  </si>
  <si>
    <t>2018 45205.632</t>
  </si>
  <si>
    <t>2018 45205.633</t>
  </si>
  <si>
    <t>2018 45205.634</t>
  </si>
  <si>
    <t>2018 45205.635</t>
  </si>
  <si>
    <t>2018 45205.636</t>
  </si>
  <si>
    <t>2018 45205.637</t>
  </si>
  <si>
    <t>2018 45205.639</t>
  </si>
  <si>
    <t>2018 45205.640</t>
  </si>
  <si>
    <t>2018 45205.641</t>
  </si>
  <si>
    <t>2018 45205.650</t>
  </si>
  <si>
    <t>2018 45206.600</t>
  </si>
  <si>
    <t>2018 45206.609</t>
  </si>
  <si>
    <t>2018 45206.610</t>
  </si>
  <si>
    <t>2018 45206.619</t>
  </si>
  <si>
    <t>2018 45206.621</t>
  </si>
  <si>
    <t>2018 45206.622</t>
  </si>
  <si>
    <t>2018 45206.623</t>
  </si>
  <si>
    <t>2018 45206.624</t>
  </si>
  <si>
    <t>2018 45206.625</t>
  </si>
  <si>
    <t>2018 45206.626</t>
  </si>
  <si>
    <t>2018 45206.627</t>
  </si>
  <si>
    <t>2018 45206.629</t>
  </si>
  <si>
    <t>2018 45206.631</t>
  </si>
  <si>
    <t>2018 45206.632</t>
  </si>
  <si>
    <t>2018 45206.633</t>
  </si>
  <si>
    <t>2018 45206.634</t>
  </si>
  <si>
    <t>2018 45206.635</t>
  </si>
  <si>
    <t>2018 45206.636</t>
  </si>
  <si>
    <t>2018 45206.637</t>
  </si>
  <si>
    <t>2018 45206.639</t>
  </si>
  <si>
    <t>2018 45206.640</t>
  </si>
  <si>
    <t>2018 45206.641</t>
  </si>
  <si>
    <t>2018 45206.650</t>
  </si>
  <si>
    <t>2018 45207.600</t>
  </si>
  <si>
    <t>2018 45207.609</t>
  </si>
  <si>
    <t>2018 45207.610</t>
  </si>
  <si>
    <t>2018 45207.619</t>
  </si>
  <si>
    <t>2018 45207.621</t>
  </si>
  <si>
    <t>2018 45207.622</t>
  </si>
  <si>
    <t>2018 45207.623</t>
  </si>
  <si>
    <t>2018 45207.624</t>
  </si>
  <si>
    <t>2018 45207.625</t>
  </si>
  <si>
    <t>2018 45207.626</t>
  </si>
  <si>
    <t>2018 45207.627</t>
  </si>
  <si>
    <t>2018 45207.629</t>
  </si>
  <si>
    <t>2018 45207.631</t>
  </si>
  <si>
    <t>2018 45207.632</t>
  </si>
  <si>
    <t>2018 45207.633</t>
  </si>
  <si>
    <t>2018 45207.634</t>
  </si>
  <si>
    <t>2018 45207.635</t>
  </si>
  <si>
    <t>2018 45207.636</t>
  </si>
  <si>
    <t>2018 45207.637</t>
  </si>
  <si>
    <t>2018 45207.639</t>
  </si>
  <si>
    <t>2018 45207.640</t>
  </si>
  <si>
    <t>2018 45207.641</t>
  </si>
  <si>
    <t>2018 45207.650</t>
  </si>
  <si>
    <t>2018 45208.600</t>
  </si>
  <si>
    <t>2018 45208.609</t>
  </si>
  <si>
    <t>2018 45208.610</t>
  </si>
  <si>
    <t>2018 45208.619</t>
  </si>
  <si>
    <t>2018 45208.621</t>
  </si>
  <si>
    <t>2018 45208.622</t>
  </si>
  <si>
    <t>2018 45208.623</t>
  </si>
  <si>
    <t>2018 45208.624</t>
  </si>
  <si>
    <t>2018 45208.625</t>
  </si>
  <si>
    <t>2018 45208.626</t>
  </si>
  <si>
    <t>2018 45208.627</t>
  </si>
  <si>
    <t>2018 45208.629</t>
  </si>
  <si>
    <t>2018 45208.631</t>
  </si>
  <si>
    <t>2018 45208.632</t>
  </si>
  <si>
    <t>2018 45208.633</t>
  </si>
  <si>
    <t>2018 45208.634</t>
  </si>
  <si>
    <t>2018 45208.635</t>
  </si>
  <si>
    <t>2018 45208.636</t>
  </si>
  <si>
    <t>2018 45208.637</t>
  </si>
  <si>
    <t>2018 45208.639</t>
  </si>
  <si>
    <t>2018 45208.640</t>
  </si>
  <si>
    <t>2018 45208.641</t>
  </si>
  <si>
    <t>2018 45208.650</t>
  </si>
  <si>
    <t>2018 45209.600</t>
  </si>
  <si>
    <t>2018 45209.609</t>
  </si>
  <si>
    <t>2018 45209.610</t>
  </si>
  <si>
    <t>2018 45209.619</t>
  </si>
  <si>
    <t>2018 45209.621</t>
  </si>
  <si>
    <t>2018 45209.622</t>
  </si>
  <si>
    <t>2018 45209.623</t>
  </si>
  <si>
    <t>2018 45209.624</t>
  </si>
  <si>
    <t>2018 45209.625</t>
  </si>
  <si>
    <t>2018 45209.626</t>
  </si>
  <si>
    <t>2018 45209.627</t>
  </si>
  <si>
    <t>2018 45209.629</t>
  </si>
  <si>
    <t>2018 45209.631</t>
  </si>
  <si>
    <t>2018 45209.632</t>
  </si>
  <si>
    <t>2018 45209.633</t>
  </si>
  <si>
    <t>2018 45209.634</t>
  </si>
  <si>
    <t>2018 45209.635</t>
  </si>
  <si>
    <t>2018 45209.636</t>
  </si>
  <si>
    <t>2018 45209.637</t>
  </si>
  <si>
    <t>2018 45209.639</t>
  </si>
  <si>
    <t>2018 45209.640</t>
  </si>
  <si>
    <t>2018 45209.641</t>
  </si>
  <si>
    <t>2018 45209.650</t>
  </si>
  <si>
    <t>2018 45210.600</t>
  </si>
  <si>
    <t>2018 45210.609</t>
  </si>
  <si>
    <t>2018 45210.610</t>
  </si>
  <si>
    <t>2018 45210.619</t>
  </si>
  <si>
    <t>2018 45210.621</t>
  </si>
  <si>
    <t>2018 45210.622</t>
  </si>
  <si>
    <t>2018 45210.623</t>
  </si>
  <si>
    <t>2018 45210.624</t>
  </si>
  <si>
    <t>2018 45210.625</t>
  </si>
  <si>
    <t>2018 45210.626</t>
  </si>
  <si>
    <t>2018 45210.627</t>
  </si>
  <si>
    <t>2018 45210.629</t>
  </si>
  <si>
    <t>2018 45210.631</t>
  </si>
  <si>
    <t>2018 45210.632</t>
  </si>
  <si>
    <t>2018 45210.633</t>
  </si>
  <si>
    <t>2018 45210.634</t>
  </si>
  <si>
    <t>2018 45210.635</t>
  </si>
  <si>
    <t>2018 45210.636</t>
  </si>
  <si>
    <t>2018 45210.637</t>
  </si>
  <si>
    <t>2018 45210.639</t>
  </si>
  <si>
    <t>2018 45210.640</t>
  </si>
  <si>
    <t>2018 45210.641</t>
  </si>
  <si>
    <t>2018 45210.650</t>
  </si>
  <si>
    <t>2018 45211.600</t>
  </si>
  <si>
    <t>2018 45211.609</t>
  </si>
  <si>
    <t>2018 45211.610</t>
  </si>
  <si>
    <t>2018 45211.619</t>
  </si>
  <si>
    <t>2018 45211.621</t>
  </si>
  <si>
    <t>2018 45211.622</t>
  </si>
  <si>
    <t>2018 45211.623</t>
  </si>
  <si>
    <t>2018 45211.624</t>
  </si>
  <si>
    <t>2018 45211.625</t>
  </si>
  <si>
    <t>2018 45211.626</t>
  </si>
  <si>
    <t>2018 45211.627</t>
  </si>
  <si>
    <t>2018 45211.629</t>
  </si>
  <si>
    <t>2018 45211.631</t>
  </si>
  <si>
    <t>2018 45211.632</t>
  </si>
  <si>
    <t>2018 45211.633</t>
  </si>
  <si>
    <t>2018 45211.634</t>
  </si>
  <si>
    <t>2018 45211.635</t>
  </si>
  <si>
    <t>2018 45211.636</t>
  </si>
  <si>
    <t>2018 45211.637</t>
  </si>
  <si>
    <t>2018 45211.639</t>
  </si>
  <si>
    <t>2018 45211.640</t>
  </si>
  <si>
    <t>2018 45211.641</t>
  </si>
  <si>
    <t>2018 45211.650</t>
  </si>
  <si>
    <t>2018 45212.600</t>
  </si>
  <si>
    <t>2018 45212.609</t>
  </si>
  <si>
    <t>2018 45212.610</t>
  </si>
  <si>
    <t>2018 45212.619</t>
  </si>
  <si>
    <t>2018 45212.621</t>
  </si>
  <si>
    <t>2018 45212.622</t>
  </si>
  <si>
    <t>2018 45212.623</t>
  </si>
  <si>
    <t>2018 45212.624</t>
  </si>
  <si>
    <t>2018 45212.625</t>
  </si>
  <si>
    <t>2018 45212.626</t>
  </si>
  <si>
    <t>2018 45212.627</t>
  </si>
  <si>
    <t>2018 45212.629</t>
  </si>
  <si>
    <t>2018 45212.631</t>
  </si>
  <si>
    <t>2018 45212.632</t>
  </si>
  <si>
    <t>2018 45212.633</t>
  </si>
  <si>
    <t>2018 45212.634</t>
  </si>
  <si>
    <t>2018 45212.635</t>
  </si>
  <si>
    <t>2018 45212.636</t>
  </si>
  <si>
    <t>2018 45212.637</t>
  </si>
  <si>
    <t>2018 45212.639</t>
  </si>
  <si>
    <t>2018 45212.640</t>
  </si>
  <si>
    <t>2018 45212.641</t>
  </si>
  <si>
    <t>2018 45212.650</t>
  </si>
  <si>
    <t>2018 45213.600</t>
  </si>
  <si>
    <t>2018 45213.609</t>
  </si>
  <si>
    <t>2018 45213.610</t>
  </si>
  <si>
    <t>2018 45213.619</t>
  </si>
  <si>
    <t>2018 45213.621</t>
  </si>
  <si>
    <t>2018 45213.622</t>
  </si>
  <si>
    <t>2018 45213.623</t>
  </si>
  <si>
    <t>2018 45213.624</t>
  </si>
  <si>
    <t>2018 45213.625</t>
  </si>
  <si>
    <t>2018 45213.626</t>
  </si>
  <si>
    <t>2018 45213.627</t>
  </si>
  <si>
    <t>2018 45213.629</t>
  </si>
  <si>
    <t>2018 45213.631</t>
  </si>
  <si>
    <t>2018 45213.632</t>
  </si>
  <si>
    <t>2018 45213.633</t>
  </si>
  <si>
    <t>2018 45213.634</t>
  </si>
  <si>
    <t>2018 45213.635</t>
  </si>
  <si>
    <t>2018 45213.636</t>
  </si>
  <si>
    <t>2018 45213.637</t>
  </si>
  <si>
    <t>2018 45213.639</t>
  </si>
  <si>
    <t>2018 45213.640</t>
  </si>
  <si>
    <t>2018 45213.641</t>
  </si>
  <si>
    <t>2018 45213.650</t>
  </si>
  <si>
    <t>2018 45214.600</t>
  </si>
  <si>
    <t>2018 45214.609</t>
  </si>
  <si>
    <t>2018 45214.610</t>
  </si>
  <si>
    <t>2018 45214.619</t>
  </si>
  <si>
    <t>2018 45214.621</t>
  </si>
  <si>
    <t>2018 45214.622</t>
  </si>
  <si>
    <t>2018 45214.623</t>
  </si>
  <si>
    <t>2018 45214.624</t>
  </si>
  <si>
    <t>2018 45214.625</t>
  </si>
  <si>
    <t>2018 45214.626</t>
  </si>
  <si>
    <t>2018 45214.627</t>
  </si>
  <si>
    <t>2018 45214.629</t>
  </si>
  <si>
    <t>2018 45214.631</t>
  </si>
  <si>
    <t>2018 45214.632</t>
  </si>
  <si>
    <t>2018 45214.633</t>
  </si>
  <si>
    <t>2018 45214.634</t>
  </si>
  <si>
    <t>2018 45214.635</t>
  </si>
  <si>
    <t>2018 45214.636</t>
  </si>
  <si>
    <t>2018 45214.637</t>
  </si>
  <si>
    <t>2018 45214.639</t>
  </si>
  <si>
    <t>2018 45214.640</t>
  </si>
  <si>
    <t>2018 45214.641</t>
  </si>
  <si>
    <t>2018 45214.650</t>
  </si>
  <si>
    <t>2018 45215.600</t>
  </si>
  <si>
    <t>2018 45215.609</t>
  </si>
  <si>
    <t>2018 45215.610</t>
  </si>
  <si>
    <t>2018 45215.619</t>
  </si>
  <si>
    <t>2018 45215.621</t>
  </si>
  <si>
    <t>2018 45215.622</t>
  </si>
  <si>
    <t>2018 45215.623</t>
  </si>
  <si>
    <t>2018 45215.624</t>
  </si>
  <si>
    <t>2018 45215.625</t>
  </si>
  <si>
    <t>2018 45215.626</t>
  </si>
  <si>
    <t>2018 45215.627</t>
  </si>
  <si>
    <t>2018 45215.629</t>
  </si>
  <si>
    <t>2018 45215.631</t>
  </si>
  <si>
    <t>2018 45215.632</t>
  </si>
  <si>
    <t>2018 45215.633</t>
  </si>
  <si>
    <t>2018 45215.634</t>
  </si>
  <si>
    <t>2018 45215.635</t>
  </si>
  <si>
    <t>2018 45215.636</t>
  </si>
  <si>
    <t>2018 45215.637</t>
  </si>
  <si>
    <t>2018 45215.639</t>
  </si>
  <si>
    <t>2018 45215.640</t>
  </si>
  <si>
    <t>2018 45215.641</t>
  </si>
  <si>
    <t>2018 45215.650</t>
  </si>
  <si>
    <t>APLICAC.</t>
  </si>
  <si>
    <t>ADQUISICIÓN DE UN MÓDULO DE AGUA DESALADA DE 1000m3/día</t>
  </si>
  <si>
    <t>ACTUACIONES SIN PROGRAMAR</t>
  </si>
  <si>
    <t>PROY. DE INVERSIÓN</t>
  </si>
  <si>
    <t>PI-0002</t>
  </si>
  <si>
    <t>PI-0003</t>
  </si>
  <si>
    <t>PI-0004</t>
  </si>
  <si>
    <t>PI-0005</t>
  </si>
  <si>
    <t>PI-0006</t>
  </si>
  <si>
    <t>PI-0007</t>
  </si>
  <si>
    <t>PI-0008</t>
  </si>
  <si>
    <t>PI-0009</t>
  </si>
  <si>
    <t>PI-0010</t>
  </si>
  <si>
    <t>PI-0011</t>
  </si>
  <si>
    <t>PI-0012</t>
  </si>
  <si>
    <t>PI-0014</t>
  </si>
  <si>
    <t>PI-0015</t>
  </si>
  <si>
    <t>PI-0016</t>
  </si>
  <si>
    <t>PI-0017</t>
  </si>
  <si>
    <t>PI-0018</t>
  </si>
  <si>
    <t>PI-0019</t>
  </si>
  <si>
    <t>PI-0020</t>
  </si>
  <si>
    <t>PI-0024</t>
  </si>
  <si>
    <t>PI-0025</t>
  </si>
  <si>
    <t>PI-0027</t>
  </si>
  <si>
    <t>PI-0028</t>
  </si>
  <si>
    <t>PI-0029</t>
  </si>
  <si>
    <t>PI-0030</t>
  </si>
  <si>
    <t>PI-0031</t>
  </si>
  <si>
    <t>PI-0033</t>
  </si>
  <si>
    <t>PI-0034</t>
  </si>
  <si>
    <t>PI-0035</t>
  </si>
  <si>
    <t>PI-0036</t>
  </si>
  <si>
    <t>PI-0037</t>
  </si>
  <si>
    <t>PI-0041</t>
  </si>
  <si>
    <t>PI-0042</t>
  </si>
  <si>
    <t>PI-0043</t>
  </si>
  <si>
    <t>PI-0045</t>
  </si>
  <si>
    <t>PI-0046</t>
  </si>
  <si>
    <t>PI-0047</t>
  </si>
  <si>
    <t>PI-0048</t>
  </si>
  <si>
    <t>PI-0049</t>
  </si>
  <si>
    <t>PI-0050</t>
  </si>
  <si>
    <t>CANALIZACIÓN DEL BARRANCO DEL HIERRO: TRAMO GLORIETA DE OFRA A CALLE PEDRO SUÁREZ. ACTUALIZACIÓN JULIO 2016. FASE B</t>
  </si>
  <si>
    <t>OBRA: SISTEMA COMARCAL DE LA OROTAVA. COLECTOR DE DERIVACIÓN DE CAUDALES AL INTERCEPTOR POR EL MARGEN DERECHO DEL BARRANCO DE MARTIÁNEZ</t>
  </si>
  <si>
    <t>ELEVACIÓN DE LA EB LAS CHARQUETAS A LOMO DEL BALO</t>
  </si>
  <si>
    <t>LABORES DE APOYO PARCIAL PARA LA ACTUALIZACION DEL CATALOGO DE INFRAESTRUCTURAS DE SANEAEMIENTO DE TENERIFE EN ALTA Y BAJA MEDIANTE LA INCORPORACIÓN DE LA PLANIFICACION AL SANEAMIENTO MUNICIPAL</t>
  </si>
  <si>
    <t>PI-0001</t>
  </si>
  <si>
    <t>4.- DEPURACIÓN Y REUTILIZACIÓN</t>
  </si>
  <si>
    <t>7.- OTRAS OBRAS HIDRÁULICAS</t>
  </si>
  <si>
    <t>Santa Cruz de Tenerife</t>
  </si>
  <si>
    <t>2016/363</t>
  </si>
  <si>
    <t>LABORES DE APOYO TECNICO AL DIRECTOR DE DIVERSAS OBRAS DEL CIATF PARA CONTROL DE EJECUCIÓN PARCIAL…</t>
  </si>
  <si>
    <t>2017/009</t>
  </si>
  <si>
    <t>COORDINACIÓN DE SEGURIDAD Y SALUD EN DIVERSAS OBRAS</t>
  </si>
  <si>
    <t>2017/036</t>
  </si>
  <si>
    <t>COORDINACION DE SEGURIDAD Y SALUD DE LOS TRABAJOS DE EJECUCIÓN DE CANALIZACIÓN DEL BARRANCO DEL HIERRO</t>
  </si>
  <si>
    <t>2017/077</t>
  </si>
  <si>
    <t>REDACCIÓN DE PROYECTO EDAR LA GUANCHA-SAN JUAN DE LA RAMBLA</t>
  </si>
  <si>
    <t>La Guancha - San Juan de la Rambla</t>
  </si>
  <si>
    <t>2017/121</t>
  </si>
  <si>
    <t>DIRECCIÓN DE DIVERSAS OBRAS DEL CIATF</t>
  </si>
  <si>
    <t>APOYO TÉCNICO PARA LA REALIZACIÓN DEL PROYECTO DE ACTUACIONES PARA LA INCORPORACIÓN DE AGUAS RESIDUALES DEL LITORAL DE CANDELARIA</t>
  </si>
  <si>
    <t>Candelaria</t>
  </si>
  <si>
    <t>REDACCIÓN DEL ESTUDIO DE ALTERNATIVAS Y PROYECTO PARA CORRECIÓN DE RIESGO HIDRAULICO EN EL BARRANCO DE SAN FELIPE</t>
  </si>
  <si>
    <t>2017/004</t>
  </si>
  <si>
    <t>Contrato en curso</t>
  </si>
  <si>
    <t>Los Realejos</t>
  </si>
  <si>
    <t>PI-0013</t>
  </si>
  <si>
    <t>PI-0032</t>
  </si>
  <si>
    <t>PI-0021</t>
  </si>
  <si>
    <t>PI-0022</t>
  </si>
  <si>
    <t>PI-0023</t>
  </si>
  <si>
    <t>PI-0026</t>
  </si>
  <si>
    <t>PI-0038</t>
  </si>
  <si>
    <t>2017/148</t>
  </si>
  <si>
    <t>RECURSOS PROPIOS</t>
  </si>
  <si>
    <t>H O J AS :   2</t>
  </si>
  <si>
    <t>DENOMINACION    DEL  PROYECTO   DE   INVERSION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</si>
</sst>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0\ &quot;Pts&quot;"/>
    <numFmt numFmtId="183" formatCode="0.0"/>
    <numFmt numFmtId="184" formatCode="0.000"/>
    <numFmt numFmtId="185" formatCode="#,##0.0"/>
    <numFmt numFmtId="186" formatCode="#,##0.000"/>
    <numFmt numFmtId="187" formatCode="#,##0.0000"/>
    <numFmt numFmtId="188" formatCode="General_)"/>
    <numFmt numFmtId="189" formatCode="#,##0_);\(#,##0\)"/>
    <numFmt numFmtId="190" formatCode="#,##0&quot;Pts&quot;_);\(#,##0&quot;Pts&quot;\)"/>
    <numFmt numFmtId="191" formatCode="0.0%"/>
    <numFmt numFmtId="192" formatCode="0.000%"/>
    <numFmt numFmtId="193" formatCode="#,##0.0_);\(#,##0.0\)"/>
    <numFmt numFmtId="194" formatCode="#,##0.00_);\(#,##0.00\)"/>
    <numFmt numFmtId="195" formatCode="#,##0.000_);\(#,##0.000\)"/>
    <numFmt numFmtId="196" formatCode="_-* #,##0\ _€_-;\-* #,##0\ _€_-;_-* &quot;-&quot;??\ _€_-;_-@_-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\ _€"/>
    <numFmt numFmtId="207" formatCode="00000"/>
    <numFmt numFmtId="208" formatCode="#,##0.00\ &quot;€&quot;"/>
    <numFmt numFmtId="209" formatCode="[$€-2]\ #,##0.00_);[Red]\([$€-2]\ #,##0.00\)"/>
    <numFmt numFmtId="210" formatCode="[$-C0A]dddd\,\ dd&quot; de &quot;mmmm&quot; de &quot;yyyy"/>
    <numFmt numFmtId="211" formatCode="#,##0.00;[Red]#,##0.00"/>
    <numFmt numFmtId="212" formatCode="#,##0.00\ [$€-1]"/>
    <numFmt numFmtId="213" formatCode="#.##000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#,##0.00_ ;\-#,##0.00\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8"/>
      <name val="Tms Rmn"/>
      <family val="0"/>
    </font>
    <font>
      <u val="single"/>
      <sz val="12"/>
      <name val="Tms Rmn"/>
      <family val="0"/>
    </font>
    <font>
      <b/>
      <sz val="14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ms Rmn"/>
      <family val="0"/>
    </font>
    <font>
      <b/>
      <sz val="12"/>
      <name val="Helv"/>
      <family val="0"/>
    </font>
    <font>
      <b/>
      <sz val="12"/>
      <color indexed="10"/>
      <name val="Tms Rmn"/>
      <family val="0"/>
    </font>
    <font>
      <b/>
      <sz val="12"/>
      <color indexed="8"/>
      <name val="Tms Rmn"/>
      <family val="0"/>
    </font>
    <font>
      <u val="single"/>
      <sz val="5"/>
      <color indexed="36"/>
      <name val="Arial"/>
      <family val="2"/>
    </font>
    <font>
      <sz val="11"/>
      <name val="Times New Roman"/>
      <family val="1"/>
    </font>
    <font>
      <b/>
      <sz val="9"/>
      <name val="Tms Rmn"/>
      <family val="0"/>
    </font>
    <font>
      <sz val="10"/>
      <name val="Helv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48"/>
      <name val="Times New Roman"/>
      <family val="1"/>
    </font>
    <font>
      <b/>
      <sz val="11"/>
      <name val="Tms Rmn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name val="Tms Rmn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ms Rmn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ed"/>
      <right style="mediumDashed"/>
      <top style="mediumDashed"/>
      <bottom style="mediumDashed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44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7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188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71" fillId="0" borderId="9" applyNumberFormat="0" applyFill="0" applyAlignment="0" applyProtection="0"/>
    <xf numFmtId="0" fontId="81" fillId="0" borderId="10" applyNumberFormat="0" applyFill="0" applyAlignment="0" applyProtection="0"/>
  </cellStyleXfs>
  <cellXfs count="431">
    <xf numFmtId="0" fontId="0" fillId="0" borderId="0" xfId="0" applyAlignment="1">
      <alignment/>
    </xf>
    <xf numFmtId="188" fontId="5" fillId="0" borderId="0" xfId="55" applyFont="1" applyAlignment="1" applyProtection="1">
      <alignment horizontal="centerContinuous"/>
      <protection/>
    </xf>
    <xf numFmtId="188" fontId="4" fillId="0" borderId="0" xfId="55" applyAlignment="1">
      <alignment horizontal="centerContinuous"/>
      <protection/>
    </xf>
    <xf numFmtId="188" fontId="4" fillId="0" borderId="0" xfId="55">
      <alignment/>
      <protection/>
    </xf>
    <xf numFmtId="188" fontId="4" fillId="0" borderId="0" xfId="55" applyBorder="1">
      <alignment/>
      <protection/>
    </xf>
    <xf numFmtId="188" fontId="15" fillId="0" borderId="11" xfId="55" applyFont="1" applyBorder="1">
      <alignment/>
      <protection/>
    </xf>
    <xf numFmtId="188" fontId="15" fillId="0" borderId="0" xfId="55" applyFont="1" applyBorder="1">
      <alignment/>
      <protection/>
    </xf>
    <xf numFmtId="188" fontId="4" fillId="0" borderId="0" xfId="55" applyFont="1">
      <alignment/>
      <protection/>
    </xf>
    <xf numFmtId="4" fontId="22" fillId="0" borderId="0" xfId="55" applyNumberFormat="1" applyFont="1">
      <alignment/>
      <protection/>
    </xf>
    <xf numFmtId="188" fontId="15" fillId="0" borderId="12" xfId="55" applyFont="1" applyBorder="1" applyAlignment="1" applyProtection="1">
      <alignment horizontal="left"/>
      <protection/>
    </xf>
    <xf numFmtId="189" fontId="18" fillId="0" borderId="13" xfId="55" applyNumberFormat="1" applyFont="1" applyBorder="1" applyAlignment="1" applyProtection="1">
      <alignment horizontal="center"/>
      <protection/>
    </xf>
    <xf numFmtId="188" fontId="25" fillId="0" borderId="0" xfId="55" applyFont="1">
      <alignment/>
      <protection/>
    </xf>
    <xf numFmtId="0" fontId="0" fillId="0" borderId="0" xfId="0" applyBorder="1" applyAlignment="1">
      <alignment/>
    </xf>
    <xf numFmtId="181" fontId="21" fillId="0" borderId="0" xfId="49" applyFont="1" applyAlignment="1">
      <alignment/>
    </xf>
    <xf numFmtId="188" fontId="4" fillId="0" borderId="0" xfId="55" applyFont="1" applyFill="1">
      <alignment/>
      <protection/>
    </xf>
    <xf numFmtId="188" fontId="16" fillId="0" borderId="0" xfId="55" applyFont="1" applyFill="1">
      <alignment/>
      <protection/>
    </xf>
    <xf numFmtId="188" fontId="16" fillId="0" borderId="0" xfId="55" applyFont="1" applyFill="1" applyBorder="1">
      <alignment/>
      <protection/>
    </xf>
    <xf numFmtId="189" fontId="12" fillId="0" borderId="14" xfId="55" applyNumberFormat="1" applyFont="1" applyBorder="1" applyProtection="1">
      <alignment/>
      <protection/>
    </xf>
    <xf numFmtId="194" fontId="25" fillId="0" borderId="14" xfId="55" applyNumberFormat="1" applyFont="1" applyBorder="1" applyProtection="1">
      <alignment/>
      <protection/>
    </xf>
    <xf numFmtId="194" fontId="25" fillId="0" borderId="15" xfId="55" applyNumberFormat="1" applyFont="1" applyBorder="1" applyProtection="1">
      <alignment/>
      <protection/>
    </xf>
    <xf numFmtId="194" fontId="25" fillId="0" borderId="16" xfId="55" applyNumberFormat="1" applyFont="1" applyBorder="1" applyProtection="1">
      <alignment/>
      <protection/>
    </xf>
    <xf numFmtId="194" fontId="24" fillId="0" borderId="17" xfId="55" applyNumberFormat="1" applyFont="1" applyFill="1" applyBorder="1" applyProtection="1">
      <alignment/>
      <protection/>
    </xf>
    <xf numFmtId="188" fontId="15" fillId="0" borderId="18" xfId="55" applyFont="1" applyBorder="1" applyAlignment="1" applyProtection="1">
      <alignment horizontal="center"/>
      <protection/>
    </xf>
    <xf numFmtId="188" fontId="15" fillId="0" borderId="11" xfId="55" applyFont="1" applyBorder="1" applyAlignment="1" applyProtection="1">
      <alignment horizontal="center"/>
      <protection/>
    </xf>
    <xf numFmtId="188" fontId="15" fillId="0" borderId="18" xfId="55" applyFont="1" applyBorder="1">
      <alignment/>
      <protection/>
    </xf>
    <xf numFmtId="188" fontId="15" fillId="0" borderId="19" xfId="55" applyFont="1" applyBorder="1" applyAlignment="1" applyProtection="1">
      <alignment horizontal="center"/>
      <protection/>
    </xf>
    <xf numFmtId="188" fontId="15" fillId="0" borderId="20" xfId="55" applyFont="1" applyBorder="1" applyAlignment="1" applyProtection="1">
      <alignment horizontal="center"/>
      <protection/>
    </xf>
    <xf numFmtId="188" fontId="15" fillId="0" borderId="21" xfId="55" applyFont="1" applyBorder="1" applyAlignment="1" applyProtection="1">
      <alignment horizontal="center"/>
      <protection/>
    </xf>
    <xf numFmtId="188" fontId="15" fillId="0" borderId="22" xfId="55" applyFont="1" applyBorder="1" applyAlignment="1" applyProtection="1">
      <alignment horizontal="center"/>
      <protection/>
    </xf>
    <xf numFmtId="188" fontId="11" fillId="0" borderId="23" xfId="55" applyFont="1" applyBorder="1">
      <alignment/>
      <protection/>
    </xf>
    <xf numFmtId="188" fontId="11" fillId="0" borderId="23" xfId="55" applyFont="1" applyBorder="1" applyAlignment="1" applyProtection="1">
      <alignment horizontal="center"/>
      <protection/>
    </xf>
    <xf numFmtId="188" fontId="11" fillId="0" borderId="24" xfId="55" applyFont="1" applyBorder="1">
      <alignment/>
      <protection/>
    </xf>
    <xf numFmtId="188" fontId="11" fillId="0" borderId="25" xfId="55" applyFont="1" applyBorder="1">
      <alignment/>
      <protection/>
    </xf>
    <xf numFmtId="188" fontId="4" fillId="0" borderId="0" xfId="55" applyFont="1" applyFill="1" applyAlignment="1">
      <alignment horizontal="centerContinuous"/>
      <protection/>
    </xf>
    <xf numFmtId="188" fontId="4" fillId="0" borderId="0" xfId="55" applyFont="1" applyFill="1" applyBorder="1">
      <alignment/>
      <protection/>
    </xf>
    <xf numFmtId="188" fontId="5" fillId="0" borderId="0" xfId="55" applyFont="1" applyFill="1" applyAlignment="1" applyProtection="1">
      <alignment horizontal="centerContinuous"/>
      <protection/>
    </xf>
    <xf numFmtId="188" fontId="6" fillId="0" borderId="0" xfId="55" applyFont="1" applyFill="1" applyAlignment="1" applyProtection="1">
      <alignment horizontal="left"/>
      <protection/>
    </xf>
    <xf numFmtId="188" fontId="7" fillId="0" borderId="0" xfId="55" applyFont="1" applyFill="1" applyAlignment="1" applyProtection="1">
      <alignment horizontal="left"/>
      <protection/>
    </xf>
    <xf numFmtId="188" fontId="8" fillId="0" borderId="0" xfId="55" applyFont="1" applyFill="1" applyBorder="1">
      <alignment/>
      <protection/>
    </xf>
    <xf numFmtId="188" fontId="8" fillId="0" borderId="0" xfId="55" applyFont="1" applyFill="1" applyAlignment="1" applyProtection="1">
      <alignment horizontal="left"/>
      <protection/>
    </xf>
    <xf numFmtId="188" fontId="16" fillId="0" borderId="0" xfId="55" applyFont="1" applyFill="1" applyAlignment="1">
      <alignment vertical="center"/>
      <protection/>
    </xf>
    <xf numFmtId="188" fontId="4" fillId="0" borderId="0" xfId="55" applyFont="1" applyFill="1" applyBorder="1" applyAlignment="1">
      <alignment horizontal="center"/>
      <protection/>
    </xf>
    <xf numFmtId="188" fontId="15" fillId="0" borderId="26" xfId="55" applyFont="1" applyBorder="1" applyAlignment="1" applyProtection="1">
      <alignment horizontal="center"/>
      <protection/>
    </xf>
    <xf numFmtId="188" fontId="15" fillId="0" borderId="27" xfId="55" applyFont="1" applyBorder="1" applyAlignment="1" applyProtection="1">
      <alignment horizontal="center"/>
      <protection/>
    </xf>
    <xf numFmtId="188" fontId="10" fillId="0" borderId="0" xfId="55" applyFont="1" applyFill="1" applyBorder="1" applyAlignment="1" applyProtection="1">
      <alignment horizontal="left" indent="1"/>
      <protection/>
    </xf>
    <xf numFmtId="194" fontId="0" fillId="0" borderId="0" xfId="55" applyNumberFormat="1" applyFont="1" applyBorder="1" applyAlignment="1" applyProtection="1">
      <alignment horizontal="right"/>
      <protection/>
    </xf>
    <xf numFmtId="188" fontId="13" fillId="0" borderId="0" xfId="55" applyFont="1" applyFill="1">
      <alignment/>
      <protection/>
    </xf>
    <xf numFmtId="188" fontId="14" fillId="0" borderId="0" xfId="55" applyFont="1" applyFill="1">
      <alignment/>
      <protection/>
    </xf>
    <xf numFmtId="188" fontId="13" fillId="0" borderId="0" xfId="55" applyFont="1" applyFill="1" applyAlignment="1">
      <alignment horizontal="centerContinuous"/>
      <protection/>
    </xf>
    <xf numFmtId="188" fontId="13" fillId="0" borderId="0" xfId="55" applyFont="1" applyFill="1" applyAlignment="1" applyProtection="1">
      <alignment horizontal="left"/>
      <protection/>
    </xf>
    <xf numFmtId="188" fontId="13" fillId="0" borderId="0" xfId="55" applyFont="1" applyFill="1" applyAlignment="1">
      <alignment wrapText="1"/>
      <protection/>
    </xf>
    <xf numFmtId="188" fontId="4" fillId="0" borderId="0" xfId="55" applyFont="1" applyFill="1" applyAlignment="1">
      <alignment wrapText="1"/>
      <protection/>
    </xf>
    <xf numFmtId="188" fontId="4" fillId="0" borderId="0" xfId="55" applyFont="1" applyFill="1" applyBorder="1" applyAlignment="1">
      <alignment wrapText="1"/>
      <protection/>
    </xf>
    <xf numFmtId="188" fontId="13" fillId="0" borderId="0" xfId="55" applyFont="1" applyFill="1" applyAlignment="1" applyProtection="1">
      <alignment horizontal="centerContinuous"/>
      <protection/>
    </xf>
    <xf numFmtId="188" fontId="5" fillId="0" borderId="0" xfId="55" applyFont="1" applyFill="1" applyAlignment="1" applyProtection="1">
      <alignment horizontal="center" vertical="center"/>
      <protection/>
    </xf>
    <xf numFmtId="188" fontId="4" fillId="0" borderId="0" xfId="55" applyFont="1" applyFill="1" applyAlignment="1">
      <alignment horizontal="center" vertical="center"/>
      <protection/>
    </xf>
    <xf numFmtId="188" fontId="4" fillId="0" borderId="0" xfId="55" applyFont="1" applyFill="1" applyBorder="1" applyAlignment="1">
      <alignment horizontal="center" vertical="center"/>
      <protection/>
    </xf>
    <xf numFmtId="194" fontId="0" fillId="0" borderId="28" xfId="55" applyNumberFormat="1" applyFont="1" applyBorder="1" applyProtection="1">
      <alignment/>
      <protection/>
    </xf>
    <xf numFmtId="188" fontId="11" fillId="0" borderId="29" xfId="55" applyFont="1" applyBorder="1">
      <alignment/>
      <protection/>
    </xf>
    <xf numFmtId="188" fontId="15" fillId="0" borderId="30" xfId="55" applyFont="1" applyBorder="1" applyAlignment="1" applyProtection="1">
      <alignment horizontal="center"/>
      <protection/>
    </xf>
    <xf numFmtId="194" fontId="25" fillId="0" borderId="31" xfId="55" applyNumberFormat="1" applyFont="1" applyBorder="1" applyProtection="1">
      <alignment/>
      <protection/>
    </xf>
    <xf numFmtId="188" fontId="11" fillId="0" borderId="32" xfId="55" applyFont="1" applyBorder="1" applyAlignment="1" applyProtection="1">
      <alignment horizontal="center"/>
      <protection/>
    </xf>
    <xf numFmtId="188" fontId="15" fillId="0" borderId="33" xfId="55" applyFont="1" applyBorder="1" applyAlignment="1" applyProtection="1">
      <alignment horizontal="center"/>
      <protection/>
    </xf>
    <xf numFmtId="194" fontId="0" fillId="0" borderId="34" xfId="55" applyNumberFormat="1" applyFont="1" applyBorder="1" applyProtection="1">
      <alignment/>
      <protection/>
    </xf>
    <xf numFmtId="188" fontId="15" fillId="0" borderId="35" xfId="55" applyFont="1" applyBorder="1" applyAlignment="1" applyProtection="1">
      <alignment horizontal="center" vertical="center"/>
      <protection/>
    </xf>
    <xf numFmtId="188" fontId="15" fillId="0" borderId="36" xfId="55" applyFont="1" applyBorder="1" applyAlignment="1" applyProtection="1">
      <alignment horizontal="center" vertical="center"/>
      <protection/>
    </xf>
    <xf numFmtId="188" fontId="25" fillId="0" borderId="0" xfId="55" applyFont="1" applyFill="1">
      <alignment/>
      <protection/>
    </xf>
    <xf numFmtId="49" fontId="25" fillId="0" borderId="37" xfId="0" applyNumberFormat="1" applyFont="1" applyFill="1" applyBorder="1" applyAlignment="1">
      <alignment horizontal="center" vertical="center" wrapText="1"/>
    </xf>
    <xf numFmtId="3" fontId="39" fillId="0" borderId="37" xfId="0" applyNumberFormat="1" applyFont="1" applyFill="1" applyBorder="1" applyAlignment="1">
      <alignment horizontal="center" vertical="center" wrapText="1"/>
    </xf>
    <xf numFmtId="4" fontId="25" fillId="0" borderId="37" xfId="0" applyNumberFormat="1" applyFont="1" applyFill="1" applyBorder="1" applyAlignment="1">
      <alignment horizontal="right" vertical="center" indent="1"/>
    </xf>
    <xf numFmtId="0" fontId="25" fillId="0" borderId="37" xfId="0" applyFont="1" applyFill="1" applyBorder="1" applyAlignment="1">
      <alignment horizontal="center" vertical="center" wrapText="1"/>
    </xf>
    <xf numFmtId="188" fontId="0" fillId="0" borderId="0" xfId="55" applyFont="1" applyFill="1">
      <alignment/>
      <protection/>
    </xf>
    <xf numFmtId="188" fontId="25" fillId="0" borderId="37" xfId="55" applyFont="1" applyFill="1" applyBorder="1">
      <alignment/>
      <protection/>
    </xf>
    <xf numFmtId="0" fontId="25" fillId="0" borderId="37" xfId="0" applyFont="1" applyFill="1" applyBorder="1" applyAlignment="1">
      <alignment horizontal="left" vertical="center" wrapText="1"/>
    </xf>
    <xf numFmtId="4" fontId="25" fillId="0" borderId="37" xfId="0" applyNumberFormat="1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justify" vertical="center" wrapText="1"/>
    </xf>
    <xf numFmtId="4" fontId="25" fillId="0" borderId="37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194" fontId="0" fillId="0" borderId="14" xfId="55" applyNumberFormat="1" applyFont="1" applyBorder="1" applyProtection="1">
      <alignment/>
      <protection/>
    </xf>
    <xf numFmtId="188" fontId="15" fillId="0" borderId="31" xfId="55" applyFont="1" applyBorder="1" applyAlignment="1" applyProtection="1">
      <alignment horizontal="center"/>
      <protection/>
    </xf>
    <xf numFmtId="188" fontId="15" fillId="0" borderId="14" xfId="55" applyFont="1" applyBorder="1" applyAlignment="1" applyProtection="1">
      <alignment horizontal="center"/>
      <protection/>
    </xf>
    <xf numFmtId="188" fontId="15" fillId="0" borderId="34" xfId="55" applyFont="1" applyBorder="1" applyAlignment="1" applyProtection="1">
      <alignment horizontal="center"/>
      <protection/>
    </xf>
    <xf numFmtId="194" fontId="10" fillId="0" borderId="0" xfId="55" applyNumberFormat="1" applyFont="1" applyBorder="1" applyProtection="1">
      <alignment/>
      <protection/>
    </xf>
    <xf numFmtId="194" fontId="25" fillId="0" borderId="0" xfId="55" applyNumberFormat="1" applyFont="1" applyBorder="1" applyProtection="1">
      <alignment/>
      <protection/>
    </xf>
    <xf numFmtId="3" fontId="24" fillId="0" borderId="37" xfId="55" applyNumberFormat="1" applyFont="1" applyFill="1" applyBorder="1" applyAlignment="1" applyProtection="1">
      <alignment horizontal="center" vertical="center"/>
      <protection/>
    </xf>
    <xf numFmtId="3" fontId="25" fillId="0" borderId="37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 indent="1"/>
    </xf>
    <xf numFmtId="188" fontId="4" fillId="0" borderId="37" xfId="55" applyFont="1" applyFill="1" applyBorder="1">
      <alignment/>
      <protection/>
    </xf>
    <xf numFmtId="194" fontId="1" fillId="0" borderId="0" xfId="55" applyNumberFormat="1" applyFont="1" applyFill="1" applyBorder="1" applyProtection="1">
      <alignment/>
      <protection/>
    </xf>
    <xf numFmtId="188" fontId="0" fillId="0" borderId="0" xfId="55" applyFont="1" applyFill="1">
      <alignment/>
      <protection/>
    </xf>
    <xf numFmtId="194" fontId="24" fillId="0" borderId="38" xfId="55" applyNumberFormat="1" applyFont="1" applyFill="1" applyBorder="1" applyAlignment="1" applyProtection="1">
      <alignment horizontal="right" indent="1"/>
      <protection/>
    </xf>
    <xf numFmtId="188" fontId="15" fillId="0" borderId="39" xfId="55" applyFont="1" applyBorder="1">
      <alignment/>
      <protection/>
    </xf>
    <xf numFmtId="194" fontId="25" fillId="0" borderId="39" xfId="55" applyNumberFormat="1" applyFont="1" applyBorder="1" applyAlignment="1" applyProtection="1">
      <alignment horizontal="right" indent="1"/>
      <protection/>
    </xf>
    <xf numFmtId="194" fontId="25" fillId="0" borderId="40" xfId="55" applyNumberFormat="1" applyFont="1" applyBorder="1" applyAlignment="1" applyProtection="1">
      <alignment horizontal="right" indent="1"/>
      <protection/>
    </xf>
    <xf numFmtId="194" fontId="24" fillId="0" borderId="41" xfId="55" applyNumberFormat="1" applyFont="1" applyFill="1" applyBorder="1" applyAlignment="1" applyProtection="1">
      <alignment horizontal="right" indent="1"/>
      <protection/>
    </xf>
    <xf numFmtId="194" fontId="24" fillId="0" borderId="42" xfId="55" applyNumberFormat="1" applyFont="1" applyFill="1" applyBorder="1" applyAlignment="1" applyProtection="1">
      <alignment horizontal="right" indent="1"/>
      <protection/>
    </xf>
    <xf numFmtId="194" fontId="24" fillId="0" borderId="43" xfId="55" applyNumberFormat="1" applyFont="1" applyFill="1" applyBorder="1" applyAlignment="1" applyProtection="1">
      <alignment horizontal="right" indent="1"/>
      <protection/>
    </xf>
    <xf numFmtId="194" fontId="1" fillId="0" borderId="44" xfId="55" applyNumberFormat="1" applyFont="1" applyFill="1" applyBorder="1" applyAlignment="1" applyProtection="1">
      <alignment horizontal="right" indent="1"/>
      <protection/>
    </xf>
    <xf numFmtId="194" fontId="1" fillId="0" borderId="41" xfId="55" applyNumberFormat="1" applyFont="1" applyFill="1" applyBorder="1" applyAlignment="1" applyProtection="1">
      <alignment horizontal="right" indent="1"/>
      <protection/>
    </xf>
    <xf numFmtId="194" fontId="24" fillId="0" borderId="45" xfId="55" applyNumberFormat="1" applyFont="1" applyFill="1" applyBorder="1" applyAlignment="1" applyProtection="1">
      <alignment horizontal="right" indent="1"/>
      <protection/>
    </xf>
    <xf numFmtId="0" fontId="24" fillId="0" borderId="37" xfId="0" applyFont="1" applyFill="1" applyBorder="1" applyAlignment="1">
      <alignment horizontal="center" vertical="center" wrapText="1"/>
    </xf>
    <xf numFmtId="188" fontId="38" fillId="0" borderId="37" xfId="55" applyFont="1" applyFill="1" applyBorder="1" applyAlignment="1" applyProtection="1">
      <alignment horizontal="center" vertical="center" wrapText="1"/>
      <protection/>
    </xf>
    <xf numFmtId="194" fontId="0" fillId="0" borderId="31" xfId="55" applyNumberFormat="1" applyFont="1" applyBorder="1" applyProtection="1">
      <alignment/>
      <protection/>
    </xf>
    <xf numFmtId="4" fontId="25" fillId="0" borderId="37" xfId="0" applyNumberFormat="1" applyFont="1" applyFill="1" applyBorder="1" applyAlignment="1">
      <alignment horizontal="right" vertical="center"/>
    </xf>
    <xf numFmtId="188" fontId="24" fillId="0" borderId="37" xfId="55" applyFont="1" applyFill="1" applyBorder="1" applyAlignment="1" applyProtection="1">
      <alignment horizontal="center"/>
      <protection/>
    </xf>
    <xf numFmtId="188" fontId="20" fillId="0" borderId="0" xfId="55" applyFont="1" applyFill="1" applyAlignment="1">
      <alignment horizontal="left" vertical="center" wrapText="1"/>
      <protection/>
    </xf>
    <xf numFmtId="188" fontId="35" fillId="0" borderId="0" xfId="55" applyFont="1" applyFill="1" applyAlignment="1" applyProtection="1">
      <alignment horizontal="left" vertical="center" wrapText="1"/>
      <protection/>
    </xf>
    <xf numFmtId="188" fontId="20" fillId="0" borderId="0" xfId="55" applyFont="1" applyFill="1" applyBorder="1" applyAlignment="1">
      <alignment horizontal="left" vertical="center" wrapText="1"/>
      <protection/>
    </xf>
    <xf numFmtId="188" fontId="4" fillId="0" borderId="0" xfId="55" applyFont="1" applyFill="1" applyAlignment="1">
      <alignment horizontal="left"/>
      <protection/>
    </xf>
    <xf numFmtId="188" fontId="4" fillId="0" borderId="0" xfId="55" applyFont="1" applyFill="1" applyBorder="1" applyAlignment="1">
      <alignment horizontal="left"/>
      <protection/>
    </xf>
    <xf numFmtId="188" fontId="20" fillId="0" borderId="0" xfId="55" applyFont="1" applyFill="1" applyAlignment="1" applyProtection="1">
      <alignment horizontal="centerContinuous"/>
      <protection/>
    </xf>
    <xf numFmtId="188" fontId="20" fillId="0" borderId="0" xfId="55" applyFont="1" applyFill="1" applyAlignment="1">
      <alignment horizontal="centerContinuous"/>
      <protection/>
    </xf>
    <xf numFmtId="188" fontId="20" fillId="0" borderId="0" xfId="55" applyFont="1" applyFill="1">
      <alignment/>
      <protection/>
    </xf>
    <xf numFmtId="188" fontId="20" fillId="0" borderId="0" xfId="55" applyFont="1" applyFill="1" applyAlignment="1" applyProtection="1">
      <alignment horizontal="left"/>
      <protection/>
    </xf>
    <xf numFmtId="188" fontId="36" fillId="0" borderId="0" xfId="55" applyFont="1" applyFill="1">
      <alignment/>
      <protection/>
    </xf>
    <xf numFmtId="188" fontId="36" fillId="0" borderId="0" xfId="55" applyFont="1" applyFill="1" applyBorder="1">
      <alignment/>
      <protection/>
    </xf>
    <xf numFmtId="4" fontId="25" fillId="0" borderId="37" xfId="55" applyNumberFormat="1" applyFont="1" applyFill="1" applyBorder="1" applyAlignment="1" applyProtection="1">
      <alignment horizontal="right" vertical="center" indent="1"/>
      <protection/>
    </xf>
    <xf numFmtId="0" fontId="37" fillId="0" borderId="37" xfId="0" applyFont="1" applyFill="1" applyBorder="1" applyAlignment="1">
      <alignment horizontal="center" vertical="center" wrapText="1"/>
    </xf>
    <xf numFmtId="188" fontId="24" fillId="0" borderId="37" xfId="55" applyFont="1" applyFill="1" applyBorder="1" applyAlignment="1" applyProtection="1">
      <alignment horizontal="center" vertical="center" wrapText="1"/>
      <protection/>
    </xf>
    <xf numFmtId="188" fontId="24" fillId="0" borderId="37" xfId="55" applyFont="1" applyFill="1" applyBorder="1" applyAlignment="1" applyProtection="1">
      <alignment horizontal="center" wrapText="1"/>
      <protection/>
    </xf>
    <xf numFmtId="188" fontId="24" fillId="0" borderId="37" xfId="55" applyFont="1" applyFill="1" applyBorder="1" applyAlignment="1" applyProtection="1">
      <alignment horizontal="center" vertical="center"/>
      <protection/>
    </xf>
    <xf numFmtId="3" fontId="24" fillId="0" borderId="37" xfId="55" applyNumberFormat="1" applyFont="1" applyFill="1" applyBorder="1" applyAlignment="1" applyProtection="1">
      <alignment horizontal="center" vertical="center" wrapText="1"/>
      <protection/>
    </xf>
    <xf numFmtId="188" fontId="13" fillId="0" borderId="37" xfId="55" applyFont="1" applyFill="1" applyBorder="1">
      <alignment/>
      <protection/>
    </xf>
    <xf numFmtId="194" fontId="33" fillId="0" borderId="37" xfId="55" applyNumberFormat="1" applyFont="1" applyFill="1" applyBorder="1" applyAlignment="1" applyProtection="1">
      <alignment/>
      <protection/>
    </xf>
    <xf numFmtId="188" fontId="24" fillId="0" borderId="37" xfId="55" applyFont="1" applyFill="1" applyBorder="1">
      <alignment/>
      <protection/>
    </xf>
    <xf numFmtId="188" fontId="24" fillId="0" borderId="37" xfId="55" applyFont="1" applyFill="1" applyBorder="1" applyAlignment="1" applyProtection="1">
      <alignment horizontal="left"/>
      <protection/>
    </xf>
    <xf numFmtId="188" fontId="4" fillId="0" borderId="37" xfId="55" applyFont="1" applyFill="1" applyBorder="1" applyAlignment="1">
      <alignment horizontal="center" vertical="center"/>
      <protection/>
    </xf>
    <xf numFmtId="188" fontId="10" fillId="0" borderId="37" xfId="55" applyFont="1" applyFill="1" applyBorder="1">
      <alignment/>
      <protection/>
    </xf>
    <xf numFmtId="188" fontId="8" fillId="0" borderId="37" xfId="55" applyFont="1" applyFill="1" applyBorder="1">
      <alignment/>
      <protection/>
    </xf>
    <xf numFmtId="188" fontId="11" fillId="0" borderId="37" xfId="55" applyFont="1" applyFill="1" applyBorder="1" applyAlignment="1" applyProtection="1">
      <alignment horizontal="left"/>
      <protection/>
    </xf>
    <xf numFmtId="4" fontId="8" fillId="0" borderId="37" xfId="55" applyNumberFormat="1" applyFont="1" applyFill="1" applyBorder="1" applyProtection="1">
      <alignment/>
      <protection/>
    </xf>
    <xf numFmtId="4" fontId="11" fillId="0" borderId="37" xfId="55" applyNumberFormat="1" applyFont="1" applyFill="1" applyBorder="1" applyProtection="1">
      <alignment/>
      <protection/>
    </xf>
    <xf numFmtId="189" fontId="8" fillId="0" borderId="37" xfId="55" applyNumberFormat="1" applyFont="1" applyFill="1" applyBorder="1" applyProtection="1">
      <alignment/>
      <protection/>
    </xf>
    <xf numFmtId="188" fontId="10" fillId="0" borderId="37" xfId="55" applyFont="1" applyFill="1" applyBorder="1" applyAlignment="1" applyProtection="1">
      <alignment horizontal="center"/>
      <protection/>
    </xf>
    <xf numFmtId="188" fontId="24" fillId="0" borderId="37" xfId="55" applyFont="1" applyFill="1" applyBorder="1" applyAlignment="1">
      <alignment horizontal="center"/>
      <protection/>
    </xf>
    <xf numFmtId="0" fontId="1" fillId="0" borderId="37" xfId="0" applyFont="1" applyFill="1" applyBorder="1" applyAlignment="1">
      <alignment horizontal="center" vertical="center" wrapText="1"/>
    </xf>
    <xf numFmtId="3" fontId="24" fillId="0" borderId="37" xfId="0" applyNumberFormat="1" applyFont="1" applyFill="1" applyBorder="1" applyAlignment="1">
      <alignment horizontal="center" vertical="center"/>
    </xf>
    <xf numFmtId="188" fontId="13" fillId="0" borderId="37" xfId="55" applyFont="1" applyFill="1" applyBorder="1" applyAlignment="1">
      <alignment horizontal="center"/>
      <protection/>
    </xf>
    <xf numFmtId="188" fontId="34" fillId="0" borderId="37" xfId="55" applyFont="1" applyFill="1" applyBorder="1" applyAlignment="1" applyProtection="1">
      <alignment/>
      <protection/>
    </xf>
    <xf numFmtId="4" fontId="14" fillId="0" borderId="37" xfId="55" applyNumberFormat="1" applyFont="1" applyFill="1" applyBorder="1" applyProtection="1">
      <alignment/>
      <protection/>
    </xf>
    <xf numFmtId="4" fontId="13" fillId="0" borderId="37" xfId="55" applyNumberFormat="1" applyFont="1" applyFill="1" applyBorder="1" applyProtection="1">
      <alignment/>
      <protection/>
    </xf>
    <xf numFmtId="194" fontId="7" fillId="0" borderId="37" xfId="55" applyNumberFormat="1" applyFont="1" applyFill="1" applyBorder="1" applyAlignment="1" applyProtection="1">
      <alignment horizontal="center"/>
      <protection/>
    </xf>
    <xf numFmtId="189" fontId="13" fillId="0" borderId="37" xfId="55" applyNumberFormat="1" applyFont="1" applyFill="1" applyBorder="1" applyProtection="1">
      <alignment/>
      <protection/>
    </xf>
    <xf numFmtId="188" fontId="20" fillId="0" borderId="37" xfId="55" applyFont="1" applyFill="1" applyBorder="1" applyAlignment="1">
      <alignment horizontal="center"/>
      <protection/>
    </xf>
    <xf numFmtId="188" fontId="36" fillId="0" borderId="37" xfId="55" applyFont="1" applyFill="1" applyBorder="1" applyAlignment="1">
      <alignment horizontal="center"/>
      <protection/>
    </xf>
    <xf numFmtId="188" fontId="40" fillId="0" borderId="37" xfId="55" applyFont="1" applyFill="1" applyBorder="1">
      <alignment/>
      <protection/>
    </xf>
    <xf numFmtId="188" fontId="9" fillId="0" borderId="37" xfId="55" applyFont="1" applyFill="1" applyBorder="1" applyAlignment="1" applyProtection="1">
      <alignment horizontal="left"/>
      <protection/>
    </xf>
    <xf numFmtId="194" fontId="28" fillId="0" borderId="37" xfId="55" applyNumberFormat="1" applyFont="1" applyFill="1" applyBorder="1" applyProtection="1">
      <alignment/>
      <protection/>
    </xf>
    <xf numFmtId="194" fontId="40" fillId="0" borderId="37" xfId="55" applyNumberFormat="1" applyFont="1" applyFill="1" applyBorder="1" applyProtection="1">
      <alignment/>
      <protection/>
    </xf>
    <xf numFmtId="194" fontId="11" fillId="0" borderId="37" xfId="55" applyNumberFormat="1" applyFont="1" applyFill="1" applyBorder="1" applyProtection="1">
      <alignment/>
      <protection/>
    </xf>
    <xf numFmtId="188" fontId="16" fillId="0" borderId="37" xfId="55" applyFont="1" applyFill="1" applyBorder="1" applyAlignment="1">
      <alignment horizontal="center"/>
      <protection/>
    </xf>
    <xf numFmtId="188" fontId="9" fillId="0" borderId="37" xfId="55" applyFont="1" applyFill="1" applyBorder="1">
      <alignment/>
      <protection/>
    </xf>
    <xf numFmtId="188" fontId="11" fillId="0" borderId="37" xfId="55" applyFont="1" applyFill="1" applyBorder="1">
      <alignment/>
      <protection/>
    </xf>
    <xf numFmtId="194" fontId="11" fillId="0" borderId="37" xfId="55" applyNumberFormat="1" applyFont="1" applyFill="1" applyBorder="1" applyAlignment="1" applyProtection="1">
      <alignment horizontal="right" vertical="center" indent="1"/>
      <protection/>
    </xf>
    <xf numFmtId="194" fontId="8" fillId="0" borderId="37" xfId="55" applyNumberFormat="1" applyFont="1" applyFill="1" applyBorder="1" applyAlignment="1" applyProtection="1">
      <alignment horizontal="right" vertical="center" indent="1"/>
      <protection/>
    </xf>
    <xf numFmtId="189" fontId="11" fillId="0" borderId="37" xfId="55" applyNumberFormat="1" applyFont="1" applyFill="1" applyBorder="1" applyProtection="1">
      <alignment/>
      <protection/>
    </xf>
    <xf numFmtId="0" fontId="24" fillId="0" borderId="37" xfId="0" applyFont="1" applyFill="1" applyBorder="1" applyAlignment="1">
      <alignment horizontal="center" vertical="center"/>
    </xf>
    <xf numFmtId="188" fontId="4" fillId="0" borderId="37" xfId="55" applyFont="1" applyFill="1" applyBorder="1" applyAlignment="1">
      <alignment horizontal="center"/>
      <protection/>
    </xf>
    <xf numFmtId="0" fontId="24" fillId="0" borderId="46" xfId="0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left" vertical="center" wrapText="1"/>
    </xf>
    <xf numFmtId="0" fontId="37" fillId="0" borderId="47" xfId="0" applyFont="1" applyFill="1" applyBorder="1" applyAlignment="1">
      <alignment horizontal="center" vertical="center"/>
    </xf>
    <xf numFmtId="188" fontId="8" fillId="0" borderId="34" xfId="55" applyFont="1" applyFill="1" applyBorder="1">
      <alignment/>
      <protection/>
    </xf>
    <xf numFmtId="188" fontId="4" fillId="0" borderId="34" xfId="55" applyFont="1" applyFill="1" applyBorder="1" applyAlignment="1">
      <alignment horizontal="center" vertical="center"/>
      <protection/>
    </xf>
    <xf numFmtId="194" fontId="24" fillId="0" borderId="0" xfId="55" applyNumberFormat="1" applyFont="1" applyFill="1" applyBorder="1" applyProtection="1">
      <alignment/>
      <protection/>
    </xf>
    <xf numFmtId="188" fontId="25" fillId="33" borderId="0" xfId="55" applyFont="1" applyFill="1">
      <alignment/>
      <protection/>
    </xf>
    <xf numFmtId="188" fontId="11" fillId="0" borderId="34" xfId="55" applyFont="1" applyFill="1" applyBorder="1" applyAlignment="1" applyProtection="1">
      <alignment horizontal="left"/>
      <protection/>
    </xf>
    <xf numFmtId="4" fontId="8" fillId="0" borderId="34" xfId="55" applyNumberFormat="1" applyFont="1" applyFill="1" applyBorder="1" applyProtection="1">
      <alignment/>
      <protection/>
    </xf>
    <xf numFmtId="4" fontId="11" fillId="0" borderId="34" xfId="55" applyNumberFormat="1" applyFont="1" applyFill="1" applyBorder="1" applyProtection="1">
      <alignment/>
      <protection/>
    </xf>
    <xf numFmtId="188" fontId="9" fillId="0" borderId="0" xfId="55" applyFont="1" applyFill="1" applyBorder="1" applyAlignment="1" applyProtection="1">
      <alignment horizontal="left"/>
      <protection/>
    </xf>
    <xf numFmtId="4" fontId="11" fillId="0" borderId="0" xfId="55" applyNumberFormat="1" applyFont="1" applyFill="1" applyBorder="1" applyProtection="1">
      <alignment/>
      <protection/>
    </xf>
    <xf numFmtId="4" fontId="8" fillId="0" borderId="0" xfId="55" applyNumberFormat="1" applyFont="1" applyFill="1" applyBorder="1" applyProtection="1">
      <alignment/>
      <protection/>
    </xf>
    <xf numFmtId="194" fontId="33" fillId="0" borderId="0" xfId="55" applyNumberFormat="1" applyFont="1" applyFill="1" applyBorder="1" applyAlignment="1" applyProtection="1">
      <alignment/>
      <protection/>
    </xf>
    <xf numFmtId="188" fontId="12" fillId="0" borderId="48" xfId="55" applyFont="1" applyFill="1" applyBorder="1">
      <alignment/>
      <protection/>
    </xf>
    <xf numFmtId="194" fontId="1" fillId="0" borderId="49" xfId="55" applyNumberFormat="1" applyFont="1" applyFill="1" applyBorder="1" applyAlignment="1" applyProtection="1">
      <alignment horizontal="right" indent="1"/>
      <protection/>
    </xf>
    <xf numFmtId="194" fontId="1" fillId="0" borderId="50" xfId="55" applyNumberFormat="1" applyFont="1" applyFill="1" applyBorder="1" applyAlignment="1" applyProtection="1">
      <alignment horizontal="right" indent="1"/>
      <protection/>
    </xf>
    <xf numFmtId="194" fontId="1" fillId="0" borderId="51" xfId="55" applyNumberFormat="1" applyFont="1" applyFill="1" applyBorder="1" applyAlignment="1" applyProtection="1">
      <alignment horizontal="right" indent="1"/>
      <protection/>
    </xf>
    <xf numFmtId="194" fontId="1" fillId="0" borderId="52" xfId="55" applyNumberFormat="1" applyFont="1" applyFill="1" applyBorder="1" applyAlignment="1" applyProtection="1">
      <alignment horizontal="right" inden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188" fontId="30" fillId="0" borderId="0" xfId="55" applyFont="1" applyFill="1" applyAlignment="1">
      <alignment horizontal="center" vertical="center"/>
      <protection/>
    </xf>
    <xf numFmtId="188" fontId="15" fillId="0" borderId="0" xfId="55" applyFont="1" applyFill="1" applyBorder="1" applyAlignment="1" applyProtection="1">
      <alignment horizontal="left"/>
      <protection/>
    </xf>
    <xf numFmtId="189" fontId="18" fillId="0" borderId="0" xfId="55" applyNumberFormat="1" applyFont="1" applyFill="1" applyBorder="1" applyAlignment="1" applyProtection="1">
      <alignment horizontal="center"/>
      <protection/>
    </xf>
    <xf numFmtId="188" fontId="25" fillId="0" borderId="37" xfId="55" applyFont="1" applyFill="1" applyBorder="1" applyAlignment="1">
      <alignment vertical="center" wrapText="1"/>
      <protection/>
    </xf>
    <xf numFmtId="4" fontId="25" fillId="0" borderId="37" xfId="55" applyNumberFormat="1" applyFont="1" applyFill="1" applyBorder="1" applyAlignment="1">
      <alignment vertical="center"/>
      <protection/>
    </xf>
    <xf numFmtId="194" fontId="25" fillId="0" borderId="39" xfId="55" applyNumberFormat="1" applyFont="1" applyFill="1" applyBorder="1" applyAlignment="1" applyProtection="1">
      <alignment horizontal="right" indent="1"/>
      <protection/>
    </xf>
    <xf numFmtId="4" fontId="25" fillId="0" borderId="0" xfId="0" applyNumberFormat="1" applyFont="1" applyFill="1" applyBorder="1" applyAlignment="1">
      <alignment horizontal="right" vertical="center"/>
    </xf>
    <xf numFmtId="188" fontId="6" fillId="0" borderId="0" xfId="55" applyFont="1" applyFill="1" applyAlignment="1" applyProtection="1">
      <alignment horizontal="left" wrapText="1"/>
      <protection/>
    </xf>
    <xf numFmtId="194" fontId="25" fillId="0" borderId="53" xfId="55" applyNumberFormat="1" applyFont="1" applyFill="1" applyBorder="1" applyAlignment="1" applyProtection="1">
      <alignment horizontal="right" indent="1"/>
      <protection/>
    </xf>
    <xf numFmtId="194" fontId="25" fillId="0" borderId="40" xfId="55" applyNumberFormat="1" applyFont="1" applyFill="1" applyBorder="1" applyAlignment="1" applyProtection="1">
      <alignment horizontal="right" indent="1"/>
      <protection/>
    </xf>
    <xf numFmtId="194" fontId="0" fillId="0" borderId="54" xfId="55" applyNumberFormat="1" applyFont="1" applyFill="1" applyBorder="1" applyAlignment="1" applyProtection="1">
      <alignment horizontal="right" indent="1"/>
      <protection/>
    </xf>
    <xf numFmtId="194" fontId="25" fillId="0" borderId="55" xfId="55" applyNumberFormat="1" applyFont="1" applyFill="1" applyBorder="1" applyAlignment="1" applyProtection="1">
      <alignment horizontal="right" indent="1"/>
      <protection/>
    </xf>
    <xf numFmtId="194" fontId="0" fillId="0" borderId="39" xfId="55" applyNumberFormat="1" applyFont="1" applyFill="1" applyBorder="1" applyAlignment="1" applyProtection="1">
      <alignment horizontal="right" indent="1"/>
      <protection/>
    </xf>
    <xf numFmtId="188" fontId="0" fillId="34" borderId="0" xfId="55" applyFont="1" applyFill="1">
      <alignment/>
      <protection/>
    </xf>
    <xf numFmtId="188" fontId="31" fillId="0" borderId="0" xfId="55" applyFont="1" applyFill="1" applyAlignment="1" applyProtection="1">
      <alignment horizontal="centerContinuous"/>
      <protection/>
    </xf>
    <xf numFmtId="188" fontId="32" fillId="0" borderId="0" xfId="55" applyFont="1" applyFill="1" applyAlignment="1" applyProtection="1">
      <alignment horizontal="left" wrapText="1"/>
      <protection/>
    </xf>
    <xf numFmtId="188" fontId="33" fillId="0" borderId="0" xfId="55" applyFont="1" applyFill="1" applyAlignment="1" applyProtection="1">
      <alignment horizontal="left"/>
      <protection/>
    </xf>
    <xf numFmtId="0" fontId="0" fillId="0" borderId="0" xfId="54">
      <alignment/>
      <protection/>
    </xf>
    <xf numFmtId="188" fontId="4" fillId="0" borderId="0" xfId="55" applyFont="1" applyBorder="1">
      <alignment/>
      <protection/>
    </xf>
    <xf numFmtId="1" fontId="0" fillId="0" borderId="0" xfId="54" applyNumberFormat="1" applyAlignment="1">
      <alignment horizontal="center"/>
      <protection/>
    </xf>
    <xf numFmtId="188" fontId="1" fillId="0" borderId="0" xfId="55" applyFont="1" applyBorder="1" applyAlignment="1" applyProtection="1">
      <alignment horizontal="center"/>
      <protection/>
    </xf>
    <xf numFmtId="0" fontId="0" fillId="0" borderId="0" xfId="54" applyFont="1">
      <alignment/>
      <protection/>
    </xf>
    <xf numFmtId="188" fontId="23" fillId="0" borderId="0" xfId="55" applyFont="1" applyBorder="1" applyAlignment="1" applyProtection="1">
      <alignment horizontal="center"/>
      <protection/>
    </xf>
    <xf numFmtId="49" fontId="0" fillId="0" borderId="56" xfId="54" applyNumberFormat="1" applyBorder="1" applyAlignment="1" quotePrefix="1">
      <alignment horizontal="center"/>
      <protection/>
    </xf>
    <xf numFmtId="43" fontId="25" fillId="0" borderId="57" xfId="55" applyNumberFormat="1" applyFont="1" applyBorder="1" applyAlignment="1" quotePrefix="1">
      <alignment horizontal="center" vertical="center" wrapText="1"/>
      <protection/>
    </xf>
    <xf numFmtId="4" fontId="25" fillId="0" borderId="0" xfId="55" applyNumberFormat="1" applyFont="1" applyBorder="1" applyAlignment="1" quotePrefix="1">
      <alignment horizontal="center" vertical="center" wrapText="1"/>
      <protection/>
    </xf>
    <xf numFmtId="0" fontId="25" fillId="0" borderId="0" xfId="55" applyNumberFormat="1" applyFont="1" applyBorder="1" applyAlignment="1">
      <alignment horizontal="center" vertical="center" wrapText="1"/>
      <protection/>
    </xf>
    <xf numFmtId="4" fontId="25" fillId="0" borderId="57" xfId="55" applyNumberFormat="1" applyFont="1" applyBorder="1" applyAlignment="1">
      <alignment vertical="center" wrapText="1"/>
      <protection/>
    </xf>
    <xf numFmtId="4" fontId="25" fillId="0" borderId="58" xfId="55" applyNumberFormat="1" applyFont="1" applyBorder="1" applyAlignment="1">
      <alignment vertical="center" wrapText="1"/>
      <protection/>
    </xf>
    <xf numFmtId="43" fontId="25" fillId="0" borderId="59" xfId="55" applyNumberFormat="1" applyFont="1" applyBorder="1" applyAlignment="1" quotePrefix="1">
      <alignment horizontal="center" vertical="center" wrapText="1"/>
      <protection/>
    </xf>
    <xf numFmtId="4" fontId="25" fillId="0" borderId="60" xfId="55" applyNumberFormat="1" applyFont="1" applyBorder="1" applyAlignment="1">
      <alignment vertical="center" wrapText="1"/>
      <protection/>
    </xf>
    <xf numFmtId="4" fontId="25" fillId="0" borderId="37" xfId="55" applyNumberFormat="1" applyFont="1" applyBorder="1" applyAlignment="1">
      <alignment vertical="center" wrapText="1"/>
      <protection/>
    </xf>
    <xf numFmtId="43" fontId="25" fillId="0" borderId="60" xfId="55" applyNumberFormat="1" applyFont="1" applyBorder="1" applyAlignment="1" quotePrefix="1">
      <alignment horizontal="center" vertical="center" wrapText="1"/>
      <protection/>
    </xf>
    <xf numFmtId="4" fontId="25" fillId="0" borderId="61" xfId="55" applyNumberFormat="1" applyFont="1" applyBorder="1" applyAlignment="1">
      <alignment vertical="center" wrapText="1"/>
      <protection/>
    </xf>
    <xf numFmtId="4" fontId="25" fillId="0" borderId="62" xfId="55" applyNumberFormat="1" applyFont="1" applyBorder="1" applyAlignment="1">
      <alignment vertical="center" wrapText="1"/>
      <protection/>
    </xf>
    <xf numFmtId="4" fontId="25" fillId="0" borderId="63" xfId="55" applyNumberFormat="1" applyFont="1" applyBorder="1" applyAlignment="1">
      <alignment vertical="center" wrapText="1"/>
      <protection/>
    </xf>
    <xf numFmtId="0" fontId="1" fillId="0" borderId="0" xfId="54" applyFont="1">
      <alignment/>
      <protection/>
    </xf>
    <xf numFmtId="4" fontId="25" fillId="0" borderId="64" xfId="55" applyNumberFormat="1" applyFont="1" applyBorder="1" applyAlignment="1">
      <alignment vertical="center" wrapText="1"/>
      <protection/>
    </xf>
    <xf numFmtId="4" fontId="0" fillId="0" borderId="0" xfId="54" applyNumberFormat="1">
      <alignment/>
      <protection/>
    </xf>
    <xf numFmtId="0" fontId="0" fillId="0" borderId="0" xfId="54" applyBorder="1">
      <alignment/>
      <protection/>
    </xf>
    <xf numFmtId="43" fontId="25" fillId="0" borderId="61" xfId="55" applyNumberFormat="1" applyFont="1" applyBorder="1" applyAlignment="1" quotePrefix="1">
      <alignment horizontal="center" vertical="center" wrapText="1"/>
      <protection/>
    </xf>
    <xf numFmtId="49" fontId="0" fillId="0" borderId="56" xfId="54" applyNumberFormat="1" applyBorder="1" applyAlignment="1">
      <alignment horizontal="center"/>
      <protection/>
    </xf>
    <xf numFmtId="43" fontId="25" fillId="0" borderId="65" xfId="55" applyNumberFormat="1" applyFont="1" applyBorder="1" applyAlignment="1" quotePrefix="1">
      <alignment horizontal="center" vertical="center" wrapText="1"/>
      <protection/>
    </xf>
    <xf numFmtId="43" fontId="25" fillId="0" borderId="62" xfId="55" applyNumberFormat="1" applyFont="1" applyBorder="1" applyAlignment="1" quotePrefix="1">
      <alignment horizontal="center" vertical="center" wrapText="1"/>
      <protection/>
    </xf>
    <xf numFmtId="49" fontId="25" fillId="0" borderId="0" xfId="55" applyNumberFormat="1" applyFont="1" applyBorder="1" applyAlignment="1">
      <alignment horizontal="center" vertical="center" wrapText="1"/>
      <protection/>
    </xf>
    <xf numFmtId="3" fontId="0" fillId="0" borderId="0" xfId="54" applyNumberFormat="1">
      <alignment/>
      <protection/>
    </xf>
    <xf numFmtId="4" fontId="0" fillId="0" borderId="0" xfId="54" applyNumberFormat="1" applyFont="1">
      <alignment/>
      <protection/>
    </xf>
    <xf numFmtId="4" fontId="0" fillId="0" borderId="0" xfId="55" applyNumberFormat="1" applyFont="1">
      <alignment/>
      <protection/>
    </xf>
    <xf numFmtId="1" fontId="0" fillId="0" borderId="0" xfId="54" applyNumberFormat="1" applyFont="1" applyAlignment="1">
      <alignment horizontal="center"/>
      <protection/>
    </xf>
    <xf numFmtId="49" fontId="0" fillId="0" borderId="0" xfId="54" applyNumberFormat="1">
      <alignment/>
      <protection/>
    </xf>
    <xf numFmtId="43" fontId="0" fillId="0" borderId="0" xfId="54" applyNumberFormat="1">
      <alignment/>
      <protection/>
    </xf>
    <xf numFmtId="2" fontId="4" fillId="0" borderId="0" xfId="55" applyNumberFormat="1">
      <alignment/>
      <protection/>
    </xf>
    <xf numFmtId="0" fontId="1" fillId="0" borderId="0" xfId="54" applyFont="1" applyFill="1">
      <alignment/>
      <protection/>
    </xf>
    <xf numFmtId="3" fontId="25" fillId="0" borderId="37" xfId="0" applyNumberFormat="1" applyFont="1" applyFill="1" applyBorder="1" applyAlignment="1">
      <alignment horizontal="justify" vertical="center" wrapText="1"/>
    </xf>
    <xf numFmtId="188" fontId="18" fillId="0" borderId="0" xfId="55" applyFont="1" applyFill="1" applyBorder="1" applyAlignment="1">
      <alignment horizontal="center"/>
      <protection/>
    </xf>
    <xf numFmtId="188" fontId="18" fillId="0" borderId="0" xfId="55" applyFont="1" applyFill="1" applyBorder="1" applyAlignment="1" applyProtection="1">
      <alignment horizontal="center"/>
      <protection/>
    </xf>
    <xf numFmtId="188" fontId="18" fillId="0" borderId="66" xfId="55" applyFont="1" applyFill="1" applyBorder="1" applyAlignment="1">
      <alignment horizontal="center"/>
      <protection/>
    </xf>
    <xf numFmtId="188" fontId="18" fillId="0" borderId="0" xfId="55" applyFont="1" applyFill="1" applyBorder="1" applyAlignment="1" quotePrefix="1">
      <alignment horizontal="center"/>
      <protection/>
    </xf>
    <xf numFmtId="188" fontId="18" fillId="0" borderId="49" xfId="55" applyFont="1" applyFill="1" applyBorder="1" applyAlignment="1">
      <alignment horizontal="center"/>
      <protection/>
    </xf>
    <xf numFmtId="188" fontId="18" fillId="0" borderId="67" xfId="55" applyFont="1" applyFill="1" applyBorder="1" applyAlignment="1">
      <alignment horizontal="center"/>
      <protection/>
    </xf>
    <xf numFmtId="188" fontId="18" fillId="0" borderId="68" xfId="55" applyFont="1" applyFill="1" applyBorder="1" applyAlignment="1">
      <alignment horizontal="center"/>
      <protection/>
    </xf>
    <xf numFmtId="188" fontId="18" fillId="0" borderId="69" xfId="55" applyFont="1" applyFill="1" applyBorder="1" applyAlignment="1">
      <alignment horizontal="center"/>
      <protection/>
    </xf>
    <xf numFmtId="188" fontId="18" fillId="0" borderId="70" xfId="55" applyFont="1" applyFill="1" applyBorder="1" applyAlignment="1">
      <alignment horizontal="center"/>
      <protection/>
    </xf>
    <xf numFmtId="188" fontId="18" fillId="0" borderId="31" xfId="55" applyFont="1" applyFill="1" applyBorder="1" applyAlignment="1">
      <alignment horizontal="center"/>
      <protection/>
    </xf>
    <xf numFmtId="188" fontId="18" fillId="0" borderId="34" xfId="55" applyFont="1" applyFill="1" applyBorder="1" applyAlignment="1">
      <alignment horizontal="center"/>
      <protection/>
    </xf>
    <xf numFmtId="188" fontId="18" fillId="0" borderId="50" xfId="55" applyFont="1" applyFill="1" applyBorder="1" applyAlignment="1">
      <alignment horizontal="center"/>
      <protection/>
    </xf>
    <xf numFmtId="188" fontId="17" fillId="0" borderId="0" xfId="55" applyFont="1" applyFill="1" applyBorder="1" applyAlignment="1">
      <alignment horizontal="center"/>
      <protection/>
    </xf>
    <xf numFmtId="188" fontId="1" fillId="34" borderId="71" xfId="55" applyFont="1" applyFill="1" applyBorder="1" applyAlignment="1" applyProtection="1">
      <alignment horizontal="center"/>
      <protection/>
    </xf>
    <xf numFmtId="188" fontId="1" fillId="34" borderId="72" xfId="55" applyFont="1" applyFill="1" applyBorder="1" applyAlignment="1" applyProtection="1">
      <alignment horizontal="center"/>
      <protection/>
    </xf>
    <xf numFmtId="188" fontId="23" fillId="34" borderId="73" xfId="55" applyFont="1" applyFill="1" applyBorder="1" applyAlignment="1" applyProtection="1">
      <alignment horizontal="center"/>
      <protection/>
    </xf>
    <xf numFmtId="188" fontId="23" fillId="34" borderId="74" xfId="55" applyFont="1" applyFill="1" applyBorder="1" applyAlignment="1" applyProtection="1">
      <alignment horizontal="center"/>
      <protection/>
    </xf>
    <xf numFmtId="49" fontId="25" fillId="34" borderId="75" xfId="55" applyNumberFormat="1" applyFont="1" applyFill="1" applyBorder="1" applyAlignment="1">
      <alignment horizontal="center" vertical="center" wrapText="1"/>
      <protection/>
    </xf>
    <xf numFmtId="4" fontId="25" fillId="34" borderId="76" xfId="55" applyNumberFormat="1" applyFont="1" applyFill="1" applyBorder="1" applyAlignment="1" quotePrefix="1">
      <alignment horizontal="center" vertical="center" wrapText="1"/>
      <protection/>
    </xf>
    <xf numFmtId="49" fontId="25" fillId="34" borderId="77" xfId="55" applyNumberFormat="1" applyFont="1" applyFill="1" applyBorder="1" applyAlignment="1">
      <alignment horizontal="center" vertical="center" wrapText="1"/>
      <protection/>
    </xf>
    <xf numFmtId="4" fontId="25" fillId="34" borderId="78" xfId="55" applyNumberFormat="1" applyFont="1" applyFill="1" applyBorder="1" applyAlignment="1" quotePrefix="1">
      <alignment horizontal="center" vertical="center" wrapText="1"/>
      <protection/>
    </xf>
    <xf numFmtId="49" fontId="25" fillId="34" borderId="77" xfId="55" applyNumberFormat="1" applyFont="1" applyFill="1" applyBorder="1" applyAlignment="1" quotePrefix="1">
      <alignment horizontal="center" vertical="center" wrapText="1"/>
      <protection/>
    </xf>
    <xf numFmtId="49" fontId="25" fillId="34" borderId="79" xfId="55" applyNumberFormat="1" applyFont="1" applyFill="1" applyBorder="1" applyAlignment="1">
      <alignment horizontal="center" vertical="center" wrapText="1"/>
      <protection/>
    </xf>
    <xf numFmtId="4" fontId="25" fillId="34" borderId="80" xfId="55" applyNumberFormat="1" applyFont="1" applyFill="1" applyBorder="1" applyAlignment="1" quotePrefix="1">
      <alignment horizontal="center" vertical="center" wrapText="1"/>
      <protection/>
    </xf>
    <xf numFmtId="49" fontId="25" fillId="34" borderId="78" xfId="55" applyNumberFormat="1" applyFont="1" applyFill="1" applyBorder="1" applyAlignment="1">
      <alignment horizontal="center" vertical="center" wrapText="1"/>
      <protection/>
    </xf>
    <xf numFmtId="49" fontId="25" fillId="34" borderId="81" xfId="55" applyNumberFormat="1" applyFont="1" applyFill="1" applyBorder="1" applyAlignment="1">
      <alignment horizontal="center" vertical="center" wrapText="1"/>
      <protection/>
    </xf>
    <xf numFmtId="49" fontId="25" fillId="34" borderId="82" xfId="55" applyNumberFormat="1" applyFont="1" applyFill="1" applyBorder="1" applyAlignment="1">
      <alignment horizontal="center" vertical="center" wrapText="1"/>
      <protection/>
    </xf>
    <xf numFmtId="49" fontId="25" fillId="34" borderId="76" xfId="55" applyNumberFormat="1" applyFont="1" applyFill="1" applyBorder="1" applyAlignment="1">
      <alignment horizontal="center" vertical="center" wrapText="1"/>
      <protection/>
    </xf>
    <xf numFmtId="4" fontId="25" fillId="34" borderId="75" xfId="55" applyNumberFormat="1" applyFont="1" applyFill="1" applyBorder="1" applyAlignment="1" quotePrefix="1">
      <alignment horizontal="center" vertical="center" wrapText="1"/>
      <protection/>
    </xf>
    <xf numFmtId="4" fontId="25" fillId="34" borderId="77" xfId="55" applyNumberFormat="1" applyFont="1" applyFill="1" applyBorder="1" applyAlignment="1" quotePrefix="1">
      <alignment horizontal="center" vertical="center" wrapText="1"/>
      <protection/>
    </xf>
    <xf numFmtId="49" fontId="25" fillId="34" borderId="78" xfId="55" applyNumberFormat="1" applyFont="1" applyFill="1" applyBorder="1" applyAlignment="1" quotePrefix="1">
      <alignment horizontal="center" vertical="center" wrapText="1"/>
      <protection/>
    </xf>
    <xf numFmtId="49" fontId="25" fillId="34" borderId="51" xfId="55" applyNumberFormat="1" applyFont="1" applyFill="1" applyBorder="1" applyAlignment="1">
      <alignment horizontal="center" vertical="center" wrapText="1"/>
      <protection/>
    </xf>
    <xf numFmtId="4" fontId="25" fillId="34" borderId="20" xfId="55" applyNumberFormat="1" applyFont="1" applyFill="1" applyBorder="1" applyAlignment="1" quotePrefix="1">
      <alignment horizontal="center" vertical="center" wrapText="1"/>
      <protection/>
    </xf>
    <xf numFmtId="49" fontId="25" fillId="34" borderId="58" xfId="55" applyNumberFormat="1" applyFont="1" applyFill="1" applyBorder="1" applyAlignment="1">
      <alignment horizontal="center" vertical="center" wrapText="1"/>
      <protection/>
    </xf>
    <xf numFmtId="4" fontId="25" fillId="34" borderId="83" xfId="55" applyNumberFormat="1" applyFont="1" applyFill="1" applyBorder="1" applyAlignment="1" quotePrefix="1">
      <alignment horizontal="center" vertical="center" wrapText="1"/>
      <protection/>
    </xf>
    <xf numFmtId="49" fontId="25" fillId="34" borderId="37" xfId="55" applyNumberFormat="1" applyFont="1" applyFill="1" applyBorder="1" applyAlignment="1">
      <alignment horizontal="center" vertical="center" wrapText="1"/>
      <protection/>
    </xf>
    <xf numFmtId="4" fontId="25" fillId="34" borderId="84" xfId="55" applyNumberFormat="1" applyFont="1" applyFill="1" applyBorder="1" applyAlignment="1" quotePrefix="1">
      <alignment horizontal="center" vertical="center" wrapText="1"/>
      <protection/>
    </xf>
    <xf numFmtId="49" fontId="25" fillId="34" borderId="63" xfId="55" applyNumberFormat="1" applyFont="1" applyFill="1" applyBorder="1" applyAlignment="1">
      <alignment horizontal="center" vertical="center" wrapText="1"/>
      <protection/>
    </xf>
    <xf numFmtId="4" fontId="25" fillId="34" borderId="85" xfId="55" applyNumberFormat="1" applyFont="1" applyFill="1" applyBorder="1" applyAlignment="1" quotePrefix="1">
      <alignment horizontal="center" vertical="center" wrapText="1"/>
      <protection/>
    </xf>
    <xf numFmtId="188" fontId="12" fillId="0" borderId="86" xfId="55" applyFont="1" applyFill="1" applyBorder="1">
      <alignment/>
      <protection/>
    </xf>
    <xf numFmtId="194" fontId="24" fillId="0" borderId="87" xfId="55" applyNumberFormat="1" applyFont="1" applyFill="1" applyBorder="1" applyAlignment="1" applyProtection="1">
      <alignment horizontal="right" indent="1"/>
      <protection/>
    </xf>
    <xf numFmtId="194" fontId="24" fillId="0" borderId="88" xfId="55" applyNumberFormat="1" applyFont="1" applyFill="1" applyBorder="1" applyAlignment="1" applyProtection="1">
      <alignment horizontal="right" indent="1"/>
      <protection/>
    </xf>
    <xf numFmtId="194" fontId="1" fillId="0" borderId="67" xfId="55" applyNumberFormat="1" applyFont="1" applyFill="1" applyBorder="1" applyAlignment="1" applyProtection="1">
      <alignment horizontal="right" indent="1"/>
      <protection/>
    </xf>
    <xf numFmtId="194" fontId="24" fillId="0" borderId="49" xfId="55" applyNumberFormat="1" applyFont="1" applyFill="1" applyBorder="1" applyAlignment="1" applyProtection="1">
      <alignment horizontal="right" indent="1"/>
      <protection/>
    </xf>
    <xf numFmtId="194" fontId="1" fillId="0" borderId="38" xfId="55" applyNumberFormat="1" applyFont="1" applyFill="1" applyBorder="1" applyAlignment="1" applyProtection="1">
      <alignment horizontal="right" indent="1"/>
      <protection/>
    </xf>
    <xf numFmtId="188" fontId="12" fillId="0" borderId="89" xfId="55" applyFont="1" applyFill="1" applyBorder="1">
      <alignment/>
      <protection/>
    </xf>
    <xf numFmtId="194" fontId="24" fillId="0" borderId="79" xfId="55" applyNumberFormat="1" applyFont="1" applyFill="1" applyBorder="1" applyAlignment="1" applyProtection="1">
      <alignment horizontal="right" indent="1"/>
      <protection/>
    </xf>
    <xf numFmtId="194" fontId="24" fillId="0" borderId="90" xfId="55" applyNumberFormat="1" applyFont="1" applyFill="1" applyBorder="1" applyAlignment="1" applyProtection="1">
      <alignment horizontal="right" indent="1"/>
      <protection/>
    </xf>
    <xf numFmtId="194" fontId="24" fillId="0" borderId="91" xfId="55" applyNumberFormat="1" applyFont="1" applyFill="1" applyBorder="1" applyAlignment="1" applyProtection="1">
      <alignment horizontal="right" indent="1"/>
      <protection/>
    </xf>
    <xf numFmtId="194" fontId="1" fillId="0" borderId="92" xfId="55" applyNumberFormat="1" applyFont="1" applyFill="1" applyBorder="1" applyAlignment="1" applyProtection="1">
      <alignment horizontal="right" indent="1"/>
      <protection/>
    </xf>
    <xf numFmtId="194" fontId="24" fillId="0" borderId="93" xfId="55" applyNumberFormat="1" applyFont="1" applyFill="1" applyBorder="1" applyAlignment="1" applyProtection="1">
      <alignment horizontal="right" indent="1"/>
      <protection/>
    </xf>
    <xf numFmtId="194" fontId="1" fillId="0" borderId="79" xfId="55" applyNumberFormat="1" applyFont="1" applyFill="1" applyBorder="1" applyAlignment="1" applyProtection="1">
      <alignment horizontal="right" indent="1"/>
      <protection/>
    </xf>
    <xf numFmtId="194" fontId="1" fillId="0" borderId="93" xfId="55" applyNumberFormat="1" applyFont="1" applyFill="1" applyBorder="1" applyAlignment="1" applyProtection="1">
      <alignment horizontal="right" indent="1"/>
      <protection/>
    </xf>
    <xf numFmtId="194" fontId="1" fillId="0" borderId="94" xfId="55" applyNumberFormat="1" applyFont="1" applyFill="1" applyBorder="1" applyAlignment="1" applyProtection="1">
      <alignment horizontal="right" indent="1"/>
      <protection/>
    </xf>
    <xf numFmtId="188" fontId="12" fillId="0" borderId="71" xfId="55" applyFont="1" applyFill="1" applyBorder="1">
      <alignment/>
      <protection/>
    </xf>
    <xf numFmtId="194" fontId="24" fillId="0" borderId="73" xfId="55" applyNumberFormat="1" applyFont="1" applyFill="1" applyBorder="1" applyAlignment="1" applyProtection="1">
      <alignment horizontal="right" indent="1"/>
      <protection/>
    </xf>
    <xf numFmtId="194" fontId="24" fillId="0" borderId="95" xfId="55" applyNumberFormat="1" applyFont="1" applyFill="1" applyBorder="1" applyAlignment="1" applyProtection="1">
      <alignment horizontal="right" indent="1"/>
      <protection/>
    </xf>
    <xf numFmtId="194" fontId="24" fillId="0" borderId="96" xfId="55" applyNumberFormat="1" applyFont="1" applyFill="1" applyBorder="1" applyAlignment="1" applyProtection="1">
      <alignment horizontal="right" indent="1"/>
      <protection/>
    </xf>
    <xf numFmtId="194" fontId="1" fillId="0" borderId="80" xfId="55" applyNumberFormat="1" applyFont="1" applyFill="1" applyBorder="1" applyAlignment="1" applyProtection="1">
      <alignment horizontal="right" indent="1"/>
      <protection/>
    </xf>
    <xf numFmtId="194" fontId="24" fillId="0" borderId="51" xfId="55" applyNumberFormat="1" applyFont="1" applyFill="1" applyBorder="1" applyAlignment="1" applyProtection="1">
      <alignment horizontal="right" indent="1"/>
      <protection/>
    </xf>
    <xf numFmtId="194" fontId="1" fillId="0" borderId="73" xfId="55" applyNumberFormat="1" applyFont="1" applyFill="1" applyBorder="1" applyAlignment="1" applyProtection="1">
      <alignment horizontal="right" indent="1"/>
      <protection/>
    </xf>
    <xf numFmtId="188" fontId="15" fillId="0" borderId="97" xfId="55" applyFont="1" applyBorder="1" applyAlignment="1" applyProtection="1">
      <alignment horizontal="center"/>
      <protection/>
    </xf>
    <xf numFmtId="188" fontId="15" fillId="0" borderId="28" xfId="55" applyFont="1" applyBorder="1" applyAlignment="1" applyProtection="1">
      <alignment horizontal="center" vertical="center"/>
      <protection/>
    </xf>
    <xf numFmtId="3" fontId="11" fillId="0" borderId="98" xfId="55" applyNumberFormat="1" applyFont="1" applyFill="1" applyBorder="1" applyAlignment="1" applyProtection="1">
      <alignment horizontal="center" vertical="center"/>
      <protection/>
    </xf>
    <xf numFmtId="3" fontId="24" fillId="0" borderId="99" xfId="55" applyNumberFormat="1" applyFont="1" applyFill="1" applyBorder="1" applyAlignment="1" applyProtection="1">
      <alignment horizontal="center" vertical="center"/>
      <protection/>
    </xf>
    <xf numFmtId="194" fontId="0" fillId="0" borderId="100" xfId="55" applyNumberFormat="1" applyFont="1" applyBorder="1" applyProtection="1">
      <alignment/>
      <protection/>
    </xf>
    <xf numFmtId="194" fontId="24" fillId="0" borderId="101" xfId="55" applyNumberFormat="1" applyFont="1" applyFill="1" applyBorder="1" applyProtection="1">
      <alignment/>
      <protection/>
    </xf>
    <xf numFmtId="188" fontId="16" fillId="0" borderId="102" xfId="55" applyFont="1" applyBorder="1" applyAlignment="1">
      <alignment horizontal="center"/>
      <protection/>
    </xf>
    <xf numFmtId="188" fontId="24" fillId="0" borderId="37" xfId="55" applyFont="1" applyFill="1" applyBorder="1" applyAlignment="1">
      <alignment/>
      <protection/>
    </xf>
    <xf numFmtId="194" fontId="24" fillId="0" borderId="37" xfId="55" applyNumberFormat="1" applyFont="1" applyFill="1" applyBorder="1" applyAlignment="1" applyProtection="1">
      <alignment/>
      <protection/>
    </xf>
    <xf numFmtId="188" fontId="25" fillId="0" borderId="37" xfId="55" applyFont="1" applyFill="1" applyBorder="1" applyAlignment="1">
      <alignment horizontal="center"/>
      <protection/>
    </xf>
    <xf numFmtId="189" fontId="25" fillId="0" borderId="37" xfId="55" applyNumberFormat="1" applyFont="1" applyFill="1" applyBorder="1" applyProtection="1">
      <alignment/>
      <protection/>
    </xf>
    <xf numFmtId="189" fontId="24" fillId="0" borderId="37" xfId="55" applyNumberFormat="1" applyFont="1" applyFill="1" applyBorder="1" applyAlignment="1" applyProtection="1">
      <alignment vertical="center"/>
      <protection/>
    </xf>
    <xf numFmtId="188" fontId="25" fillId="0" borderId="37" xfId="55" applyFont="1" applyFill="1" applyBorder="1" applyAlignment="1" applyProtection="1">
      <alignment horizontal="center" vertical="center" wrapText="1"/>
      <protection/>
    </xf>
    <xf numFmtId="0" fontId="25" fillId="0" borderId="37" xfId="0" applyFont="1" applyFill="1" applyBorder="1" applyAlignment="1">
      <alignment horizontal="justify" vertical="center"/>
    </xf>
    <xf numFmtId="49" fontId="25" fillId="0" borderId="37" xfId="55" applyNumberFormat="1" applyFont="1" applyFill="1" applyBorder="1" applyAlignment="1" applyProtection="1">
      <alignment horizontal="center" vertical="center" wrapText="1"/>
      <protection/>
    </xf>
    <xf numFmtId="4" fontId="24" fillId="0" borderId="37" xfId="55" applyNumberFormat="1" applyFont="1" applyFill="1" applyBorder="1" applyAlignment="1" applyProtection="1">
      <alignment horizontal="center" vertical="center" wrapText="1"/>
      <protection/>
    </xf>
    <xf numFmtId="4" fontId="24" fillId="0" borderId="37" xfId="55" applyNumberFormat="1" applyFont="1" applyFill="1" applyBorder="1" applyAlignment="1" applyProtection="1">
      <alignment horizontal="right" vertical="center" indent="1"/>
      <protection/>
    </xf>
    <xf numFmtId="0" fontId="24" fillId="0" borderId="37" xfId="55" applyNumberFormat="1" applyFont="1" applyFill="1" applyBorder="1" applyAlignment="1" applyProtection="1">
      <alignment horizontal="center" vertical="center"/>
      <protection/>
    </xf>
    <xf numFmtId="4" fontId="25" fillId="35" borderId="37" xfId="0" applyNumberFormat="1" applyFont="1" applyFill="1" applyBorder="1" applyAlignment="1">
      <alignment horizontal="right" vertical="center" indent="1"/>
    </xf>
    <xf numFmtId="4" fontId="24" fillId="0" borderId="37" xfId="55" applyNumberFormat="1" applyFont="1" applyFill="1" applyBorder="1" applyProtection="1">
      <alignment/>
      <protection/>
    </xf>
    <xf numFmtId="4" fontId="25" fillId="34" borderId="37" xfId="0" applyNumberFormat="1" applyFont="1" applyFill="1" applyBorder="1" applyAlignment="1">
      <alignment horizontal="right" vertical="center" indent="1"/>
    </xf>
    <xf numFmtId="0" fontId="24" fillId="0" borderId="37" xfId="0" applyFont="1" applyBorder="1" applyAlignment="1">
      <alignment horizontal="center" vertical="center"/>
    </xf>
    <xf numFmtId="0" fontId="25" fillId="0" borderId="37" xfId="54" applyFont="1" applyFill="1" applyBorder="1" applyAlignment="1">
      <alignment vertical="center" wrapText="1"/>
      <protection/>
    </xf>
    <xf numFmtId="194" fontId="24" fillId="0" borderId="37" xfId="55" applyNumberFormat="1" applyFont="1" applyFill="1" applyBorder="1" applyProtection="1">
      <alignment/>
      <protection/>
    </xf>
    <xf numFmtId="194" fontId="25" fillId="0" borderId="37" xfId="55" applyNumberFormat="1" applyFont="1" applyFill="1" applyBorder="1" applyProtection="1">
      <alignment/>
      <protection/>
    </xf>
    <xf numFmtId="188" fontId="24" fillId="0" borderId="37" xfId="55" applyFont="1" applyFill="1" applyBorder="1" applyAlignment="1">
      <alignment vertical="center"/>
      <protection/>
    </xf>
    <xf numFmtId="188" fontId="25" fillId="0" borderId="37" xfId="55" applyFont="1" applyFill="1" applyBorder="1" applyAlignment="1" applyProtection="1">
      <alignment horizontal="center"/>
      <protection/>
    </xf>
    <xf numFmtId="188" fontId="25" fillId="0" borderId="37" xfId="55" applyFont="1" applyFill="1" applyBorder="1" applyAlignment="1">
      <alignment horizontal="center" vertical="center"/>
      <protection/>
    </xf>
    <xf numFmtId="194" fontId="24" fillId="0" borderId="37" xfId="55" applyNumberFormat="1" applyFont="1" applyFill="1" applyBorder="1" applyAlignment="1" applyProtection="1">
      <alignment horizontal="right" vertical="center" indent="1"/>
      <protection/>
    </xf>
    <xf numFmtId="189" fontId="24" fillId="0" borderId="37" xfId="55" applyNumberFormat="1" applyFont="1" applyFill="1" applyBorder="1" applyProtection="1">
      <alignment/>
      <protection/>
    </xf>
    <xf numFmtId="194" fontId="24" fillId="0" borderId="37" xfId="55" applyNumberFormat="1" applyFont="1" applyFill="1" applyBorder="1" applyAlignment="1" applyProtection="1">
      <alignment horizontal="center"/>
      <protection/>
    </xf>
    <xf numFmtId="0" fontId="24" fillId="0" borderId="37" xfId="55" applyNumberFormat="1" applyFont="1" applyFill="1" applyBorder="1" applyAlignment="1" applyProtection="1">
      <alignment horizontal="center" vertical="center" wrapText="1"/>
      <protection/>
    </xf>
    <xf numFmtId="188" fontId="24" fillId="0" borderId="37" xfId="55" applyFont="1" applyFill="1" applyBorder="1" applyAlignment="1" applyProtection="1">
      <alignment/>
      <protection/>
    </xf>
    <xf numFmtId="189" fontId="25" fillId="0" borderId="37" xfId="55" applyNumberFormat="1" applyFont="1" applyFill="1" applyBorder="1" applyAlignment="1" applyProtection="1">
      <alignment vertical="center"/>
      <protection/>
    </xf>
    <xf numFmtId="188" fontId="66" fillId="24" borderId="37" xfId="39" applyNumberFormat="1" applyBorder="1" applyAlignment="1">
      <alignment/>
    </xf>
    <xf numFmtId="0" fontId="68" fillId="21" borderId="1" xfId="34" applyAlignment="1">
      <alignment horizontal="center" vertical="center"/>
    </xf>
    <xf numFmtId="181" fontId="4" fillId="0" borderId="0" xfId="49" applyFont="1" applyFill="1" applyAlignment="1">
      <alignment/>
    </xf>
    <xf numFmtId="181" fontId="24" fillId="0" borderId="37" xfId="49" applyFont="1" applyFill="1" applyBorder="1" applyAlignment="1" applyProtection="1">
      <alignment horizontal="center" vertical="center"/>
      <protection/>
    </xf>
    <xf numFmtId="181" fontId="25" fillId="0" borderId="37" xfId="49" applyFont="1" applyFill="1" applyBorder="1" applyAlignment="1">
      <alignment horizontal="right" vertical="center" indent="1"/>
    </xf>
    <xf numFmtId="181" fontId="24" fillId="0" borderId="37" xfId="49" applyFont="1" applyFill="1" applyBorder="1" applyAlignment="1" applyProtection="1">
      <alignment/>
      <protection/>
    </xf>
    <xf numFmtId="181" fontId="4" fillId="0" borderId="0" xfId="49" applyFont="1" applyFill="1" applyBorder="1" applyAlignment="1">
      <alignment/>
    </xf>
    <xf numFmtId="0" fontId="68" fillId="21" borderId="1" xfId="34" applyNumberFormat="1" applyAlignment="1">
      <alignment horizontal="center" vertical="center" wrapText="1"/>
    </xf>
    <xf numFmtId="49" fontId="68" fillId="21" borderId="1" xfId="34" applyNumberFormat="1" applyAlignment="1" applyProtection="1">
      <alignment horizontal="center" vertical="center" wrapText="1"/>
      <protection/>
    </xf>
    <xf numFmtId="188" fontId="25" fillId="0" borderId="20" xfId="55" applyFont="1" applyFill="1" applyBorder="1" applyAlignment="1">
      <alignment vertical="center" wrapText="1"/>
      <protection/>
    </xf>
    <xf numFmtId="215" fontId="25" fillId="0" borderId="37" xfId="49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4" fontId="73" fillId="30" borderId="37" xfId="48" applyNumberFormat="1" applyBorder="1" applyAlignment="1">
      <alignment horizontal="right" vertical="center" indent="1"/>
    </xf>
    <xf numFmtId="0" fontId="66" fillId="0" borderId="37" xfId="39" applyFill="1" applyBorder="1" applyAlignment="1">
      <alignment horizontal="center" vertical="center" wrapText="1"/>
    </xf>
    <xf numFmtId="188" fontId="82" fillId="6" borderId="0" xfId="19" applyNumberFormat="1" applyFont="1" applyAlignment="1">
      <alignment horizontal="centerContinuous"/>
    </xf>
    <xf numFmtId="188" fontId="82" fillId="6" borderId="0" xfId="19" applyNumberFormat="1" applyFont="1" applyAlignment="1" applyProtection="1">
      <alignment horizontal="centerContinuous"/>
      <protection/>
    </xf>
    <xf numFmtId="188" fontId="44" fillId="0" borderId="0" xfId="55" applyFont="1" applyAlignment="1" applyProtection="1">
      <alignment horizontal="center"/>
      <protection/>
    </xf>
    <xf numFmtId="0" fontId="1" fillId="0" borderId="0" xfId="54" applyFont="1" applyAlignment="1">
      <alignment horizontal="center"/>
      <protection/>
    </xf>
    <xf numFmtId="0" fontId="25" fillId="34" borderId="77" xfId="55" applyNumberFormat="1" applyFont="1" applyFill="1" applyBorder="1" applyAlignment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/>
    </xf>
    <xf numFmtId="4" fontId="24" fillId="0" borderId="103" xfId="55" applyNumberFormat="1" applyFont="1" applyBorder="1" applyAlignment="1">
      <alignment vertical="center" wrapText="1"/>
      <protection/>
    </xf>
    <xf numFmtId="4" fontId="24" fillId="34" borderId="56" xfId="55" applyNumberFormat="1" applyFont="1" applyFill="1" applyBorder="1" applyAlignment="1">
      <alignment vertical="center" wrapText="1"/>
      <protection/>
    </xf>
    <xf numFmtId="3" fontId="25" fillId="34" borderId="76" xfId="55" applyNumberFormat="1" applyFont="1" applyFill="1" applyBorder="1" applyAlignment="1">
      <alignment horizontal="center" vertical="center" wrapText="1"/>
      <protection/>
    </xf>
    <xf numFmtId="49" fontId="25" fillId="34" borderId="73" xfId="55" applyNumberFormat="1" applyFont="1" applyFill="1" applyBorder="1" applyAlignment="1">
      <alignment horizontal="center" vertical="center" wrapText="1"/>
      <protection/>
    </xf>
    <xf numFmtId="49" fontId="25" fillId="34" borderId="104" xfId="55" applyNumberFormat="1" applyFont="1" applyFill="1" applyBorder="1" applyAlignment="1">
      <alignment horizontal="center" vertical="center" wrapText="1"/>
      <protection/>
    </xf>
    <xf numFmtId="4" fontId="25" fillId="0" borderId="83" xfId="55" applyNumberFormat="1" applyFont="1" applyFill="1" applyBorder="1" applyAlignment="1">
      <alignment vertical="center" wrapText="1"/>
      <protection/>
    </xf>
    <xf numFmtId="4" fontId="25" fillId="0" borderId="84" xfId="55" applyNumberFormat="1" applyFont="1" applyFill="1" applyBorder="1" applyAlignment="1">
      <alignment vertical="center" wrapText="1"/>
      <protection/>
    </xf>
    <xf numFmtId="4" fontId="25" fillId="0" borderId="85" xfId="55" applyNumberFormat="1" applyFont="1" applyFill="1" applyBorder="1" applyAlignment="1">
      <alignment vertical="center" wrapText="1"/>
      <protection/>
    </xf>
    <xf numFmtId="0" fontId="24" fillId="0" borderId="37" xfId="0" applyFont="1" applyFill="1" applyBorder="1" applyAlignment="1">
      <alignment horizontal="justify" vertical="center" wrapText="1"/>
    </xf>
    <xf numFmtId="3" fontId="24" fillId="0" borderId="37" xfId="0" applyNumberFormat="1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68" fillId="21" borderId="37" xfId="34" applyNumberFormat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188" fontId="37" fillId="0" borderId="37" xfId="55" applyFont="1" applyFill="1" applyBorder="1" applyAlignment="1" applyProtection="1">
      <alignment horizontal="center" vertical="center" wrapText="1"/>
      <protection/>
    </xf>
    <xf numFmtId="188" fontId="25" fillId="0" borderId="37" xfId="55" applyFont="1" applyFill="1" applyBorder="1" applyAlignment="1" applyProtection="1">
      <alignment horizontal="center" vertical="center"/>
      <protection/>
    </xf>
    <xf numFmtId="181" fontId="25" fillId="0" borderId="37" xfId="49" applyFont="1" applyFill="1" applyBorder="1" applyAlignment="1" applyProtection="1">
      <alignment horizontal="center" vertical="center" wrapText="1"/>
      <protection/>
    </xf>
    <xf numFmtId="0" fontId="25" fillId="36" borderId="37" xfId="0" applyNumberFormat="1" applyFont="1" applyFill="1" applyBorder="1" applyAlignment="1">
      <alignment horizontal="center" vertical="center" wrapText="1"/>
    </xf>
    <xf numFmtId="0" fontId="64" fillId="36" borderId="37" xfId="39" applyFont="1" applyFill="1" applyBorder="1" applyAlignment="1">
      <alignment horizontal="justify" vertical="justify" wrapText="1"/>
    </xf>
    <xf numFmtId="188" fontId="66" fillId="36" borderId="37" xfId="39" applyNumberFormat="1" applyFill="1" applyBorder="1" applyAlignment="1">
      <alignment/>
    </xf>
    <xf numFmtId="49" fontId="66" fillId="36" borderId="37" xfId="39" applyNumberFormat="1" applyFill="1" applyBorder="1" applyAlignment="1">
      <alignment horizontal="center" vertical="center" wrapText="1"/>
    </xf>
    <xf numFmtId="4" fontId="66" fillId="36" borderId="37" xfId="39" applyNumberFormat="1" applyFill="1" applyBorder="1" applyAlignment="1">
      <alignment vertical="center"/>
    </xf>
    <xf numFmtId="4" fontId="66" fillId="36" borderId="37" xfId="39" applyNumberFormat="1" applyFill="1" applyBorder="1" applyAlignment="1">
      <alignment horizontal="right" vertical="center" wrapText="1"/>
    </xf>
    <xf numFmtId="4" fontId="64" fillId="36" borderId="37" xfId="39" applyNumberFormat="1" applyFont="1" applyFill="1" applyBorder="1" applyAlignment="1">
      <alignment horizontal="center" vertical="center" wrapText="1"/>
    </xf>
    <xf numFmtId="4" fontId="66" fillId="36" borderId="37" xfId="39" applyNumberFormat="1" applyFill="1" applyBorder="1" applyAlignment="1">
      <alignment horizontal="center" vertical="center" wrapText="1"/>
    </xf>
    <xf numFmtId="3" fontId="66" fillId="36" borderId="37" xfId="39" applyNumberFormat="1" applyFill="1" applyBorder="1" applyAlignment="1">
      <alignment horizontal="center" vertical="center" wrapText="1"/>
    </xf>
    <xf numFmtId="0" fontId="66" fillId="36" borderId="37" xfId="39" applyFill="1" applyBorder="1" applyAlignment="1">
      <alignment horizontal="center" vertical="center" wrapText="1"/>
    </xf>
    <xf numFmtId="194" fontId="0" fillId="0" borderId="0" xfId="0" applyNumberFormat="1" applyAlignment="1">
      <alignment/>
    </xf>
    <xf numFmtId="1" fontId="24" fillId="34" borderId="105" xfId="55" applyNumberFormat="1" applyFont="1" applyFill="1" applyBorder="1" applyAlignment="1" applyProtection="1">
      <alignment horizontal="center" vertical="center"/>
      <protection/>
    </xf>
    <xf numFmtId="1" fontId="24" fillId="34" borderId="106" xfId="55" applyNumberFormat="1" applyFont="1" applyFill="1" applyBorder="1" applyAlignment="1" applyProtection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3" fontId="24" fillId="0" borderId="107" xfId="55" applyNumberFormat="1" applyFont="1" applyBorder="1" applyAlignment="1" applyProtection="1">
      <alignment horizontal="center" vertical="center"/>
      <protection/>
    </xf>
    <xf numFmtId="3" fontId="24" fillId="0" borderId="14" xfId="55" applyNumberFormat="1" applyFont="1" applyBorder="1" applyAlignment="1" applyProtection="1">
      <alignment horizontal="center" vertical="center"/>
      <protection/>
    </xf>
    <xf numFmtId="3" fontId="24" fillId="0" borderId="108" xfId="55" applyNumberFormat="1" applyFont="1" applyBorder="1" applyAlignment="1" applyProtection="1">
      <alignment horizontal="center" vertical="center"/>
      <protection/>
    </xf>
    <xf numFmtId="3" fontId="24" fillId="0" borderId="38" xfId="55" applyNumberFormat="1" applyFont="1" applyBorder="1" applyAlignment="1" applyProtection="1">
      <alignment horizontal="center" vertical="center"/>
      <protection/>
    </xf>
    <xf numFmtId="188" fontId="1" fillId="34" borderId="71" xfId="55" applyFont="1" applyFill="1" applyBorder="1" applyAlignment="1" applyProtection="1">
      <alignment horizontal="center" vertical="center"/>
      <protection/>
    </xf>
    <xf numFmtId="188" fontId="1" fillId="34" borderId="109" xfId="55" applyFont="1" applyFill="1" applyBorder="1" applyAlignment="1" applyProtection="1">
      <alignment horizontal="center" vertical="center"/>
      <protection/>
    </xf>
    <xf numFmtId="3" fontId="21" fillId="0" borderId="72" xfId="55" applyNumberFormat="1" applyFont="1" applyFill="1" applyBorder="1" applyAlignment="1" applyProtection="1">
      <alignment horizontal="center" vertical="center"/>
      <protection/>
    </xf>
    <xf numFmtId="3" fontId="21" fillId="0" borderId="110" xfId="55" applyNumberFormat="1" applyFont="1" applyFill="1" applyBorder="1" applyAlignment="1" applyProtection="1">
      <alignment horizontal="center" vertical="center"/>
      <protection/>
    </xf>
    <xf numFmtId="188" fontId="16" fillId="0" borderId="111" xfId="55" applyFont="1" applyBorder="1" applyAlignment="1">
      <alignment horizontal="center"/>
      <protection/>
    </xf>
    <xf numFmtId="188" fontId="16" fillId="0" borderId="112" xfId="55" applyFont="1" applyBorder="1" applyAlignment="1">
      <alignment horizontal="center"/>
      <protection/>
    </xf>
    <xf numFmtId="188" fontId="24" fillId="0" borderId="37" xfId="55" applyFont="1" applyFill="1" applyBorder="1" applyAlignment="1" applyProtection="1">
      <alignment horizontal="center" vertical="center" wrapText="1"/>
      <protection/>
    </xf>
    <xf numFmtId="188" fontId="24" fillId="0" borderId="37" xfId="55" applyFont="1" applyFill="1" applyBorder="1" applyAlignment="1" applyProtection="1">
      <alignment horizontal="center"/>
      <protection/>
    </xf>
    <xf numFmtId="188" fontId="24" fillId="0" borderId="37" xfId="55" applyFont="1" applyFill="1" applyBorder="1" applyAlignment="1" applyProtection="1">
      <alignment horizontal="center" vertical="center"/>
      <protection/>
    </xf>
    <xf numFmtId="188" fontId="30" fillId="0" borderId="0" xfId="55" applyFont="1" applyFill="1" applyAlignment="1">
      <alignment horizontal="center" vertical="center" wrapText="1"/>
      <protection/>
    </xf>
    <xf numFmtId="188" fontId="30" fillId="0" borderId="0" xfId="55" applyFont="1" applyFill="1" applyAlignment="1">
      <alignment horizontal="center" vertical="center"/>
      <protection/>
    </xf>
    <xf numFmtId="188" fontId="67" fillId="20" borderId="113" xfId="33" applyNumberFormat="1" applyBorder="1" applyAlignment="1">
      <alignment horizontal="center"/>
    </xf>
    <xf numFmtId="188" fontId="24" fillId="0" borderId="37" xfId="55" applyFont="1" applyFill="1" applyBorder="1" applyAlignment="1">
      <alignment horizontal="center"/>
      <protection/>
    </xf>
    <xf numFmtId="188" fontId="16" fillId="34" borderId="113" xfId="55" applyFont="1" applyFill="1" applyBorder="1" applyAlignment="1">
      <alignment horizontal="center"/>
      <protection/>
    </xf>
    <xf numFmtId="188" fontId="24" fillId="0" borderId="114" xfId="55" applyFont="1" applyFill="1" applyBorder="1" applyAlignment="1">
      <alignment horizontal="center"/>
      <protection/>
    </xf>
    <xf numFmtId="188" fontId="24" fillId="0" borderId="81" xfId="55" applyFont="1" applyFill="1" applyBorder="1" applyAlignment="1">
      <alignment horizontal="center"/>
      <protection/>
    </xf>
    <xf numFmtId="188" fontId="24" fillId="0" borderId="115" xfId="55" applyFont="1" applyFill="1" applyBorder="1" applyAlignment="1">
      <alignment horizontal="center"/>
      <protection/>
    </xf>
    <xf numFmtId="188" fontId="24" fillId="0" borderId="37" xfId="55" applyFont="1" applyFill="1" applyBorder="1" applyAlignment="1">
      <alignment horizontal="center" vertical="center" wrapText="1"/>
      <protection/>
    </xf>
    <xf numFmtId="188" fontId="29" fillId="0" borderId="0" xfId="55" applyFont="1" applyFill="1" applyAlignment="1">
      <alignment horizontal="center" vertical="center"/>
      <protection/>
    </xf>
    <xf numFmtId="188" fontId="16" fillId="34" borderId="0" xfId="55" applyFont="1" applyFill="1" applyBorder="1" applyAlignment="1">
      <alignment horizontal="center"/>
      <protection/>
    </xf>
    <xf numFmtId="188" fontId="16" fillId="34" borderId="0" xfId="55" applyFont="1" applyFill="1" applyBorder="1" applyAlignment="1">
      <alignment horizontal="center" vertical="center"/>
      <protection/>
    </xf>
    <xf numFmtId="3" fontId="24" fillId="0" borderId="37" xfId="55" applyNumberFormat="1" applyFont="1" applyFill="1" applyBorder="1" applyAlignment="1" applyProtection="1">
      <alignment horizontal="center" vertical="center"/>
      <protection/>
    </xf>
    <xf numFmtId="0" fontId="37" fillId="0" borderId="116" xfId="0" applyFont="1" applyFill="1" applyBorder="1" applyAlignment="1">
      <alignment horizontal="center" vertical="center"/>
    </xf>
    <xf numFmtId="0" fontId="24" fillId="0" borderId="117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188" fontId="25" fillId="0" borderId="69" xfId="55" applyFont="1" applyFill="1" applyBorder="1" applyAlignment="1">
      <alignment horizontal="center"/>
      <protection/>
    </xf>
    <xf numFmtId="188" fontId="25" fillId="0" borderId="20" xfId="55" applyFont="1" applyFill="1" applyBorder="1" applyAlignment="1">
      <alignment wrapText="1"/>
      <protection/>
    </xf>
    <xf numFmtId="188" fontId="25" fillId="0" borderId="114" xfId="55" applyFont="1" applyFill="1" applyBorder="1" applyAlignment="1">
      <alignment horizontal="center"/>
      <protection/>
    </xf>
    <xf numFmtId="188" fontId="25" fillId="0" borderId="20" xfId="55" applyFont="1" applyFill="1" applyBorder="1" applyAlignment="1">
      <alignment horizontal="left" vertical="center" wrapText="1"/>
      <protection/>
    </xf>
    <xf numFmtId="188" fontId="4" fillId="0" borderId="69" xfId="55" applyFont="1" applyFill="1" applyBorder="1" applyAlignment="1">
      <alignment horizontal="center"/>
      <protection/>
    </xf>
    <xf numFmtId="188" fontId="25" fillId="0" borderId="20" xfId="55" applyFont="1" applyFill="1" applyBorder="1">
      <alignment/>
      <protection/>
    </xf>
    <xf numFmtId="188" fontId="24" fillId="0" borderId="34" xfId="55" applyFont="1" applyFill="1" applyBorder="1" applyAlignment="1" applyProtection="1">
      <alignment horizontal="center" wrapText="1"/>
      <protection/>
    </xf>
    <xf numFmtId="188" fontId="14" fillId="0" borderId="69" xfId="55" applyFont="1" applyFill="1" applyBorder="1" applyAlignment="1">
      <alignment horizontal="center"/>
      <protection/>
    </xf>
    <xf numFmtId="188" fontId="24" fillId="0" borderId="69" xfId="55" applyFont="1" applyFill="1" applyBorder="1" applyAlignment="1">
      <alignment horizontal="center"/>
      <protection/>
    </xf>
    <xf numFmtId="0" fontId="25" fillId="0" borderId="20" xfId="0" applyFont="1" applyFill="1" applyBorder="1" applyAlignment="1">
      <alignment horizontal="justify" vertical="center" wrapText="1"/>
    </xf>
    <xf numFmtId="0" fontId="37" fillId="0" borderId="118" xfId="0" applyFont="1" applyFill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25" fillId="0" borderId="119" xfId="54" applyFont="1" applyFill="1" applyBorder="1" applyAlignment="1">
      <alignment vertical="center" wrapText="1"/>
      <protection/>
    </xf>
    <xf numFmtId="0" fontId="37" fillId="0" borderId="120" xfId="0" applyFont="1" applyFill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25" fillId="0" borderId="121" xfId="54" applyFont="1" applyFill="1" applyBorder="1" applyAlignment="1">
      <alignment vertical="center" wrapText="1"/>
      <protection/>
    </xf>
    <xf numFmtId="188" fontId="16" fillId="0" borderId="69" xfId="55" applyFont="1" applyFill="1" applyBorder="1" applyAlignment="1">
      <alignment horizontal="center"/>
      <protection/>
    </xf>
    <xf numFmtId="188" fontId="24" fillId="0" borderId="20" xfId="55" applyFont="1" applyFill="1" applyBorder="1" applyAlignment="1">
      <alignment horizontal="left"/>
      <protection/>
    </xf>
    <xf numFmtId="188" fontId="37" fillId="0" borderId="31" xfId="55" applyFont="1" applyFill="1" applyBorder="1" applyAlignment="1" applyProtection="1">
      <alignment horizontal="center" vertical="center" wrapText="1"/>
      <protection/>
    </xf>
    <xf numFmtId="188" fontId="24" fillId="0" borderId="31" xfId="55" applyFont="1" applyFill="1" applyBorder="1" applyAlignment="1" applyProtection="1">
      <alignment horizontal="center" vertical="center" wrapText="1"/>
      <protection/>
    </xf>
    <xf numFmtId="188" fontId="24" fillId="0" borderId="34" xfId="55" applyFont="1" applyFill="1" applyBorder="1" applyAlignment="1" applyProtection="1">
      <alignment horizontal="center" vertical="center" wrapText="1"/>
      <protection/>
    </xf>
    <xf numFmtId="188" fontId="24" fillId="0" borderId="31" xfId="55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nexo9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atfe04\Act%20Economico%20Financieras\_PRESUPUESTOS\2004\Gastos%20acordados%20en%20reuniones%20de%20coordin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ROJAS"/>
      <sheetName val="LISTA RE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197" customWidth="1"/>
    <col min="2" max="2" width="4.7109375" style="197" customWidth="1"/>
    <col min="3" max="3" width="16.7109375" style="199" customWidth="1"/>
    <col min="4" max="4" width="18.7109375" style="197" customWidth="1"/>
    <col min="5" max="5" width="22.8515625" style="3" customWidth="1"/>
    <col min="6" max="6" width="7.00390625" style="3" customWidth="1"/>
    <col min="7" max="7" width="6.7109375" style="4" customWidth="1"/>
    <col min="8" max="8" width="20.7109375" style="3" customWidth="1"/>
    <col min="9" max="9" width="17.57421875" style="197" hidden="1" customWidth="1"/>
    <col min="10" max="11" width="17.00390625" style="197" hidden="1" customWidth="1"/>
    <col min="12" max="12" width="16.57421875" style="197" hidden="1" customWidth="1"/>
    <col min="13" max="13" width="19.421875" style="197" customWidth="1"/>
    <col min="14" max="16384" width="11.421875" style="197" customWidth="1"/>
  </cols>
  <sheetData>
    <row r="2" spans="3:7" ht="23.25">
      <c r="C2" s="345"/>
      <c r="D2" s="345" t="s">
        <v>197</v>
      </c>
      <c r="E2" s="345"/>
      <c r="F2" s="7"/>
      <c r="G2" s="198"/>
    </row>
    <row r="4" spans="1:13" ht="15.75">
      <c r="A4" s="379" t="s">
        <v>255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ht="16.5" thickBot="1"/>
    <row r="6" spans="1:14" ht="13.5" customHeight="1" thickTop="1">
      <c r="A6" s="346" t="s">
        <v>27</v>
      </c>
      <c r="C6" s="247" t="s">
        <v>15</v>
      </c>
      <c r="D6" s="384">
        <v>2018</v>
      </c>
      <c r="E6" s="248" t="s">
        <v>601</v>
      </c>
      <c r="F6" s="200"/>
      <c r="G6" s="200"/>
      <c r="H6" s="247" t="s">
        <v>174</v>
      </c>
      <c r="I6" s="380">
        <f>D6</f>
        <v>2018</v>
      </c>
      <c r="J6" s="380" t="e">
        <f>#REF!</f>
        <v>#REF!</v>
      </c>
      <c r="K6" s="380" t="e">
        <f>#REF!</f>
        <v>#REF!</v>
      </c>
      <c r="L6" s="382" t="e">
        <f>#REF!</f>
        <v>#REF!</v>
      </c>
      <c r="M6" s="377">
        <v>2018</v>
      </c>
      <c r="N6" s="201"/>
    </row>
    <row r="7" spans="3:14" ht="13.5" customHeight="1" thickBot="1">
      <c r="C7" s="249" t="s">
        <v>16</v>
      </c>
      <c r="D7" s="385"/>
      <c r="E7" s="250" t="s">
        <v>59</v>
      </c>
      <c r="F7" s="202"/>
      <c r="G7" s="202"/>
      <c r="H7" s="249" t="s">
        <v>16</v>
      </c>
      <c r="I7" s="381"/>
      <c r="J7" s="381"/>
      <c r="K7" s="381"/>
      <c r="L7" s="383"/>
      <c r="M7" s="378"/>
      <c r="N7" s="201"/>
    </row>
    <row r="8" spans="1:14" ht="15.75" thickBot="1">
      <c r="A8" s="203" t="s">
        <v>67</v>
      </c>
      <c r="C8" s="251">
        <v>600</v>
      </c>
      <c r="D8" s="204">
        <f>SUMIF('1.- FUNC.CIA'!$O$8:$O$11,C8,'1.- FUNC.CIA'!$I$8:$I$11)</f>
        <v>0</v>
      </c>
      <c r="E8" s="252" t="s">
        <v>256</v>
      </c>
      <c r="F8" s="205"/>
      <c r="G8" s="206"/>
      <c r="H8" s="351">
        <f aca="true" t="shared" si="0" ref="H8:H30">C8</f>
        <v>600</v>
      </c>
      <c r="I8" s="207">
        <f>D8+D31+D54+D77+D100+D123+D146+D169+D192+D215+D238+D261+D284+D307</f>
        <v>0</v>
      </c>
      <c r="J8" s="208" t="e">
        <f>#REF!+#REF!+#REF!+#REF!+#REF!+#REF!+#REF!+#REF!+#REF!+#REF!+#REF!+#REF!+#REF!+#REF!</f>
        <v>#REF!</v>
      </c>
      <c r="K8" s="208" t="e">
        <f>#REF!+#REF!+#REF!+#REF!+#REF!+#REF!+#REF!+#REF!+#REF!+#REF!+#REF!+#REF!+#REF!+#REF!</f>
        <v>#REF!</v>
      </c>
      <c r="L8" s="208" t="e">
        <f>#REF!+#REF!+#REF!+#REF!+#REF!+#REF!+#REF!+#REF!+#REF!+#REF!+#REF!+#REF!+#REF!+#REF!</f>
        <v>#REF!</v>
      </c>
      <c r="M8" s="354">
        <f>+D8+D31+D54+D77+D100+D123+D146+D169+D192+D215+D238+D261+D284+D307+D330</f>
        <v>0</v>
      </c>
      <c r="N8" s="201"/>
    </row>
    <row r="9" spans="3:14" ht="15">
      <c r="C9" s="253">
        <v>609</v>
      </c>
      <c r="D9" s="209">
        <f>SUMIF('1.- FUNC.CIA'!$O$8:$O$11,C9,'1.- FUNC.CIA'!$I$8:$I$11)</f>
        <v>0</v>
      </c>
      <c r="E9" s="254" t="s">
        <v>257</v>
      </c>
      <c r="F9" s="205"/>
      <c r="G9" s="206"/>
      <c r="H9" s="258">
        <f t="shared" si="0"/>
        <v>609</v>
      </c>
      <c r="I9" s="210">
        <f>D9+D32+D55+D78+D101+D124+D147+D170+D193+D216+D239+D262+D285+D308</f>
        <v>0</v>
      </c>
      <c r="J9" s="211" t="e">
        <f>#REF!+#REF!+#REF!+#REF!+#REF!+#REF!+#REF!+#REF!+#REF!+#REF!+#REF!+#REF!+#REF!+#REF!</f>
        <v>#REF!</v>
      </c>
      <c r="K9" s="211" t="e">
        <f>#REF!+#REF!+#REF!+#REF!+#REF!+#REF!+#REF!+#REF!+#REF!+#REF!+#REF!+#REF!+#REF!+#REF!</f>
        <v>#REF!</v>
      </c>
      <c r="L9" s="211" t="e">
        <f>#REF!+#REF!+#REF!+#REF!+#REF!+#REF!+#REF!+#REF!+#REF!+#REF!+#REF!+#REF!+#REF!+#REF!</f>
        <v>#REF!</v>
      </c>
      <c r="M9" s="355">
        <f aca="true" t="shared" si="1" ref="M9:M30">+D9+D32+D55+D78+D101+D124+D147+D170+D193+D216+D239+D262+D285+D308+D331</f>
        <v>0</v>
      </c>
      <c r="N9" s="201"/>
    </row>
    <row r="10" spans="3:14" ht="15">
      <c r="C10" s="253">
        <v>610</v>
      </c>
      <c r="D10" s="209">
        <f>SUMIF('1.- FUNC.CIA'!$O$8:$O$11,C10,'1.- FUNC.CIA'!$I$8:$I$11)</f>
        <v>0</v>
      </c>
      <c r="E10" s="254" t="s">
        <v>258</v>
      </c>
      <c r="F10" s="205"/>
      <c r="G10" s="206"/>
      <c r="H10" s="258">
        <f t="shared" si="0"/>
        <v>610</v>
      </c>
      <c r="I10" s="210">
        <f>D10+D33+D56+D79+D102+D125+D148+D171+D194+D217+D240+D263+D286+D309</f>
        <v>0</v>
      </c>
      <c r="J10" s="211" t="e">
        <f>#REF!+#REF!+#REF!+#REF!+#REF!+#REF!+#REF!+#REF!+#REF!+#REF!+#REF!+#REF!+#REF!+#REF!</f>
        <v>#REF!</v>
      </c>
      <c r="K10" s="211" t="e">
        <f>#REF!+#REF!+#REF!+#REF!+#REF!+#REF!+#REF!+#REF!+#REF!+#REF!+#REF!+#REF!+#REF!+#REF!</f>
        <v>#REF!</v>
      </c>
      <c r="L10" s="211" t="e">
        <f>#REF!+#REF!+#REF!+#REF!+#REF!+#REF!+#REF!+#REF!+#REF!+#REF!+#REF!+#REF!+#REF!+#REF!</f>
        <v>#REF!</v>
      </c>
      <c r="M10" s="355">
        <f t="shared" si="1"/>
        <v>0</v>
      </c>
      <c r="N10" s="201"/>
    </row>
    <row r="11" spans="3:14" ht="15">
      <c r="C11" s="253">
        <v>619</v>
      </c>
      <c r="D11" s="209">
        <f>SUMIF('1.- FUNC.CIA'!$O$8:$O$11,C11,'1.- FUNC.CIA'!$I$8:$I$11)</f>
        <v>0</v>
      </c>
      <c r="E11" s="254" t="s">
        <v>259</v>
      </c>
      <c r="F11" s="205"/>
      <c r="G11" s="206"/>
      <c r="H11" s="258">
        <f t="shared" si="0"/>
        <v>619</v>
      </c>
      <c r="I11" s="210">
        <f>D11+D34+D57+D80+D103+D126+D149+D172+D195+D218+D241+D264+D287+D310</f>
        <v>0</v>
      </c>
      <c r="J11" s="211" t="e">
        <f>#REF!+#REF!+#REF!+#REF!+#REF!+#REF!+#REF!+#REF!+#REF!+#REF!+#REF!+#REF!+#REF!+#REF!</f>
        <v>#REF!</v>
      </c>
      <c r="K11" s="211" t="e">
        <f>#REF!+#REF!+#REF!+#REF!+#REF!+#REF!+#REF!+#REF!+#REF!+#REF!+#REF!+#REF!+#REF!+#REF!</f>
        <v>#REF!</v>
      </c>
      <c r="L11" s="211" t="e">
        <f>#REF!+#REF!+#REF!+#REF!+#REF!+#REF!+#REF!+#REF!+#REF!+#REF!+#REF!+#REF!+#REF!+#REF!</f>
        <v>#REF!</v>
      </c>
      <c r="M11" s="355">
        <f t="shared" si="1"/>
        <v>0</v>
      </c>
      <c r="N11" s="201"/>
    </row>
    <row r="12" spans="3:14" ht="15">
      <c r="C12" s="255">
        <v>621</v>
      </c>
      <c r="D12" s="209">
        <f>SUMIF('1.- FUNC.CIA'!$O$8:$O$11,C12,'1.- FUNC.CIA'!$I$8:$I$11)</f>
        <v>0</v>
      </c>
      <c r="E12" s="254" t="s">
        <v>260</v>
      </c>
      <c r="F12" s="205"/>
      <c r="G12" s="206"/>
      <c r="H12" s="258">
        <f t="shared" si="0"/>
        <v>621</v>
      </c>
      <c r="I12" s="210">
        <f aca="true" t="shared" si="2" ref="I12:I30">D12+D35+D58+D81+D104+D127+D150+D173+D196+D219+D242+D265+D288+D311</f>
        <v>174721.04</v>
      </c>
      <c r="J12" s="211" t="e">
        <f>#REF!+#REF!+#REF!+#REF!+#REF!+#REF!+#REF!+#REF!+#REF!+#REF!+#REF!+#REF!+#REF!+#REF!</f>
        <v>#REF!</v>
      </c>
      <c r="K12" s="211" t="e">
        <f>#REF!+#REF!+#REF!+#REF!+#REF!+#REF!+#REF!+#REF!+#REF!+#REF!+#REF!+#REF!+#REF!+#REF!</f>
        <v>#REF!</v>
      </c>
      <c r="L12" s="211" t="e">
        <f>#REF!+#REF!+#REF!+#REF!+#REF!+#REF!+#REF!+#REF!+#REF!+#REF!+#REF!+#REF!+#REF!+#REF!</f>
        <v>#REF!</v>
      </c>
      <c r="M12" s="355">
        <f t="shared" si="1"/>
        <v>174721.04</v>
      </c>
      <c r="N12" s="201"/>
    </row>
    <row r="13" spans="3:14" ht="15">
      <c r="C13" s="255">
        <v>622</v>
      </c>
      <c r="D13" s="209">
        <f>SUMIF('1.- FUNC.CIA'!$O$8:$O$11,C13,'1.- FUNC.CIA'!$I$8:$I$11)</f>
        <v>23020.489999999998</v>
      </c>
      <c r="E13" s="254" t="s">
        <v>261</v>
      </c>
      <c r="F13" s="205"/>
      <c r="G13" s="206"/>
      <c r="H13" s="258">
        <f t="shared" si="0"/>
        <v>622</v>
      </c>
      <c r="I13" s="210">
        <f t="shared" si="2"/>
        <v>11214349.484000001</v>
      </c>
      <c r="J13" s="211" t="e">
        <f>#REF!+#REF!+#REF!+#REF!+#REF!+#REF!+#REF!+#REF!+#REF!+#REF!+#REF!+#REF!+#REF!+#REF!</f>
        <v>#REF!</v>
      </c>
      <c r="K13" s="211" t="e">
        <f>#REF!+#REF!+#REF!+#REF!+#REF!+#REF!+#REF!+#REF!+#REF!+#REF!+#REF!+#REF!+#REF!+#REF!</f>
        <v>#REF!</v>
      </c>
      <c r="L13" s="211" t="e">
        <f>#REF!+#REF!+#REF!+#REF!+#REF!+#REF!+#REF!+#REF!+#REF!+#REF!+#REF!+#REF!+#REF!+#REF!</f>
        <v>#REF!</v>
      </c>
      <c r="M13" s="355">
        <f t="shared" si="1"/>
        <v>11214349.484000001</v>
      </c>
      <c r="N13" s="201"/>
    </row>
    <row r="14" spans="3:14" ht="15">
      <c r="C14" s="255">
        <v>623</v>
      </c>
      <c r="D14" s="209">
        <f>SUMIF('1.- FUNC.CIA'!$O$8:$O$11,C14,'1.- FUNC.CIA'!$I$8:$I$11)</f>
        <v>0</v>
      </c>
      <c r="E14" s="254" t="s">
        <v>262</v>
      </c>
      <c r="F14" s="205"/>
      <c r="G14" s="206"/>
      <c r="H14" s="258">
        <f t="shared" si="0"/>
        <v>623</v>
      </c>
      <c r="I14" s="210">
        <f t="shared" si="2"/>
        <v>99000</v>
      </c>
      <c r="J14" s="211" t="e">
        <f>#REF!+#REF!+#REF!+#REF!+#REF!+#REF!+#REF!+#REF!+#REF!+#REF!+#REF!+#REF!+#REF!+#REF!</f>
        <v>#REF!</v>
      </c>
      <c r="K14" s="211" t="e">
        <f>#REF!+#REF!+#REF!+#REF!+#REF!+#REF!+#REF!+#REF!+#REF!+#REF!+#REF!+#REF!+#REF!+#REF!</f>
        <v>#REF!</v>
      </c>
      <c r="L14" s="211" t="e">
        <f>#REF!+#REF!+#REF!+#REF!+#REF!+#REF!+#REF!+#REF!+#REF!+#REF!+#REF!+#REF!+#REF!+#REF!</f>
        <v>#REF!</v>
      </c>
      <c r="M14" s="355">
        <f t="shared" si="1"/>
        <v>144434.37</v>
      </c>
      <c r="N14" s="201"/>
    </row>
    <row r="15" spans="3:14" ht="15">
      <c r="C15" s="255">
        <v>624</v>
      </c>
      <c r="D15" s="209">
        <f>SUMIF('1.- FUNC.CIA'!$O$8:$O$11,C15,'1.- FUNC.CIA'!$I$8:$I$11)</f>
        <v>0</v>
      </c>
      <c r="E15" s="254" t="s">
        <v>263</v>
      </c>
      <c r="F15" s="205"/>
      <c r="G15" s="206"/>
      <c r="H15" s="258">
        <f t="shared" si="0"/>
        <v>624</v>
      </c>
      <c r="I15" s="210">
        <f t="shared" si="2"/>
        <v>0</v>
      </c>
      <c r="J15" s="211" t="e">
        <f>#REF!+#REF!+#REF!+#REF!+#REF!+#REF!+#REF!+#REF!+#REF!+#REF!+#REF!+#REF!+#REF!+#REF!</f>
        <v>#REF!</v>
      </c>
      <c r="K15" s="211" t="e">
        <f>#REF!+#REF!+#REF!+#REF!+#REF!+#REF!+#REF!+#REF!+#REF!+#REF!+#REF!+#REF!+#REF!+#REF!</f>
        <v>#REF!</v>
      </c>
      <c r="L15" s="211" t="e">
        <f>#REF!+#REF!+#REF!+#REF!+#REF!+#REF!+#REF!+#REF!+#REF!+#REF!+#REF!+#REF!+#REF!+#REF!</f>
        <v>#REF!</v>
      </c>
      <c r="M15" s="355">
        <f t="shared" si="1"/>
        <v>0</v>
      </c>
      <c r="N15" s="201"/>
    </row>
    <row r="16" spans="3:14" ht="15">
      <c r="C16" s="255">
        <v>625</v>
      </c>
      <c r="D16" s="209">
        <f>SUMIF('1.- FUNC.CIA'!$O$8:$O$11,C16,'1.- FUNC.CIA'!$I$8:$I$11)</f>
        <v>0</v>
      </c>
      <c r="E16" s="254" t="s">
        <v>264</v>
      </c>
      <c r="F16" s="205"/>
      <c r="G16" s="206"/>
      <c r="H16" s="258">
        <f t="shared" si="0"/>
        <v>625</v>
      </c>
      <c r="I16" s="210">
        <f t="shared" si="2"/>
        <v>0</v>
      </c>
      <c r="J16" s="211" t="e">
        <f>#REF!+#REF!+#REF!+#REF!+#REF!+#REF!+#REF!+#REF!+#REF!+#REF!+#REF!+#REF!+#REF!+#REF!</f>
        <v>#REF!</v>
      </c>
      <c r="K16" s="211" t="e">
        <f>#REF!+#REF!+#REF!+#REF!+#REF!+#REF!+#REF!+#REF!+#REF!+#REF!+#REF!+#REF!+#REF!+#REF!</f>
        <v>#REF!</v>
      </c>
      <c r="L16" s="211" t="e">
        <f>#REF!+#REF!+#REF!+#REF!+#REF!+#REF!+#REF!+#REF!+#REF!+#REF!+#REF!+#REF!+#REF!+#REF!</f>
        <v>#REF!</v>
      </c>
      <c r="M16" s="355">
        <f t="shared" si="1"/>
        <v>0</v>
      </c>
      <c r="N16" s="201"/>
    </row>
    <row r="17" spans="3:14" ht="15">
      <c r="C17" s="255">
        <v>626</v>
      </c>
      <c r="D17" s="209">
        <f>SUMIF('1.- FUNC.CIA'!$O$8:$O$11,C17,'1.- FUNC.CIA'!$I$8:$I$11)</f>
        <v>0</v>
      </c>
      <c r="E17" s="254" t="s">
        <v>265</v>
      </c>
      <c r="F17" s="205"/>
      <c r="G17" s="206"/>
      <c r="H17" s="258">
        <f t="shared" si="0"/>
        <v>626</v>
      </c>
      <c r="I17" s="210">
        <f t="shared" si="2"/>
        <v>0</v>
      </c>
      <c r="J17" s="211" t="e">
        <f>#REF!+#REF!+#REF!+#REF!+#REF!+#REF!+#REF!+#REF!+#REF!+#REF!+#REF!+#REF!+#REF!+#REF!</f>
        <v>#REF!</v>
      </c>
      <c r="K17" s="211" t="e">
        <f>#REF!+#REF!+#REF!+#REF!+#REF!+#REF!+#REF!+#REF!+#REF!+#REF!+#REF!+#REF!+#REF!+#REF!</f>
        <v>#REF!</v>
      </c>
      <c r="L17" s="211" t="e">
        <f>#REF!+#REF!+#REF!+#REF!+#REF!+#REF!+#REF!+#REF!+#REF!+#REF!+#REF!+#REF!+#REF!+#REF!</f>
        <v>#REF!</v>
      </c>
      <c r="M17" s="355">
        <f t="shared" si="1"/>
        <v>0</v>
      </c>
      <c r="N17" s="201"/>
    </row>
    <row r="18" spans="3:14" ht="15">
      <c r="C18" s="255">
        <v>627</v>
      </c>
      <c r="D18" s="209">
        <f>SUMIF('1.- FUNC.CIA'!$O$8:$O$11,C18,'1.- FUNC.CIA'!$I$8:$I$11)</f>
        <v>0</v>
      </c>
      <c r="E18" s="254" t="s">
        <v>266</v>
      </c>
      <c r="F18" s="205"/>
      <c r="G18" s="206"/>
      <c r="H18" s="258">
        <f t="shared" si="0"/>
        <v>627</v>
      </c>
      <c r="I18" s="210">
        <f t="shared" si="2"/>
        <v>0</v>
      </c>
      <c r="J18" s="211" t="e">
        <f>#REF!+#REF!+#REF!+#REF!+#REF!+#REF!+#REF!+#REF!+#REF!+#REF!+#REF!+#REF!+#REF!+#REF!</f>
        <v>#REF!</v>
      </c>
      <c r="K18" s="211" t="e">
        <f>#REF!+#REF!+#REF!+#REF!+#REF!+#REF!+#REF!+#REF!+#REF!+#REF!+#REF!+#REF!+#REF!+#REF!</f>
        <v>#REF!</v>
      </c>
      <c r="L18" s="211" t="e">
        <f>#REF!+#REF!+#REF!+#REF!+#REF!+#REF!+#REF!+#REF!+#REF!+#REF!+#REF!+#REF!+#REF!+#REF!</f>
        <v>#REF!</v>
      </c>
      <c r="M18" s="355">
        <f t="shared" si="1"/>
        <v>0</v>
      </c>
      <c r="N18" s="201"/>
    </row>
    <row r="19" spans="3:14" ht="15">
      <c r="C19" s="253">
        <v>629</v>
      </c>
      <c r="D19" s="209">
        <f>SUMIF('1.- FUNC.CIA'!$O$8:$O$11,C19,'1.- FUNC.CIA'!$I$8:$I$11)</f>
        <v>0</v>
      </c>
      <c r="E19" s="254" t="s">
        <v>267</v>
      </c>
      <c r="F19" s="205"/>
      <c r="G19" s="206"/>
      <c r="H19" s="258">
        <f t="shared" si="0"/>
        <v>629</v>
      </c>
      <c r="I19" s="210">
        <f t="shared" si="2"/>
        <v>0</v>
      </c>
      <c r="J19" s="211" t="e">
        <f>#REF!+#REF!+#REF!+#REF!+#REF!+#REF!+#REF!+#REF!+#REF!+#REF!+#REF!+#REF!+#REF!+#REF!</f>
        <v>#REF!</v>
      </c>
      <c r="K19" s="211" t="e">
        <f>#REF!+#REF!+#REF!+#REF!+#REF!+#REF!+#REF!+#REF!+#REF!+#REF!+#REF!+#REF!+#REF!+#REF!</f>
        <v>#REF!</v>
      </c>
      <c r="L19" s="211" t="e">
        <f>#REF!+#REF!+#REF!+#REF!+#REF!+#REF!+#REF!+#REF!+#REF!+#REF!+#REF!+#REF!+#REF!+#REF!</f>
        <v>#REF!</v>
      </c>
      <c r="M19" s="355">
        <f t="shared" si="1"/>
        <v>0</v>
      </c>
      <c r="N19" s="201"/>
    </row>
    <row r="20" spans="3:14" ht="15">
      <c r="C20" s="255">
        <v>631</v>
      </c>
      <c r="D20" s="209">
        <f>SUMIF('1.- FUNC.CIA'!$O$8:$O$11,C20,'1.- FUNC.CIA'!$I$8:$I$11)</f>
        <v>0</v>
      </c>
      <c r="E20" s="254" t="s">
        <v>268</v>
      </c>
      <c r="F20" s="205"/>
      <c r="G20" s="206"/>
      <c r="H20" s="258">
        <f t="shared" si="0"/>
        <v>631</v>
      </c>
      <c r="I20" s="210">
        <f t="shared" si="2"/>
        <v>0</v>
      </c>
      <c r="J20" s="211" t="e">
        <f>#REF!+#REF!+#REF!+#REF!+#REF!+#REF!+#REF!+#REF!+#REF!+#REF!+#REF!+#REF!+#REF!+#REF!</f>
        <v>#REF!</v>
      </c>
      <c r="K20" s="211" t="e">
        <f>#REF!+#REF!+#REF!+#REF!+#REF!+#REF!+#REF!+#REF!+#REF!+#REF!+#REF!+#REF!+#REF!+#REF!</f>
        <v>#REF!</v>
      </c>
      <c r="L20" s="211" t="e">
        <f>#REF!+#REF!+#REF!+#REF!+#REF!+#REF!+#REF!+#REF!+#REF!+#REF!+#REF!+#REF!+#REF!+#REF!</f>
        <v>#REF!</v>
      </c>
      <c r="M20" s="355">
        <f t="shared" si="1"/>
        <v>0</v>
      </c>
      <c r="N20" s="201"/>
    </row>
    <row r="21" spans="3:14" ht="15">
      <c r="C21" s="255">
        <v>632</v>
      </c>
      <c r="D21" s="209">
        <f>SUMIF('1.- FUNC.CIA'!$O$8:$O$11,C21,'1.- FUNC.CIA'!$I$8:$I$11)</f>
        <v>57865.69</v>
      </c>
      <c r="E21" s="254" t="s">
        <v>269</v>
      </c>
      <c r="F21" s="205"/>
      <c r="G21" s="206"/>
      <c r="H21" s="258">
        <f t="shared" si="0"/>
        <v>632</v>
      </c>
      <c r="I21" s="210">
        <f t="shared" si="2"/>
        <v>2618012.35</v>
      </c>
      <c r="J21" s="211" t="e">
        <f>#REF!+#REF!+#REF!+#REF!+#REF!+#REF!+#REF!+#REF!+#REF!+#REF!+#REF!+#REF!+#REF!+#REF!</f>
        <v>#REF!</v>
      </c>
      <c r="K21" s="211" t="e">
        <f>#REF!+#REF!+#REF!+#REF!+#REF!+#REF!+#REF!+#REF!+#REF!+#REF!+#REF!+#REF!+#REF!+#REF!</f>
        <v>#REF!</v>
      </c>
      <c r="L21" s="211" t="e">
        <f>#REF!+#REF!+#REF!+#REF!+#REF!+#REF!+#REF!+#REF!+#REF!+#REF!+#REF!+#REF!+#REF!+#REF!</f>
        <v>#REF!</v>
      </c>
      <c r="M21" s="355">
        <f t="shared" si="1"/>
        <v>2618012.35</v>
      </c>
      <c r="N21" s="201"/>
    </row>
    <row r="22" spans="3:14" ht="15">
      <c r="C22" s="255">
        <v>633</v>
      </c>
      <c r="D22" s="209">
        <f>SUMIF('1.- FUNC.CIA'!$O$8:$O$11,C22,'1.- FUNC.CIA'!$I$8:$I$11)</f>
        <v>0</v>
      </c>
      <c r="E22" s="254" t="s">
        <v>270</v>
      </c>
      <c r="F22" s="205"/>
      <c r="G22" s="206"/>
      <c r="H22" s="258">
        <f t="shared" si="0"/>
        <v>633</v>
      </c>
      <c r="I22" s="210">
        <f t="shared" si="2"/>
        <v>93194.56</v>
      </c>
      <c r="J22" s="211" t="e">
        <f>#REF!+#REF!+#REF!+#REF!+#REF!+#REF!+#REF!+#REF!+#REF!+#REF!+#REF!+#REF!+#REF!+#REF!</f>
        <v>#REF!</v>
      </c>
      <c r="K22" s="211" t="e">
        <f>#REF!+#REF!+#REF!+#REF!+#REF!+#REF!+#REF!+#REF!+#REF!+#REF!+#REF!+#REF!+#REF!+#REF!</f>
        <v>#REF!</v>
      </c>
      <c r="L22" s="211" t="e">
        <f>#REF!+#REF!+#REF!+#REF!+#REF!+#REF!+#REF!+#REF!+#REF!+#REF!+#REF!+#REF!+#REF!+#REF!</f>
        <v>#REF!</v>
      </c>
      <c r="M22" s="355">
        <f t="shared" si="1"/>
        <v>93194.56</v>
      </c>
      <c r="N22" s="201"/>
    </row>
    <row r="23" spans="3:14" ht="15">
      <c r="C23" s="255">
        <v>634</v>
      </c>
      <c r="D23" s="209">
        <f>SUMIF('1.- FUNC.CIA'!$O$8:$O$11,C23,'1.- FUNC.CIA'!$I$8:$I$11)</f>
        <v>0</v>
      </c>
      <c r="E23" s="254" t="s">
        <v>271</v>
      </c>
      <c r="F23" s="205"/>
      <c r="G23" s="206"/>
      <c r="H23" s="258">
        <f t="shared" si="0"/>
        <v>634</v>
      </c>
      <c r="I23" s="210">
        <f t="shared" si="2"/>
        <v>0</v>
      </c>
      <c r="J23" s="211" t="e">
        <f>#REF!+#REF!+#REF!+#REF!+#REF!+#REF!+#REF!+#REF!+#REF!+#REF!+#REF!+#REF!+#REF!+#REF!</f>
        <v>#REF!</v>
      </c>
      <c r="K23" s="211" t="e">
        <f>#REF!+#REF!+#REF!+#REF!+#REF!+#REF!+#REF!+#REF!+#REF!+#REF!+#REF!+#REF!+#REF!+#REF!</f>
        <v>#REF!</v>
      </c>
      <c r="L23" s="211" t="e">
        <f>#REF!+#REF!+#REF!+#REF!+#REF!+#REF!+#REF!+#REF!+#REF!+#REF!+#REF!+#REF!+#REF!+#REF!</f>
        <v>#REF!</v>
      </c>
      <c r="M23" s="355">
        <f t="shared" si="1"/>
        <v>0</v>
      </c>
      <c r="N23" s="201"/>
    </row>
    <row r="24" spans="3:14" ht="15">
      <c r="C24" s="255">
        <v>635</v>
      </c>
      <c r="D24" s="209">
        <f>SUMIF('1.- FUNC.CIA'!$O$8:$O$11,C24,'1.- FUNC.CIA'!$I$8:$I$11)</f>
        <v>0</v>
      </c>
      <c r="E24" s="254" t="s">
        <v>272</v>
      </c>
      <c r="F24" s="205"/>
      <c r="G24" s="206"/>
      <c r="H24" s="258">
        <f t="shared" si="0"/>
        <v>635</v>
      </c>
      <c r="I24" s="210">
        <f t="shared" si="2"/>
        <v>0</v>
      </c>
      <c r="J24" s="211" t="e">
        <f>#REF!+#REF!+#REF!+#REF!+#REF!+#REF!+#REF!+#REF!+#REF!+#REF!+#REF!+#REF!+#REF!+#REF!</f>
        <v>#REF!</v>
      </c>
      <c r="K24" s="211" t="e">
        <f>#REF!+#REF!+#REF!+#REF!+#REF!+#REF!+#REF!+#REF!+#REF!+#REF!+#REF!+#REF!+#REF!+#REF!</f>
        <v>#REF!</v>
      </c>
      <c r="L24" s="211" t="e">
        <f>#REF!+#REF!+#REF!+#REF!+#REF!+#REF!+#REF!+#REF!+#REF!+#REF!+#REF!+#REF!+#REF!+#REF!</f>
        <v>#REF!</v>
      </c>
      <c r="M24" s="355">
        <f t="shared" si="1"/>
        <v>0</v>
      </c>
      <c r="N24" s="201"/>
    </row>
    <row r="25" spans="3:14" ht="15">
      <c r="C25" s="255">
        <v>636</v>
      </c>
      <c r="D25" s="209">
        <f>SUMIF('1.- FUNC.CIA'!$O$8:$O$11,C25,'1.- FUNC.CIA'!$I$8:$I$11)</f>
        <v>0</v>
      </c>
      <c r="E25" s="254" t="s">
        <v>273</v>
      </c>
      <c r="F25" s="205"/>
      <c r="G25" s="206"/>
      <c r="H25" s="258">
        <f t="shared" si="0"/>
        <v>636</v>
      </c>
      <c r="I25" s="210">
        <f t="shared" si="2"/>
        <v>0</v>
      </c>
      <c r="J25" s="211" t="e">
        <f>#REF!+#REF!+#REF!+#REF!+#REF!+#REF!+#REF!+#REF!+#REF!+#REF!+#REF!+#REF!+#REF!+#REF!</f>
        <v>#REF!</v>
      </c>
      <c r="K25" s="211" t="e">
        <f>#REF!+#REF!+#REF!+#REF!+#REF!+#REF!+#REF!+#REF!+#REF!+#REF!+#REF!+#REF!+#REF!+#REF!</f>
        <v>#REF!</v>
      </c>
      <c r="L25" s="211" t="e">
        <f>#REF!+#REF!+#REF!+#REF!+#REF!+#REF!+#REF!+#REF!+#REF!+#REF!+#REF!+#REF!+#REF!+#REF!</f>
        <v>#REF!</v>
      </c>
      <c r="M25" s="355">
        <f t="shared" si="1"/>
        <v>0</v>
      </c>
      <c r="N25" s="201"/>
    </row>
    <row r="26" spans="3:14" ht="15">
      <c r="C26" s="253">
        <v>637</v>
      </c>
      <c r="D26" s="209">
        <f>SUMIF('1.- FUNC.CIA'!$O$8:$O$11,C26,'1.- FUNC.CIA'!$I$8:$I$11)</f>
        <v>0</v>
      </c>
      <c r="E26" s="254" t="s">
        <v>274</v>
      </c>
      <c r="F26" s="205"/>
      <c r="G26" s="206"/>
      <c r="H26" s="258">
        <f t="shared" si="0"/>
        <v>637</v>
      </c>
      <c r="I26" s="210">
        <f t="shared" si="2"/>
        <v>120000</v>
      </c>
      <c r="J26" s="211" t="e">
        <f>#REF!+#REF!+#REF!+#REF!+#REF!+#REF!+#REF!+#REF!+#REF!+#REF!+#REF!+#REF!+#REF!+#REF!</f>
        <v>#REF!</v>
      </c>
      <c r="K26" s="211" t="e">
        <f>#REF!+#REF!+#REF!+#REF!+#REF!+#REF!+#REF!+#REF!+#REF!+#REF!+#REF!+#REF!+#REF!+#REF!</f>
        <v>#REF!</v>
      </c>
      <c r="L26" s="211" t="e">
        <f>#REF!+#REF!+#REF!+#REF!+#REF!+#REF!+#REF!+#REF!+#REF!+#REF!+#REF!+#REF!+#REF!+#REF!</f>
        <v>#REF!</v>
      </c>
      <c r="M26" s="355">
        <f t="shared" si="1"/>
        <v>120000</v>
      </c>
      <c r="N26" s="201"/>
    </row>
    <row r="27" spans="3:14" ht="15">
      <c r="C27" s="253">
        <v>639</v>
      </c>
      <c r="D27" s="209">
        <f>SUMIF('1.- FUNC.CIA'!$O$8:$O$11,C27,'1.- FUNC.CIA'!$I$8:$I$11)</f>
        <v>0</v>
      </c>
      <c r="E27" s="254" t="s">
        <v>275</v>
      </c>
      <c r="F27" s="205"/>
      <c r="G27" s="206"/>
      <c r="H27" s="258">
        <f t="shared" si="0"/>
        <v>639</v>
      </c>
      <c r="I27" s="210">
        <f t="shared" si="2"/>
        <v>0</v>
      </c>
      <c r="J27" s="211" t="e">
        <f>#REF!+#REF!+#REF!+#REF!+#REF!+#REF!+#REF!+#REF!+#REF!+#REF!+#REF!+#REF!+#REF!+#REF!</f>
        <v>#REF!</v>
      </c>
      <c r="K27" s="211" t="e">
        <f>#REF!+#REF!+#REF!+#REF!+#REF!+#REF!+#REF!+#REF!+#REF!+#REF!+#REF!+#REF!+#REF!+#REF!</f>
        <v>#REF!</v>
      </c>
      <c r="L27" s="211" t="e">
        <f>#REF!+#REF!+#REF!+#REF!+#REF!+#REF!+#REF!+#REF!+#REF!+#REF!+#REF!+#REF!+#REF!+#REF!</f>
        <v>#REF!</v>
      </c>
      <c r="M27" s="355">
        <f t="shared" si="1"/>
        <v>0</v>
      </c>
      <c r="N27" s="201"/>
    </row>
    <row r="28" spans="3:14" ht="15">
      <c r="C28" s="347">
        <v>640</v>
      </c>
      <c r="D28" s="212">
        <f>SUMIF('1.- FUNC.CIA'!$O$8:$O$11,C28,'1.- FUNC.CIA'!$I$8:$I$11)</f>
        <v>75000</v>
      </c>
      <c r="E28" s="254" t="s">
        <v>276</v>
      </c>
      <c r="F28" s="205"/>
      <c r="G28" s="206"/>
      <c r="H28" s="258">
        <f t="shared" si="0"/>
        <v>640</v>
      </c>
      <c r="I28" s="210">
        <f t="shared" si="2"/>
        <v>75000</v>
      </c>
      <c r="J28" s="211" t="e">
        <f>#REF!+#REF!+#REF!+#REF!+#REF!+#REF!+#REF!+#REF!+#REF!+#REF!+#REF!+#REF!+#REF!+#REF!</f>
        <v>#REF!</v>
      </c>
      <c r="K28" s="211" t="e">
        <f>#REF!+#REF!+#REF!+#REF!+#REF!+#REF!+#REF!+#REF!+#REF!+#REF!+#REF!+#REF!+#REF!+#REF!</f>
        <v>#REF!</v>
      </c>
      <c r="L28" s="211" t="e">
        <f>#REF!+#REF!+#REF!+#REF!+#REF!+#REF!+#REF!+#REF!+#REF!+#REF!+#REF!+#REF!+#REF!+#REF!</f>
        <v>#REF!</v>
      </c>
      <c r="M28" s="355">
        <f t="shared" si="1"/>
        <v>75000</v>
      </c>
      <c r="N28" s="201"/>
    </row>
    <row r="29" spans="3:14" ht="15">
      <c r="C29" s="253">
        <v>641</v>
      </c>
      <c r="D29" s="212">
        <f>SUMIF('1.- FUNC.CIA'!$O$8:$O$11,C29,'1.- FUNC.CIA'!$I$8:$I$11)</f>
        <v>0</v>
      </c>
      <c r="E29" s="254" t="s">
        <v>277</v>
      </c>
      <c r="F29" s="205"/>
      <c r="G29" s="206"/>
      <c r="H29" s="352">
        <f t="shared" si="0"/>
        <v>641</v>
      </c>
      <c r="I29" s="213">
        <f t="shared" si="2"/>
        <v>0</v>
      </c>
      <c r="J29" s="211" t="e">
        <f>#REF!+#REF!+#REF!+#REF!+#REF!+#REF!+#REF!+#REF!+#REF!+#REF!+#REF!+#REF!+#REF!+#REF!</f>
        <v>#REF!</v>
      </c>
      <c r="K29" s="211" t="e">
        <f>#REF!+#REF!+#REF!+#REF!+#REF!+#REF!+#REF!+#REF!+#REF!+#REF!+#REF!+#REF!+#REF!+#REF!</f>
        <v>#REF!</v>
      </c>
      <c r="L29" s="211" t="e">
        <f>#REF!+#REF!+#REF!+#REF!+#REF!+#REF!+#REF!+#REF!+#REF!+#REF!+#REF!+#REF!+#REF!+#REF!</f>
        <v>#REF!</v>
      </c>
      <c r="M29" s="355">
        <f t="shared" si="1"/>
        <v>0</v>
      </c>
      <c r="N29" s="201"/>
    </row>
    <row r="30" spans="3:14" ht="15.75" thickBot="1">
      <c r="C30" s="256">
        <v>650</v>
      </c>
      <c r="D30" s="209">
        <f>SUMIF('1.- FUNC.CIA'!$O$8:$O$11,C30,'1.- FUNC.CIA'!$I$8:$I$11)</f>
        <v>0</v>
      </c>
      <c r="E30" s="254" t="s">
        <v>278</v>
      </c>
      <c r="F30" s="205"/>
      <c r="G30" s="206"/>
      <c r="H30" s="353">
        <f t="shared" si="0"/>
        <v>650</v>
      </c>
      <c r="I30" s="214">
        <f t="shared" si="2"/>
        <v>0</v>
      </c>
      <c r="J30" s="215" t="e">
        <f>#REF!+#REF!+#REF!+#REF!+#REF!+#REF!+#REF!+#REF!+#REF!+#REF!+#REF!+#REF!+#REF!+#REF!</f>
        <v>#REF!</v>
      </c>
      <c r="K30" s="215" t="e">
        <f>#REF!+#REF!+#REF!+#REF!+#REF!+#REF!+#REF!+#REF!+#REF!+#REF!+#REF!+#REF!+#REF!+#REF!</f>
        <v>#REF!</v>
      </c>
      <c r="L30" s="215" t="e">
        <f>#REF!+#REF!+#REF!+#REF!+#REF!+#REF!+#REF!+#REF!+#REF!+#REF!+#REF!+#REF!+#REF!+#REF!</f>
        <v>#REF!</v>
      </c>
      <c r="M30" s="356">
        <f t="shared" si="1"/>
        <v>0</v>
      </c>
      <c r="N30" s="201"/>
    </row>
    <row r="31" spans="1:14" ht="15.75" thickBot="1">
      <c r="A31" s="203" t="s">
        <v>68</v>
      </c>
      <c r="C31" s="251">
        <v>600</v>
      </c>
      <c r="D31" s="204">
        <f>SUMIF('2.- GESTION'!$O$8:$O$10,C31,'2.- GESTION'!$I$8:$I$10)</f>
        <v>0</v>
      </c>
      <c r="E31" s="252" t="s">
        <v>279</v>
      </c>
      <c r="F31" s="205"/>
      <c r="G31" s="206"/>
      <c r="H31" s="11"/>
      <c r="I31" s="216"/>
      <c r="J31" s="201"/>
      <c r="K31" s="201"/>
      <c r="L31" s="216"/>
      <c r="M31" s="232"/>
      <c r="N31" s="201"/>
    </row>
    <row r="32" spans="3:14" ht="16.5" thickBot="1">
      <c r="C32" s="253">
        <v>609</v>
      </c>
      <c r="D32" s="209">
        <f>SUMIF('2.- GESTION'!$O$8:$O$10,C32,'2.- GESTION'!$I$8:$I$10)</f>
        <v>0</v>
      </c>
      <c r="E32" s="254" t="s">
        <v>280</v>
      </c>
      <c r="F32" s="205"/>
      <c r="G32" s="206"/>
      <c r="H32" s="11"/>
      <c r="I32" s="217">
        <f>SUM(I8:I30)</f>
        <v>14394277.434</v>
      </c>
      <c r="J32" s="217" t="e">
        <f>SUM(J8:J30)</f>
        <v>#REF!</v>
      </c>
      <c r="K32" s="217" t="e">
        <f>SUM(K8:K30)</f>
        <v>#REF!</v>
      </c>
      <c r="L32" s="349" t="e">
        <f>SUM(L8:L30)</f>
        <v>#REF!</v>
      </c>
      <c r="M32" s="350">
        <f>SUM(M8:M30)</f>
        <v>14439711.804</v>
      </c>
      <c r="N32" s="201"/>
    </row>
    <row r="33" spans="3:14" ht="15">
      <c r="C33" s="253">
        <v>610</v>
      </c>
      <c r="D33" s="209">
        <f>SUMIF('2.- GESTION'!$O$8:$O$10,C33,'2.- GESTION'!$I$8:$I$10)</f>
        <v>0</v>
      </c>
      <c r="E33" s="254" t="s">
        <v>281</v>
      </c>
      <c r="F33" s="205"/>
      <c r="G33" s="206"/>
      <c r="H33" s="11"/>
      <c r="I33" s="201"/>
      <c r="J33" s="201"/>
      <c r="K33" s="201"/>
      <c r="L33" s="201"/>
      <c r="M33" s="201"/>
      <c r="N33" s="201"/>
    </row>
    <row r="34" spans="3:14" ht="15.75">
      <c r="C34" s="253">
        <v>619</v>
      </c>
      <c r="D34" s="209">
        <f>SUMIF('2.- GESTION'!$O$8:$O$10,C34,'2.- GESTION'!$I$8:$I$10)</f>
        <v>0</v>
      </c>
      <c r="E34" s="254" t="s">
        <v>282</v>
      </c>
      <c r="F34" s="205"/>
      <c r="G34" s="206"/>
      <c r="I34" s="218"/>
      <c r="J34" s="218"/>
      <c r="K34" s="218"/>
      <c r="L34" s="218"/>
      <c r="M34" s="218"/>
      <c r="N34" s="201"/>
    </row>
    <row r="35" spans="3:14" ht="15.75">
      <c r="C35" s="255">
        <v>621</v>
      </c>
      <c r="D35" s="209">
        <f>SUMIF('2.- GESTION'!$O$8:$O$10,C35,'2.- GESTION'!$I$8:$I$10)</f>
        <v>0</v>
      </c>
      <c r="E35" s="254" t="s">
        <v>283</v>
      </c>
      <c r="F35" s="205"/>
      <c r="G35" s="206"/>
      <c r="N35" s="201"/>
    </row>
    <row r="36" spans="3:14" ht="15.75">
      <c r="C36" s="255">
        <v>622</v>
      </c>
      <c r="D36" s="209">
        <f>SUMIF('2.- GESTION'!$O$8:$O$10,C36,'2.- GESTION'!$I$8:$I$10)</f>
        <v>200000</v>
      </c>
      <c r="E36" s="254" t="s">
        <v>284</v>
      </c>
      <c r="F36" s="205"/>
      <c r="G36" s="206"/>
      <c r="N36" s="201"/>
    </row>
    <row r="37" spans="3:14" ht="15.75">
      <c r="C37" s="255">
        <v>623</v>
      </c>
      <c r="D37" s="209">
        <f>SUMIF('2.- GESTION'!$O$8:$O$10,C37,'2.- GESTION'!$I$8:$I$10)</f>
        <v>99000</v>
      </c>
      <c r="E37" s="254" t="s">
        <v>285</v>
      </c>
      <c r="F37" s="205"/>
      <c r="G37" s="206"/>
      <c r="N37" s="201"/>
    </row>
    <row r="38" spans="3:14" ht="15.75">
      <c r="C38" s="255">
        <v>624</v>
      </c>
      <c r="D38" s="209">
        <f>SUMIF('2.- GESTION'!$O$8:$O$10,C38,'2.- GESTION'!$I$8:$I$10)</f>
        <v>0</v>
      </c>
      <c r="E38" s="254" t="s">
        <v>286</v>
      </c>
      <c r="F38" s="205"/>
      <c r="G38" s="206"/>
      <c r="N38" s="201"/>
    </row>
    <row r="39" spans="3:14" ht="15.75">
      <c r="C39" s="255">
        <v>625</v>
      </c>
      <c r="D39" s="209">
        <f>SUMIF('2.- GESTION'!$O$8:$O$10,C39,'2.- GESTION'!$I$8:$I$10)</f>
        <v>0</v>
      </c>
      <c r="E39" s="254" t="s">
        <v>287</v>
      </c>
      <c r="F39" s="205"/>
      <c r="G39" s="206"/>
      <c r="N39" s="201"/>
    </row>
    <row r="40" spans="3:7" ht="15.75">
      <c r="C40" s="255">
        <v>626</v>
      </c>
      <c r="D40" s="209">
        <f>SUMIF('2.- GESTION'!$O$8:$O$10,C40,'2.- GESTION'!$I$8:$I$10)</f>
        <v>0</v>
      </c>
      <c r="E40" s="254" t="s">
        <v>288</v>
      </c>
      <c r="F40" s="205"/>
      <c r="G40" s="206"/>
    </row>
    <row r="41" spans="3:7" ht="15.75">
      <c r="C41" s="255">
        <v>627</v>
      </c>
      <c r="D41" s="209">
        <f>SUMIF('2.- GESTION'!$O$8:$O$10,C41,'2.- GESTION'!$I$8:$I$10)</f>
        <v>0</v>
      </c>
      <c r="E41" s="254" t="s">
        <v>289</v>
      </c>
      <c r="F41" s="205"/>
      <c r="G41" s="206"/>
    </row>
    <row r="42" spans="3:7" ht="15.75">
      <c r="C42" s="253">
        <v>629</v>
      </c>
      <c r="D42" s="209">
        <f>SUMIF('2.- GESTION'!$O$8:$O$10,C42,'2.- GESTION'!$I$8:$I$10)</f>
        <v>0</v>
      </c>
      <c r="E42" s="254" t="s">
        <v>290</v>
      </c>
      <c r="F42" s="205"/>
      <c r="G42" s="206"/>
    </row>
    <row r="43" spans="3:7" ht="15.75">
      <c r="C43" s="255">
        <v>631</v>
      </c>
      <c r="D43" s="209">
        <f>SUMIF('2.- GESTION'!$O$8:$O$10,C43,'2.- GESTION'!$I$8:$I$10)</f>
        <v>0</v>
      </c>
      <c r="E43" s="254" t="s">
        <v>291</v>
      </c>
      <c r="F43" s="205"/>
      <c r="G43" s="206"/>
    </row>
    <row r="44" spans="3:7" ht="15.75">
      <c r="C44" s="255">
        <v>632</v>
      </c>
      <c r="D44" s="209">
        <f>SUMIF('2.- GESTION'!$O$8:$O$10,C44,'2.- GESTION'!$I$8:$I$10)</f>
        <v>0</v>
      </c>
      <c r="E44" s="254" t="s">
        <v>292</v>
      </c>
      <c r="F44" s="205"/>
      <c r="G44" s="206"/>
    </row>
    <row r="45" spans="3:7" ht="15.75">
      <c r="C45" s="255">
        <v>633</v>
      </c>
      <c r="D45" s="209">
        <f>SUMIF('2.- GESTION'!$O$8:$O$10,C45,'2.- GESTION'!$I$8:$I$10)</f>
        <v>0</v>
      </c>
      <c r="E45" s="254" t="s">
        <v>293</v>
      </c>
      <c r="F45" s="205"/>
      <c r="G45" s="206"/>
    </row>
    <row r="46" spans="3:7" ht="15.75">
      <c r="C46" s="255">
        <v>634</v>
      </c>
      <c r="D46" s="209">
        <f>SUMIF('2.- GESTION'!$O$8:$O$10,C46,'2.- GESTION'!$I$8:$I$10)</f>
        <v>0</v>
      </c>
      <c r="E46" s="254" t="s">
        <v>294</v>
      </c>
      <c r="F46" s="205"/>
      <c r="G46" s="206"/>
    </row>
    <row r="47" spans="3:7" ht="15.75">
      <c r="C47" s="255">
        <v>635</v>
      </c>
      <c r="D47" s="209">
        <f>SUMIF('2.- GESTION'!$O$8:$O$10,C47,'2.- GESTION'!$I$8:$I$10)</f>
        <v>0</v>
      </c>
      <c r="E47" s="254" t="s">
        <v>295</v>
      </c>
      <c r="F47" s="205"/>
      <c r="G47" s="206"/>
    </row>
    <row r="48" spans="3:7" ht="15.75">
      <c r="C48" s="255">
        <v>636</v>
      </c>
      <c r="D48" s="209">
        <f>SUMIF('2.- GESTION'!$O$8:$O$10,C48,'2.- GESTION'!$I$8:$I$10)</f>
        <v>0</v>
      </c>
      <c r="E48" s="254" t="s">
        <v>296</v>
      </c>
      <c r="F48" s="205"/>
      <c r="G48" s="206"/>
    </row>
    <row r="49" spans="3:7" ht="15.75">
      <c r="C49" s="253">
        <v>637</v>
      </c>
      <c r="D49" s="209">
        <f>SUMIF('2.- GESTION'!$O$8:$O$10,C49,'2.- GESTION'!$I$8:$I$10)</f>
        <v>120000</v>
      </c>
      <c r="E49" s="254" t="s">
        <v>297</v>
      </c>
      <c r="F49" s="205"/>
      <c r="G49" s="206"/>
    </row>
    <row r="50" spans="3:7" ht="15.75">
      <c r="C50" s="253">
        <v>639</v>
      </c>
      <c r="D50" s="209">
        <f>SUMIF('2.- GESTION'!$O$8:$O$10,C50,'2.- GESTION'!$I$8:$I$10)</f>
        <v>0</v>
      </c>
      <c r="E50" s="254" t="s">
        <v>298</v>
      </c>
      <c r="F50" s="205"/>
      <c r="G50" s="206"/>
    </row>
    <row r="51" spans="3:7" ht="15.75">
      <c r="C51" s="253">
        <v>640</v>
      </c>
      <c r="D51" s="212">
        <f>SUMIF('2.- GESTION'!$O$8:$O$10,C51,'2.- GESTION'!$I$8:$I$10)</f>
        <v>0</v>
      </c>
      <c r="E51" s="254" t="s">
        <v>299</v>
      </c>
      <c r="F51" s="205"/>
      <c r="G51" s="206"/>
    </row>
    <row r="52" spans="3:7" ht="15.75">
      <c r="C52" s="253">
        <v>641</v>
      </c>
      <c r="D52" s="212">
        <f>SUMIF('2.- GESTION'!$O$8:$O$10,C52,'2.- GESTION'!$I$8:$I$10)</f>
        <v>0</v>
      </c>
      <c r="E52" s="254" t="s">
        <v>300</v>
      </c>
      <c r="F52" s="205"/>
      <c r="G52" s="206"/>
    </row>
    <row r="53" spans="3:7" ht="16.5" thickBot="1">
      <c r="C53" s="256">
        <v>650</v>
      </c>
      <c r="D53" s="209">
        <f>SUMIF('2.- GESTION'!$O$8:$O$10,C53,'2.- GESTION'!$I$8:$I$10)</f>
        <v>0</v>
      </c>
      <c r="E53" s="254" t="s">
        <v>301</v>
      </c>
      <c r="F53" s="205"/>
      <c r="G53" s="206"/>
    </row>
    <row r="54" spans="1:7" ht="16.5" thickBot="1">
      <c r="A54" s="203" t="s">
        <v>69</v>
      </c>
      <c r="C54" s="251">
        <v>600</v>
      </c>
      <c r="D54" s="204">
        <f>SUMIF('3.- ABAST.URBANO'!$O$8:$O$13,C54,'3.- ABAST.URBANO'!$I$8:$I$13)</f>
        <v>0</v>
      </c>
      <c r="E54" s="252" t="s">
        <v>302</v>
      </c>
      <c r="F54" s="205"/>
      <c r="G54" s="206"/>
    </row>
    <row r="55" spans="3:7" ht="15.75">
      <c r="C55" s="253">
        <v>609</v>
      </c>
      <c r="D55" s="209">
        <f>SUMIF('3.- ABAST.URBANO'!$O$8:$O$13,C55,'3.- ABAST.URBANO'!$I$8:$I$13)</f>
        <v>0</v>
      </c>
      <c r="E55" s="257" t="s">
        <v>303</v>
      </c>
      <c r="F55" s="205"/>
      <c r="G55" s="206"/>
    </row>
    <row r="56" spans="3:7" ht="15.75">
      <c r="C56" s="253">
        <v>610</v>
      </c>
      <c r="D56" s="209">
        <f>SUMIF('3.- ABAST.URBANO'!$O$8:$O$13,C56,'3.- ABAST.URBANO'!$I$8:$I$13)</f>
        <v>0</v>
      </c>
      <c r="E56" s="257" t="s">
        <v>304</v>
      </c>
      <c r="F56" s="205"/>
      <c r="G56" s="206"/>
    </row>
    <row r="57" spans="3:7" ht="15.75">
      <c r="C57" s="253">
        <v>619</v>
      </c>
      <c r="D57" s="209">
        <f>SUMIF('3.- ABAST.URBANO'!$O$8:$O$13,C57,'3.- ABAST.URBANO'!$I$8:$I$13)</f>
        <v>0</v>
      </c>
      <c r="E57" s="257" t="s">
        <v>305</v>
      </c>
      <c r="F57" s="205"/>
      <c r="G57" s="206"/>
    </row>
    <row r="58" spans="3:7" ht="15.75">
      <c r="C58" s="255">
        <v>621</v>
      </c>
      <c r="D58" s="209">
        <f>SUMIF('3.- ABAST.URBANO'!$O$8:$O$13,C58,'3.- ABAST.URBANO'!$I$8:$I$13)</f>
        <v>0</v>
      </c>
      <c r="E58" s="257" t="s">
        <v>306</v>
      </c>
      <c r="F58" s="205"/>
      <c r="G58" s="206"/>
    </row>
    <row r="59" spans="3:7" ht="15.75">
      <c r="C59" s="255">
        <v>622</v>
      </c>
      <c r="D59" s="209">
        <f>SUMIF('3.- ABAST.URBANO'!$O$8:$O$13,C59,'3.- ABAST.URBANO'!$I$8:$I$13)</f>
        <v>2514889.9000000004</v>
      </c>
      <c r="E59" s="257" t="s">
        <v>307</v>
      </c>
      <c r="F59" s="205"/>
      <c r="G59" s="206"/>
    </row>
    <row r="60" spans="3:7" ht="15.75">
      <c r="C60" s="255">
        <v>623</v>
      </c>
      <c r="D60" s="209">
        <f>SUMIF('3.- ABAST.URBANO'!$O$8:$O$13,C60,'3.- ABAST.URBANO'!$I$8:$I$13)</f>
        <v>0</v>
      </c>
      <c r="E60" s="257" t="s">
        <v>308</v>
      </c>
      <c r="F60" s="205"/>
      <c r="G60" s="206"/>
    </row>
    <row r="61" spans="3:7" ht="15.75">
      <c r="C61" s="255">
        <v>624</v>
      </c>
      <c r="D61" s="209">
        <f>SUMIF('3.- ABAST.URBANO'!$O$8:$O$13,C61,'3.- ABAST.URBANO'!$I$8:$I$13)</f>
        <v>0</v>
      </c>
      <c r="E61" s="257" t="s">
        <v>309</v>
      </c>
      <c r="F61" s="205"/>
      <c r="G61" s="206"/>
    </row>
    <row r="62" spans="3:7" ht="15.75">
      <c r="C62" s="255">
        <v>625</v>
      </c>
      <c r="D62" s="209">
        <f>SUMIF('3.- ABAST.URBANO'!$O$8:$O$13,C62,'3.- ABAST.URBANO'!$I$8:$I$13)</f>
        <v>0</v>
      </c>
      <c r="E62" s="257" t="s">
        <v>310</v>
      </c>
      <c r="F62" s="205"/>
      <c r="G62" s="206"/>
    </row>
    <row r="63" spans="3:7" ht="15.75">
      <c r="C63" s="255">
        <v>626</v>
      </c>
      <c r="D63" s="209">
        <f>SUMIF('3.- ABAST.URBANO'!$O$8:$O$13,C63,'3.- ABAST.URBANO'!$I$8:$I$13)</f>
        <v>0</v>
      </c>
      <c r="E63" s="257" t="s">
        <v>311</v>
      </c>
      <c r="F63" s="205"/>
      <c r="G63" s="206"/>
    </row>
    <row r="64" spans="3:7" ht="15.75">
      <c r="C64" s="255">
        <v>627</v>
      </c>
      <c r="D64" s="209">
        <f>SUMIF('3.- ABAST.URBANO'!$O$8:$O$13,C64,'3.- ABAST.URBANO'!$I$8:$I$13)</f>
        <v>0</v>
      </c>
      <c r="E64" s="257" t="s">
        <v>312</v>
      </c>
      <c r="F64" s="205"/>
      <c r="G64" s="206"/>
    </row>
    <row r="65" spans="3:7" ht="15.75">
      <c r="C65" s="253">
        <v>629</v>
      </c>
      <c r="D65" s="209">
        <f>SUMIF('3.- ABAST.URBANO'!$O$8:$O$13,C65,'3.- ABAST.URBANO'!$I$8:$I$13)</f>
        <v>0</v>
      </c>
      <c r="E65" s="257" t="s">
        <v>313</v>
      </c>
      <c r="F65" s="205"/>
      <c r="G65" s="206"/>
    </row>
    <row r="66" spans="3:7" ht="15.75">
      <c r="C66" s="255">
        <v>631</v>
      </c>
      <c r="D66" s="209">
        <f>SUMIF('3.- ABAST.URBANO'!$O$8:$O$13,C66,'3.- ABAST.URBANO'!$I$8:$I$13)</f>
        <v>0</v>
      </c>
      <c r="E66" s="257" t="s">
        <v>314</v>
      </c>
      <c r="F66" s="205"/>
      <c r="G66" s="206"/>
    </row>
    <row r="67" spans="3:7" ht="15.75">
      <c r="C67" s="255">
        <v>632</v>
      </c>
      <c r="D67" s="209">
        <f>SUMIF('3.- ABAST.URBANO'!$O$8:$O$13,C67,'3.- ABAST.URBANO'!$I$8:$I$13)</f>
        <v>0</v>
      </c>
      <c r="E67" s="257" t="s">
        <v>315</v>
      </c>
      <c r="F67" s="205"/>
      <c r="G67" s="206"/>
    </row>
    <row r="68" spans="3:7" ht="15.75">
      <c r="C68" s="255">
        <v>633</v>
      </c>
      <c r="D68" s="209">
        <f>SUMIF('3.- ABAST.URBANO'!$O$8:$O$13,C68,'3.- ABAST.URBANO'!$I$8:$I$13)</f>
        <v>0</v>
      </c>
      <c r="E68" s="257" t="s">
        <v>316</v>
      </c>
      <c r="F68" s="205"/>
      <c r="G68" s="206"/>
    </row>
    <row r="69" spans="3:7" ht="15.75">
      <c r="C69" s="255">
        <v>634</v>
      </c>
      <c r="D69" s="209">
        <f>SUMIF('3.- ABAST.URBANO'!$O$8:$O$13,C69,'3.- ABAST.URBANO'!$I$8:$I$13)</f>
        <v>0</v>
      </c>
      <c r="E69" s="257" t="s">
        <v>317</v>
      </c>
      <c r="F69" s="205"/>
      <c r="G69" s="206"/>
    </row>
    <row r="70" spans="3:7" ht="15.75">
      <c r="C70" s="255">
        <v>635</v>
      </c>
      <c r="D70" s="209">
        <f>SUMIF('3.- ABAST.URBANO'!$O$8:$O$13,C70,'3.- ABAST.URBANO'!$I$8:$I$13)</f>
        <v>0</v>
      </c>
      <c r="E70" s="257" t="s">
        <v>318</v>
      </c>
      <c r="F70" s="205"/>
      <c r="G70" s="206"/>
    </row>
    <row r="71" spans="3:7" ht="15.75">
      <c r="C71" s="255">
        <v>636</v>
      </c>
      <c r="D71" s="209">
        <f>SUMIF('3.- ABAST.URBANO'!$O$8:$O$13,C71,'3.- ABAST.URBANO'!$I$8:$I$13)</f>
        <v>0</v>
      </c>
      <c r="E71" s="257" t="s">
        <v>319</v>
      </c>
      <c r="F71" s="205"/>
      <c r="G71" s="206"/>
    </row>
    <row r="72" spans="3:7" ht="15.75">
      <c r="C72" s="253">
        <v>637</v>
      </c>
      <c r="D72" s="209">
        <f>SUMIF('3.- ABAST.URBANO'!$O$8:$O$13,C72,'3.- ABAST.URBANO'!$I$8:$I$13)</f>
        <v>0</v>
      </c>
      <c r="E72" s="257" t="s">
        <v>320</v>
      </c>
      <c r="F72" s="205"/>
      <c r="G72" s="206"/>
    </row>
    <row r="73" spans="3:7" ht="15.75">
      <c r="C73" s="253">
        <v>639</v>
      </c>
      <c r="D73" s="209">
        <f>SUMIF('3.- ABAST.URBANO'!$O$8:$O$13,C73,'3.- ABAST.URBANO'!$I$8:$I$13)</f>
        <v>0</v>
      </c>
      <c r="E73" s="257" t="s">
        <v>321</v>
      </c>
      <c r="F73" s="205"/>
      <c r="G73" s="206"/>
    </row>
    <row r="74" spans="1:7" ht="15.75">
      <c r="A74" s="219"/>
      <c r="C74" s="253">
        <v>640</v>
      </c>
      <c r="D74" s="212">
        <f>SUMIF('3.- ABAST.URBANO'!$O$8:$O$13,C74,'3.- ABAST.URBANO'!$I$8:$I$13)</f>
        <v>0</v>
      </c>
      <c r="E74" s="254" t="s">
        <v>322</v>
      </c>
      <c r="F74" s="205"/>
      <c r="G74" s="206"/>
    </row>
    <row r="75" spans="1:7" ht="15.75">
      <c r="A75" s="219"/>
      <c r="C75" s="253">
        <v>641</v>
      </c>
      <c r="D75" s="212">
        <f>SUMIF('3.- ABAST.URBANO'!$O$8:$O$13,C75,'3.- ABAST.URBANO'!$I$8:$I$13)</f>
        <v>0</v>
      </c>
      <c r="E75" s="254" t="s">
        <v>323</v>
      </c>
      <c r="F75" s="205"/>
      <c r="G75" s="206"/>
    </row>
    <row r="76" spans="3:7" ht="16.5" thickBot="1">
      <c r="C76" s="256">
        <v>650</v>
      </c>
      <c r="D76" s="209">
        <f>SUMIF('3.- ABAST.URBANO'!$O$8:$O$13,C76,'3.- ABAST.URBANO'!$I$8:$I$13)</f>
        <v>0</v>
      </c>
      <c r="E76" s="257" t="s">
        <v>324</v>
      </c>
      <c r="F76" s="205"/>
      <c r="G76" s="206"/>
    </row>
    <row r="77" spans="1:7" ht="16.5" thickBot="1">
      <c r="A77" s="203" t="s">
        <v>64</v>
      </c>
      <c r="C77" s="251">
        <v>600</v>
      </c>
      <c r="D77" s="204">
        <f>SUMIF('4.-DEPURACION'!$N$8:$N$14,C77,'4.-DEPURACION'!$H$8:$H$14)</f>
        <v>0</v>
      </c>
      <c r="E77" s="252" t="s">
        <v>325</v>
      </c>
      <c r="F77" s="205"/>
      <c r="G77" s="206"/>
    </row>
    <row r="78" spans="3:7" ht="15.75">
      <c r="C78" s="253">
        <v>609</v>
      </c>
      <c r="D78" s="209">
        <f>SUMIF('4.-DEPURACION'!$N$8:$N$14,C78,'4.-DEPURACION'!$H$8:$H$14)</f>
        <v>0</v>
      </c>
      <c r="E78" s="254" t="s">
        <v>326</v>
      </c>
      <c r="F78" s="205"/>
      <c r="G78" s="206"/>
    </row>
    <row r="79" spans="3:7" ht="15.75">
      <c r="C79" s="253">
        <v>610</v>
      </c>
      <c r="D79" s="209">
        <f>SUMIF('4.-DEPURACION'!$N$8:$N$14,C79,'4.-DEPURACION'!$H$8:$H$14)</f>
        <v>0</v>
      </c>
      <c r="E79" s="254" t="s">
        <v>327</v>
      </c>
      <c r="F79" s="205"/>
      <c r="G79" s="206"/>
    </row>
    <row r="80" spans="3:7" ht="15.75">
      <c r="C80" s="253">
        <v>619</v>
      </c>
      <c r="D80" s="209">
        <f>SUMIF('4.-DEPURACION'!$N$8:$N$14,C80,'4.-DEPURACION'!$H$8:$H$14)</f>
        <v>0</v>
      </c>
      <c r="E80" s="254" t="s">
        <v>328</v>
      </c>
      <c r="F80" s="205"/>
      <c r="G80" s="206"/>
    </row>
    <row r="81" spans="3:7" ht="15.75">
      <c r="C81" s="255">
        <v>621</v>
      </c>
      <c r="D81" s="209">
        <f>SUMIF('4.-DEPURACION'!$N$8:$N$14,C81,'4.-DEPURACION'!$H$8:$H$14)</f>
        <v>0</v>
      </c>
      <c r="E81" s="254" t="s">
        <v>329</v>
      </c>
      <c r="F81" s="205"/>
      <c r="G81" s="206"/>
    </row>
    <row r="82" spans="3:7" ht="15.75">
      <c r="C82" s="255">
        <v>622</v>
      </c>
      <c r="D82" s="209">
        <f>SUMIF('4.-DEPURACION'!$N$8:$N$14,C82,'4.-DEPURACION'!$H$8:$H$14)</f>
        <v>2516563.7600000002</v>
      </c>
      <c r="E82" s="254" t="s">
        <v>330</v>
      </c>
      <c r="F82" s="205"/>
      <c r="G82" s="206"/>
    </row>
    <row r="83" spans="3:7" ht="15.75">
      <c r="C83" s="255">
        <v>623</v>
      </c>
      <c r="D83" s="209">
        <f>SUMIF('4.-DEPURACION'!$N$8:$N$14,C83,'4.-DEPURACION'!$H$8:$H$14)</f>
        <v>0</v>
      </c>
      <c r="E83" s="254" t="s">
        <v>331</v>
      </c>
      <c r="F83" s="205"/>
      <c r="G83" s="206"/>
    </row>
    <row r="84" spans="3:7" ht="15.75">
      <c r="C84" s="255">
        <v>624</v>
      </c>
      <c r="D84" s="209">
        <f>SUMIF('4.-DEPURACION'!$N$8:$N$14,C84,'4.-DEPURACION'!$H$8:$H$14)</f>
        <v>0</v>
      </c>
      <c r="E84" s="254" t="s">
        <v>332</v>
      </c>
      <c r="F84" s="205"/>
      <c r="G84" s="206"/>
    </row>
    <row r="85" spans="3:7" ht="15.75">
      <c r="C85" s="255">
        <v>625</v>
      </c>
      <c r="D85" s="209">
        <f>SUMIF('4.-DEPURACION'!$N$8:$N$14,C85,'4.-DEPURACION'!$H$8:$H$14)</f>
        <v>0</v>
      </c>
      <c r="E85" s="254" t="s">
        <v>333</v>
      </c>
      <c r="F85" s="205"/>
      <c r="G85" s="206"/>
    </row>
    <row r="86" spans="3:7" ht="15.75">
      <c r="C86" s="255">
        <v>626</v>
      </c>
      <c r="D86" s="209">
        <f>SUMIF('4.-DEPURACION'!$N$8:$N$14,C86,'4.-DEPURACION'!$H$8:$H$14)</f>
        <v>0</v>
      </c>
      <c r="E86" s="254" t="s">
        <v>334</v>
      </c>
      <c r="F86" s="205"/>
      <c r="G86" s="206"/>
    </row>
    <row r="87" spans="3:7" ht="15.75">
      <c r="C87" s="255">
        <v>627</v>
      </c>
      <c r="D87" s="209">
        <f>SUMIF('4.-DEPURACION'!$N$8:$N$14,C87,'4.-DEPURACION'!$H$8:$H$14)</f>
        <v>0</v>
      </c>
      <c r="E87" s="254" t="s">
        <v>335</v>
      </c>
      <c r="F87" s="205"/>
      <c r="G87" s="206"/>
    </row>
    <row r="88" spans="3:7" ht="15.75">
      <c r="C88" s="253">
        <v>629</v>
      </c>
      <c r="D88" s="209">
        <f>SUMIF('4.-DEPURACION'!$N$8:$N$14,C88,'4.-DEPURACION'!$H$8:$H$14)</f>
        <v>0</v>
      </c>
      <c r="E88" s="254" t="s">
        <v>336</v>
      </c>
      <c r="F88" s="205"/>
      <c r="G88" s="206"/>
    </row>
    <row r="89" spans="3:7" ht="15.75">
      <c r="C89" s="255">
        <v>631</v>
      </c>
      <c r="D89" s="209">
        <f>SUMIF('4.-DEPURACION'!$N$8:$N$14,C89,'4.-DEPURACION'!$H$8:$H$14)</f>
        <v>0</v>
      </c>
      <c r="E89" s="254" t="s">
        <v>337</v>
      </c>
      <c r="F89" s="205"/>
      <c r="G89" s="206"/>
    </row>
    <row r="90" spans="3:7" ht="15.75">
      <c r="C90" s="255">
        <v>632</v>
      </c>
      <c r="D90" s="209">
        <f>SUMIF('4.-DEPURACION'!$N$8:$N$14,C90,'4.-DEPURACION'!$H$8:$H$14)</f>
        <v>0</v>
      </c>
      <c r="E90" s="254" t="s">
        <v>338</v>
      </c>
      <c r="F90" s="205"/>
      <c r="G90" s="206"/>
    </row>
    <row r="91" spans="3:7" ht="15.75">
      <c r="C91" s="255">
        <v>633</v>
      </c>
      <c r="D91" s="209">
        <f>SUMIF('4.-DEPURACION'!$N$8:$N$14,C91,'4.-DEPURACION'!$H$8:$H$14)</f>
        <v>0</v>
      </c>
      <c r="E91" s="254" t="s">
        <v>339</v>
      </c>
      <c r="F91" s="205"/>
      <c r="G91" s="206"/>
    </row>
    <row r="92" spans="3:7" ht="15.75">
      <c r="C92" s="255">
        <v>634</v>
      </c>
      <c r="D92" s="209">
        <f>SUMIF('4.-DEPURACION'!$N$8:$N$14,C92,'4.-DEPURACION'!$H$8:$H$14)</f>
        <v>0</v>
      </c>
      <c r="E92" s="254" t="s">
        <v>340</v>
      </c>
      <c r="F92" s="205"/>
      <c r="G92" s="206"/>
    </row>
    <row r="93" spans="3:7" ht="15.75">
      <c r="C93" s="255">
        <v>635</v>
      </c>
      <c r="D93" s="209">
        <f>SUMIF('4.-DEPURACION'!$N$8:$N$14,C93,'4.-DEPURACION'!$H$8:$H$14)</f>
        <v>0</v>
      </c>
      <c r="E93" s="254" t="s">
        <v>341</v>
      </c>
      <c r="F93" s="205"/>
      <c r="G93" s="206"/>
    </row>
    <row r="94" spans="3:7" ht="15.75">
      <c r="C94" s="255">
        <v>636</v>
      </c>
      <c r="D94" s="209">
        <f>SUMIF('4.-DEPURACION'!$N$8:$N$14,C94,'4.-DEPURACION'!$H$8:$H$14)</f>
        <v>0</v>
      </c>
      <c r="E94" s="254" t="s">
        <v>342</v>
      </c>
      <c r="F94" s="205"/>
      <c r="G94" s="206"/>
    </row>
    <row r="95" spans="3:7" ht="15.75">
      <c r="C95" s="253">
        <v>637</v>
      </c>
      <c r="D95" s="209">
        <f>SUMIF('4.-DEPURACION'!$N$8:$N$14,C95,'4.-DEPURACION'!$H$8:$H$14)</f>
        <v>0</v>
      </c>
      <c r="E95" s="254" t="s">
        <v>343</v>
      </c>
      <c r="F95" s="205"/>
      <c r="G95" s="206"/>
    </row>
    <row r="96" spans="3:7" ht="15.75">
      <c r="C96" s="253">
        <v>639</v>
      </c>
      <c r="D96" s="209">
        <f>SUMIF('4.-DEPURACION'!$N$8:$N$14,C96,'4.-DEPURACION'!$H$8:$H$14)</f>
        <v>0</v>
      </c>
      <c r="E96" s="254" t="s">
        <v>344</v>
      </c>
      <c r="F96" s="205"/>
      <c r="G96" s="206"/>
    </row>
    <row r="97" spans="3:7" ht="15.75">
      <c r="C97" s="253">
        <v>640</v>
      </c>
      <c r="D97" s="212">
        <f>SUMIF('4.-DEPURACION'!$N$8:$N$14,C97,'4.-DEPURACION'!$H$8:$H$14)</f>
        <v>0</v>
      </c>
      <c r="E97" s="254" t="s">
        <v>345</v>
      </c>
      <c r="F97" s="205"/>
      <c r="G97" s="206"/>
    </row>
    <row r="98" spans="3:7" ht="15.75">
      <c r="C98" s="253">
        <v>641</v>
      </c>
      <c r="D98" s="220">
        <f>SUMIF('4.-DEPURACION'!$N$8:$N$14,C98,'4.-DEPURACION'!$H$8:$H$14)</f>
        <v>0</v>
      </c>
      <c r="E98" s="254" t="s">
        <v>346</v>
      </c>
      <c r="F98" s="205"/>
      <c r="G98" s="206"/>
    </row>
    <row r="99" spans="3:7" ht="16.5" thickBot="1">
      <c r="C99" s="256">
        <v>650</v>
      </c>
      <c r="D99" s="209">
        <f>SUMIF('4.-DEPURACION'!$N$8:$N$14,C99,'4.-DEPURACION'!$H$8:$H$14)</f>
        <v>0</v>
      </c>
      <c r="E99" s="257" t="s">
        <v>347</v>
      </c>
      <c r="F99" s="205"/>
      <c r="G99" s="206"/>
    </row>
    <row r="100" spans="1:6" ht="16.5" thickBot="1">
      <c r="A100" s="203" t="s">
        <v>70</v>
      </c>
      <c r="C100" s="251">
        <v>600</v>
      </c>
      <c r="D100" s="209">
        <f>SUMIF('5.- DESALACION'!$N$8,C100,'5.- DESALACION'!$H$8)</f>
        <v>0</v>
      </c>
      <c r="E100" s="252" t="s">
        <v>348</v>
      </c>
      <c r="F100" s="205"/>
    </row>
    <row r="101" spans="3:6" ht="15.75">
      <c r="C101" s="253">
        <v>609</v>
      </c>
      <c r="D101" s="209">
        <f>SUMIF('5.- DESALACION'!$N$8,C101,'5.- DESALACION'!$H$8)</f>
        <v>0</v>
      </c>
      <c r="E101" s="254" t="s">
        <v>349</v>
      </c>
      <c r="F101" s="205"/>
    </row>
    <row r="102" spans="3:6" ht="15.75">
      <c r="C102" s="253">
        <v>610</v>
      </c>
      <c r="D102" s="209">
        <f>SUMIF('5.- DESALACION'!$N$8,C102,'5.- DESALACION'!$H$8)</f>
        <v>0</v>
      </c>
      <c r="E102" s="254" t="s">
        <v>350</v>
      </c>
      <c r="F102" s="205"/>
    </row>
    <row r="103" spans="3:6" ht="15.75">
      <c r="C103" s="253">
        <v>619</v>
      </c>
      <c r="D103" s="209">
        <f>SUMIF('5.- DESALACION'!$N$8,C103,'5.- DESALACION'!$H$8)</f>
        <v>0</v>
      </c>
      <c r="E103" s="254" t="s">
        <v>351</v>
      </c>
      <c r="F103" s="205"/>
    </row>
    <row r="104" spans="3:6" ht="15.75">
      <c r="C104" s="255">
        <v>621</v>
      </c>
      <c r="D104" s="209">
        <f>SUMIF('5.- DESALACION'!$N$8,C104,'5.- DESALACION'!$H$8)</f>
        <v>0</v>
      </c>
      <c r="E104" s="254" t="s">
        <v>352</v>
      </c>
      <c r="F104" s="205"/>
    </row>
    <row r="105" spans="3:6" ht="15.75">
      <c r="C105" s="255">
        <v>622</v>
      </c>
      <c r="D105" s="209">
        <f>SUMIF('5.- DESALACION'!$N$8,C105,'5.- DESALACION'!$H$8)</f>
        <v>0</v>
      </c>
      <c r="E105" s="254" t="s">
        <v>353</v>
      </c>
      <c r="F105" s="205"/>
    </row>
    <row r="106" spans="3:6" ht="15.75">
      <c r="C106" s="255">
        <v>623</v>
      </c>
      <c r="D106" s="209">
        <f>SUMIF('5.- DESALACION'!$N$8,C106,'5.- DESALACION'!$H$8)</f>
        <v>0</v>
      </c>
      <c r="E106" s="254" t="s">
        <v>354</v>
      </c>
      <c r="F106" s="205"/>
    </row>
    <row r="107" spans="3:6" ht="15.75">
      <c r="C107" s="255">
        <v>624</v>
      </c>
      <c r="D107" s="209">
        <f>SUMIF('5.- DESALACION'!$N$8,C107,'5.- DESALACION'!$H$8)</f>
        <v>0</v>
      </c>
      <c r="E107" s="254" t="s">
        <v>355</v>
      </c>
      <c r="F107" s="205"/>
    </row>
    <row r="108" spans="3:6" ht="15.75">
      <c r="C108" s="255">
        <v>625</v>
      </c>
      <c r="D108" s="209">
        <f>SUMIF('5.- DESALACION'!$N$8,C108,'5.- DESALACION'!$H$8)</f>
        <v>0</v>
      </c>
      <c r="E108" s="254" t="s">
        <v>356</v>
      </c>
      <c r="F108" s="205"/>
    </row>
    <row r="109" spans="3:6" ht="15.75">
      <c r="C109" s="255">
        <v>626</v>
      </c>
      <c r="D109" s="209">
        <f>SUMIF('5.- DESALACION'!$N$8,C109,'5.- DESALACION'!$H$8)</f>
        <v>0</v>
      </c>
      <c r="E109" s="254" t="s">
        <v>357</v>
      </c>
      <c r="F109" s="205"/>
    </row>
    <row r="110" spans="3:6" ht="15.75">
      <c r="C110" s="255">
        <v>627</v>
      </c>
      <c r="D110" s="209">
        <f>SUMIF('5.- DESALACION'!$N$8,C110,'5.- DESALACION'!$H$8)</f>
        <v>0</v>
      </c>
      <c r="E110" s="254" t="s">
        <v>358</v>
      </c>
      <c r="F110" s="205"/>
    </row>
    <row r="111" spans="3:6" ht="15.75">
      <c r="C111" s="253">
        <v>629</v>
      </c>
      <c r="D111" s="209">
        <f>SUMIF('5.- DESALACION'!$N$8,C111,'5.- DESALACION'!$H$8)</f>
        <v>0</v>
      </c>
      <c r="E111" s="254" t="s">
        <v>359</v>
      </c>
      <c r="F111" s="205"/>
    </row>
    <row r="112" spans="3:6" ht="15.75">
      <c r="C112" s="255">
        <v>631</v>
      </c>
      <c r="D112" s="209">
        <f>SUMIF('5.- DESALACION'!$N$8,C112,'5.- DESALACION'!$H$8)</f>
        <v>0</v>
      </c>
      <c r="E112" s="254" t="s">
        <v>360</v>
      </c>
      <c r="F112" s="205"/>
    </row>
    <row r="113" spans="3:6" ht="15.75">
      <c r="C113" s="255">
        <v>632</v>
      </c>
      <c r="D113" s="209">
        <f>SUMIF('5.- DESALACION'!$N$8,C113,'5.- DESALACION'!$H$8)</f>
        <v>0</v>
      </c>
      <c r="E113" s="254" t="s">
        <v>361</v>
      </c>
      <c r="F113" s="205"/>
    </row>
    <row r="114" spans="3:6" ht="15.75">
      <c r="C114" s="255">
        <v>633</v>
      </c>
      <c r="D114" s="209">
        <f>SUMIF('5.- DESALACION'!$N$8,C114,'5.- DESALACION'!$H$8)</f>
        <v>0</v>
      </c>
      <c r="E114" s="254" t="s">
        <v>362</v>
      </c>
      <c r="F114" s="205"/>
    </row>
    <row r="115" spans="3:6" ht="15.75">
      <c r="C115" s="255">
        <v>634</v>
      </c>
      <c r="D115" s="209">
        <f>SUMIF('5.- DESALACION'!$N$8,C115,'5.- DESALACION'!$H$8)</f>
        <v>0</v>
      </c>
      <c r="E115" s="254" t="s">
        <v>363</v>
      </c>
      <c r="F115" s="205"/>
    </row>
    <row r="116" spans="3:6" ht="15.75">
      <c r="C116" s="255">
        <v>635</v>
      </c>
      <c r="D116" s="209">
        <f>SUMIF('5.- DESALACION'!$N$8,C116,'5.- DESALACION'!$H$8)</f>
        <v>0</v>
      </c>
      <c r="E116" s="254" t="s">
        <v>364</v>
      </c>
      <c r="F116" s="205"/>
    </row>
    <row r="117" spans="3:6" ht="15.75">
      <c r="C117" s="255">
        <v>636</v>
      </c>
      <c r="D117" s="209">
        <f>SUMIF('5.- DESALACION'!$N$8,C117,'5.- DESALACION'!$H$8)</f>
        <v>0</v>
      </c>
      <c r="E117" s="254" t="s">
        <v>365</v>
      </c>
      <c r="F117" s="205"/>
    </row>
    <row r="118" spans="3:6" ht="15.75">
      <c r="C118" s="253">
        <v>637</v>
      </c>
      <c r="D118" s="209">
        <f>SUMIF('5.- DESALACION'!$N$8,C118,'5.- DESALACION'!$H$8)</f>
        <v>0</v>
      </c>
      <c r="E118" s="254" t="s">
        <v>366</v>
      </c>
      <c r="F118" s="205"/>
    </row>
    <row r="119" spans="3:6" ht="15.75">
      <c r="C119" s="253">
        <v>639</v>
      </c>
      <c r="D119" s="209">
        <f>SUMIF('5.- DESALACION'!$N$8,C119,'5.- DESALACION'!$H$8)</f>
        <v>0</v>
      </c>
      <c r="E119" s="254" t="s">
        <v>367</v>
      </c>
      <c r="F119" s="205"/>
    </row>
    <row r="120" spans="3:6" ht="15.75">
      <c r="C120" s="253">
        <v>640</v>
      </c>
      <c r="D120" s="212">
        <f>SUMIF('5.- DESALACION'!$N$8,C120,'5.- DESALACION'!$H$8)</f>
        <v>0</v>
      </c>
      <c r="E120" s="254" t="s">
        <v>368</v>
      </c>
      <c r="F120" s="205"/>
    </row>
    <row r="121" spans="3:6" ht="15.75">
      <c r="C121" s="253">
        <v>641</v>
      </c>
      <c r="D121" s="212">
        <f>SUMIF('5.- DESALACION'!$N$8,C121,'5.- DESALACION'!$H$8)</f>
        <v>0</v>
      </c>
      <c r="E121" s="254" t="s">
        <v>369</v>
      </c>
      <c r="F121" s="205"/>
    </row>
    <row r="122" spans="3:7" ht="16.5" thickBot="1">
      <c r="C122" s="256">
        <v>650</v>
      </c>
      <c r="D122" s="209">
        <f>SUMIF('5.- DESALACION'!$N$8,C122,'5.- DESALACION'!$H$8)</f>
        <v>0</v>
      </c>
      <c r="E122" s="257" t="s">
        <v>370</v>
      </c>
      <c r="F122" s="205"/>
      <c r="G122" s="206"/>
    </row>
    <row r="123" spans="1:6" ht="16.5" thickBot="1">
      <c r="A123" s="203" t="s">
        <v>71</v>
      </c>
      <c r="C123" s="251">
        <v>600</v>
      </c>
      <c r="D123" s="204">
        <f>SUMIF('6.- APROVECHA HID.'!$O$8,C123,'6.- APROVECHA HID.'!$I$8)</f>
        <v>0</v>
      </c>
      <c r="E123" s="252" t="s">
        <v>371</v>
      </c>
      <c r="F123" s="205"/>
    </row>
    <row r="124" spans="3:6" ht="15.75">
      <c r="C124" s="253">
        <v>609</v>
      </c>
      <c r="D124" s="209">
        <f>SUMIF('6.- APROVECHA HID.'!$O$8,C124,'6.- APROVECHA HID.'!$I$8)</f>
        <v>0</v>
      </c>
      <c r="E124" s="254" t="s">
        <v>372</v>
      </c>
      <c r="F124" s="205"/>
    </row>
    <row r="125" spans="3:6" ht="15.75">
      <c r="C125" s="253">
        <v>610</v>
      </c>
      <c r="D125" s="209">
        <f>SUMIF('6.- APROVECHA HID.'!$O$8,C125,'6.- APROVECHA HID.'!$I$8)</f>
        <v>0</v>
      </c>
      <c r="E125" s="254" t="s">
        <v>373</v>
      </c>
      <c r="F125" s="205"/>
    </row>
    <row r="126" spans="3:6" ht="15.75">
      <c r="C126" s="253">
        <v>619</v>
      </c>
      <c r="D126" s="209">
        <f>SUMIF('6.- APROVECHA HID.'!$O$8,C126,'6.- APROVECHA HID.'!$I$8)</f>
        <v>0</v>
      </c>
      <c r="E126" s="254" t="s">
        <v>374</v>
      </c>
      <c r="F126" s="205"/>
    </row>
    <row r="127" spans="3:6" ht="15.75">
      <c r="C127" s="255">
        <v>621</v>
      </c>
      <c r="D127" s="209">
        <f>SUMIF('6.- APROVECHA HID.'!$O$8,C127,'6.- APROVECHA HID.'!$I$8)</f>
        <v>0</v>
      </c>
      <c r="E127" s="254" t="s">
        <v>375</v>
      </c>
      <c r="F127" s="205"/>
    </row>
    <row r="128" spans="3:6" ht="15.75">
      <c r="C128" s="255">
        <v>622</v>
      </c>
      <c r="D128" s="209">
        <f>SUMIF('6.- APROVECHA HID.'!$O$8,C128,'6.- APROVECHA HID.'!$I$8)</f>
        <v>0</v>
      </c>
      <c r="E128" s="254" t="s">
        <v>376</v>
      </c>
      <c r="F128" s="205"/>
    </row>
    <row r="129" spans="3:6" ht="15.75">
      <c r="C129" s="255">
        <v>623</v>
      </c>
      <c r="D129" s="209">
        <f>SUMIF('6.- APROVECHA HID.'!$O$8,C129,'6.- APROVECHA HID.'!$I$8)</f>
        <v>0</v>
      </c>
      <c r="E129" s="254" t="s">
        <v>377</v>
      </c>
      <c r="F129" s="205"/>
    </row>
    <row r="130" spans="3:6" ht="15.75">
      <c r="C130" s="255">
        <v>624</v>
      </c>
      <c r="D130" s="209">
        <f>SUMIF('6.- APROVECHA HID.'!$O$8,C130,'6.- APROVECHA HID.'!$I$8)</f>
        <v>0</v>
      </c>
      <c r="E130" s="254" t="s">
        <v>378</v>
      </c>
      <c r="F130" s="205"/>
    </row>
    <row r="131" spans="3:6" ht="15.75">
      <c r="C131" s="255">
        <v>625</v>
      </c>
      <c r="D131" s="209">
        <f>SUMIF('6.- APROVECHA HID.'!$O$8,C131,'6.- APROVECHA HID.'!$I$8)</f>
        <v>0</v>
      </c>
      <c r="E131" s="254" t="s">
        <v>379</v>
      </c>
      <c r="F131" s="205"/>
    </row>
    <row r="132" spans="3:6" ht="15.75">
      <c r="C132" s="255">
        <v>626</v>
      </c>
      <c r="D132" s="209">
        <f>SUMIF('6.- APROVECHA HID.'!$O$8,C132,'6.- APROVECHA HID.'!$I$8)</f>
        <v>0</v>
      </c>
      <c r="E132" s="254" t="s">
        <v>380</v>
      </c>
      <c r="F132" s="205"/>
    </row>
    <row r="133" spans="3:6" ht="15.75">
      <c r="C133" s="255">
        <v>627</v>
      </c>
      <c r="D133" s="209">
        <f>SUMIF('6.- APROVECHA HID.'!$O$8,C133,'6.- APROVECHA HID.'!$I$8)</f>
        <v>0</v>
      </c>
      <c r="E133" s="254" t="s">
        <v>381</v>
      </c>
      <c r="F133" s="205"/>
    </row>
    <row r="134" spans="3:6" ht="15.75">
      <c r="C134" s="253">
        <v>629</v>
      </c>
      <c r="D134" s="209">
        <f>SUMIF('6.- APROVECHA HID.'!$O$8,C134,'6.- APROVECHA HID.'!$I$8)</f>
        <v>0</v>
      </c>
      <c r="E134" s="254" t="s">
        <v>382</v>
      </c>
      <c r="F134" s="205"/>
    </row>
    <row r="135" spans="3:6" ht="15.75">
      <c r="C135" s="255">
        <v>631</v>
      </c>
      <c r="D135" s="209">
        <f>SUMIF('6.- APROVECHA HID.'!$O$8,C135,'6.- APROVECHA HID.'!$I$8)</f>
        <v>0</v>
      </c>
      <c r="E135" s="254" t="s">
        <v>383</v>
      </c>
      <c r="F135" s="205"/>
    </row>
    <row r="136" spans="3:6" ht="15.75">
      <c r="C136" s="255">
        <v>632</v>
      </c>
      <c r="D136" s="209">
        <f>SUMIF('6.- APROVECHA HID.'!$O$8,C136,'6.- APROVECHA HID.'!$I$8)</f>
        <v>0</v>
      </c>
      <c r="E136" s="254" t="s">
        <v>384</v>
      </c>
      <c r="F136" s="205"/>
    </row>
    <row r="137" spans="3:6" ht="15.75">
      <c r="C137" s="255">
        <v>633</v>
      </c>
      <c r="D137" s="209">
        <f>SUMIF('6.- APROVECHA HID.'!$O$8,C137,'6.- APROVECHA HID.'!$I$8)</f>
        <v>0</v>
      </c>
      <c r="E137" s="254" t="s">
        <v>385</v>
      </c>
      <c r="F137" s="205"/>
    </row>
    <row r="138" spans="3:6" ht="15.75">
      <c r="C138" s="255">
        <v>634</v>
      </c>
      <c r="D138" s="209">
        <f>SUMIF('6.- APROVECHA HID.'!$O$8,C138,'6.- APROVECHA HID.'!$I$8)</f>
        <v>0</v>
      </c>
      <c r="E138" s="254" t="s">
        <v>386</v>
      </c>
      <c r="F138" s="205"/>
    </row>
    <row r="139" spans="3:6" ht="15.75">
      <c r="C139" s="255">
        <v>635</v>
      </c>
      <c r="D139" s="209">
        <f>SUMIF('6.- APROVECHA HID.'!$O$8,C139,'6.- APROVECHA HID.'!$I$8)</f>
        <v>0</v>
      </c>
      <c r="E139" s="254" t="s">
        <v>387</v>
      </c>
      <c r="F139" s="205"/>
    </row>
    <row r="140" spans="3:6" ht="15.75">
      <c r="C140" s="255">
        <v>636</v>
      </c>
      <c r="D140" s="209">
        <f>SUMIF('6.- APROVECHA HID.'!$O$8,C140,'6.- APROVECHA HID.'!$I$8)</f>
        <v>0</v>
      </c>
      <c r="E140" s="254" t="s">
        <v>388</v>
      </c>
      <c r="F140" s="205"/>
    </row>
    <row r="141" spans="3:6" ht="15.75">
      <c r="C141" s="253">
        <v>637</v>
      </c>
      <c r="D141" s="209">
        <f>SUMIF('6.- APROVECHA HID.'!$O$8,C141,'6.- APROVECHA HID.'!$I$8)</f>
        <v>0</v>
      </c>
      <c r="E141" s="254" t="s">
        <v>389</v>
      </c>
      <c r="F141" s="205"/>
    </row>
    <row r="142" spans="3:6" ht="15.75">
      <c r="C142" s="253">
        <v>639</v>
      </c>
      <c r="D142" s="209">
        <f>SUMIF('6.- APROVECHA HID.'!$O$8,C142,'6.- APROVECHA HID.'!$I$8)</f>
        <v>0</v>
      </c>
      <c r="E142" s="254" t="s">
        <v>390</v>
      </c>
      <c r="F142" s="205"/>
    </row>
    <row r="143" spans="3:6" ht="15.75">
      <c r="C143" s="253">
        <v>640</v>
      </c>
      <c r="D143" s="212">
        <f>SUMIF('6.- APROVECHA HID.'!$O$8,C143,'6.- APROVECHA HID.'!$I$8)</f>
        <v>0</v>
      </c>
      <c r="E143" s="254" t="s">
        <v>391</v>
      </c>
      <c r="F143" s="205"/>
    </row>
    <row r="144" spans="3:6" ht="15.75">
      <c r="C144" s="258">
        <v>641</v>
      </c>
      <c r="D144" s="212">
        <f>SUMIF('6.- APROVECHA HID.'!$O$8,C144,'6.- APROVECHA HID.'!$I$8)</f>
        <v>0</v>
      </c>
      <c r="E144" s="254" t="s">
        <v>392</v>
      </c>
      <c r="F144" s="205"/>
    </row>
    <row r="145" spans="3:7" ht="16.5" thickBot="1">
      <c r="C145" s="256">
        <v>650</v>
      </c>
      <c r="D145" s="209">
        <f>SUMIF('6.- APROVECHA HID.'!$O$8,C145,'6.- APROVECHA HID.'!$I$8)</f>
        <v>0</v>
      </c>
      <c r="E145" s="257" t="s">
        <v>393</v>
      </c>
      <c r="F145" s="205"/>
      <c r="G145" s="206"/>
    </row>
    <row r="146" spans="1:6" ht="16.5" thickBot="1">
      <c r="A146" s="203" t="s">
        <v>72</v>
      </c>
      <c r="C146" s="251">
        <v>600</v>
      </c>
      <c r="D146" s="204">
        <f>SUMIF('7.- OTRAS OBRAS '!$N$8:$N$19,C146,'7.- OTRAS OBRAS '!$H$8:$H$19)</f>
        <v>0</v>
      </c>
      <c r="E146" s="252" t="s">
        <v>394</v>
      </c>
      <c r="F146" s="205"/>
    </row>
    <row r="147" spans="3:6" ht="15.75">
      <c r="C147" s="253">
        <v>609</v>
      </c>
      <c r="D147" s="209">
        <f>SUMIF('7.- OTRAS OBRAS '!$N$8:$N$19,C147,'7.- OTRAS OBRAS '!$H$8:$H$19)</f>
        <v>0</v>
      </c>
      <c r="E147" s="257" t="s">
        <v>395</v>
      </c>
      <c r="F147" s="205"/>
    </row>
    <row r="148" spans="3:6" ht="15.75">
      <c r="C148" s="253">
        <v>610</v>
      </c>
      <c r="D148" s="209">
        <f>SUMIF('7.- OTRAS OBRAS '!$N$8:$N$19,C148,'7.- OTRAS OBRAS '!$H$8:$H$19)</f>
        <v>0</v>
      </c>
      <c r="E148" s="257" t="s">
        <v>396</v>
      </c>
      <c r="F148" s="205"/>
    </row>
    <row r="149" spans="3:6" ht="15.75">
      <c r="C149" s="253">
        <v>619</v>
      </c>
      <c r="D149" s="209">
        <f>SUMIF('7.- OTRAS OBRAS '!$N$8:$N$19,C149,'7.- OTRAS OBRAS '!$H$8:$H$19)</f>
        <v>0</v>
      </c>
      <c r="E149" s="257" t="s">
        <v>397</v>
      </c>
      <c r="F149" s="205"/>
    </row>
    <row r="150" spans="3:6" ht="15.75">
      <c r="C150" s="255">
        <v>621</v>
      </c>
      <c r="D150" s="209">
        <f>SUMIF('7.- OTRAS OBRAS '!$N$8:$N$19,C150,'7.- OTRAS OBRAS '!$H$8:$H$19)</f>
        <v>7303.85</v>
      </c>
      <c r="E150" s="257" t="s">
        <v>398</v>
      </c>
      <c r="F150" s="205"/>
    </row>
    <row r="151" spans="3:6" ht="15.75">
      <c r="C151" s="255">
        <v>622</v>
      </c>
      <c r="D151" s="209">
        <f>SUMIF('7.- OTRAS OBRAS '!$N$8:$N$19,C151,'7.- OTRAS OBRAS '!$H$8:$H$19)</f>
        <v>1692607.08</v>
      </c>
      <c r="E151" s="257" t="s">
        <v>399</v>
      </c>
      <c r="F151" s="205"/>
    </row>
    <row r="152" spans="3:6" ht="15.75">
      <c r="C152" s="255">
        <v>623</v>
      </c>
      <c r="D152" s="209">
        <f>SUMIF('7.- OTRAS OBRAS '!$N$8:$N$19,C152,'7.- OTRAS OBRAS '!$H$8:$H$19)</f>
        <v>0</v>
      </c>
      <c r="E152" s="257" t="s">
        <v>400</v>
      </c>
      <c r="F152" s="205"/>
    </row>
    <row r="153" spans="3:6" ht="15.75">
      <c r="C153" s="255">
        <v>624</v>
      </c>
      <c r="D153" s="209">
        <f>SUMIF('7.- OTRAS OBRAS '!$N$8:$N$19,C153,'7.- OTRAS OBRAS '!$H$8:$H$19)</f>
        <v>0</v>
      </c>
      <c r="E153" s="257" t="s">
        <v>401</v>
      </c>
      <c r="F153" s="205"/>
    </row>
    <row r="154" spans="3:6" ht="15.75">
      <c r="C154" s="255">
        <v>625</v>
      </c>
      <c r="D154" s="209">
        <f>SUMIF('7.- OTRAS OBRAS '!$N$8:$N$19,C154,'7.- OTRAS OBRAS '!$H$8:$H$19)</f>
        <v>0</v>
      </c>
      <c r="E154" s="257" t="s">
        <v>402</v>
      </c>
      <c r="F154" s="205"/>
    </row>
    <row r="155" spans="3:6" ht="15.75">
      <c r="C155" s="255">
        <v>626</v>
      </c>
      <c r="D155" s="209">
        <f>SUMIF('7.- OTRAS OBRAS '!$N$8:$N$19,C155,'7.- OTRAS OBRAS '!$H$8:$H$19)</f>
        <v>0</v>
      </c>
      <c r="E155" s="257" t="s">
        <v>403</v>
      </c>
      <c r="F155" s="205"/>
    </row>
    <row r="156" spans="3:6" ht="15.75">
      <c r="C156" s="255">
        <v>627</v>
      </c>
      <c r="D156" s="209">
        <f>SUMIF('7.- OTRAS OBRAS '!$N$8:$N$19,C156,'7.- OTRAS OBRAS '!$H$8:$H$19)</f>
        <v>0</v>
      </c>
      <c r="E156" s="257" t="s">
        <v>404</v>
      </c>
      <c r="F156" s="205"/>
    </row>
    <row r="157" spans="3:6" ht="15.75">
      <c r="C157" s="253">
        <v>629</v>
      </c>
      <c r="D157" s="209">
        <f>SUMIF('7.- OTRAS OBRAS '!$N$8:$N$19,C157,'7.- OTRAS OBRAS '!$H$8:$H$19)</f>
        <v>0</v>
      </c>
      <c r="E157" s="257" t="s">
        <v>405</v>
      </c>
      <c r="F157" s="205"/>
    </row>
    <row r="158" spans="3:6" ht="15.75">
      <c r="C158" s="255">
        <v>631</v>
      </c>
      <c r="D158" s="209">
        <f>SUMIF('7.- OTRAS OBRAS '!$N$8:$N$19,C158,'7.- OTRAS OBRAS '!$H$8:$H$19)</f>
        <v>0</v>
      </c>
      <c r="E158" s="257" t="s">
        <v>406</v>
      </c>
      <c r="F158" s="205"/>
    </row>
    <row r="159" spans="3:6" ht="15.75">
      <c r="C159" s="255">
        <v>632</v>
      </c>
      <c r="D159" s="209">
        <f>SUMIF('7.- OTRAS OBRAS '!$N$8:$N$19,C159,'7.- OTRAS OBRAS '!$H$8:$H$19)</f>
        <v>326885.20999999996</v>
      </c>
      <c r="E159" s="257" t="s">
        <v>407</v>
      </c>
      <c r="F159" s="205"/>
    </row>
    <row r="160" spans="3:6" ht="15.75">
      <c r="C160" s="255">
        <v>633</v>
      </c>
      <c r="D160" s="209">
        <f>SUMIF('7.- OTRAS OBRAS '!$N$8:$N$19,C160,'7.- OTRAS OBRAS '!$H$8:$H$19)</f>
        <v>0</v>
      </c>
      <c r="E160" s="257" t="s">
        <v>408</v>
      </c>
      <c r="F160" s="205"/>
    </row>
    <row r="161" spans="3:6" ht="15.75">
      <c r="C161" s="255">
        <v>634</v>
      </c>
      <c r="D161" s="209">
        <f>SUMIF('7.- OTRAS OBRAS '!$N$8:$N$19,C161,'7.- OTRAS OBRAS '!$H$8:$H$19)</f>
        <v>0</v>
      </c>
      <c r="E161" s="257" t="s">
        <v>409</v>
      </c>
      <c r="F161" s="205"/>
    </row>
    <row r="162" spans="3:6" ht="15.75">
      <c r="C162" s="255">
        <v>635</v>
      </c>
      <c r="D162" s="209">
        <f>SUMIF('7.- OTRAS OBRAS '!$N$8:$N$19,C162,'7.- OTRAS OBRAS '!$H$8:$H$19)</f>
        <v>0</v>
      </c>
      <c r="E162" s="257" t="s">
        <v>410</v>
      </c>
      <c r="F162" s="205"/>
    </row>
    <row r="163" spans="3:6" ht="15.75">
      <c r="C163" s="255">
        <v>636</v>
      </c>
      <c r="D163" s="209">
        <f>SUMIF('7.- OTRAS OBRAS '!$N$8:$N$19,C163,'7.- OTRAS OBRAS '!$H$8:$H$19)</f>
        <v>0</v>
      </c>
      <c r="E163" s="257" t="s">
        <v>411</v>
      </c>
      <c r="F163" s="205"/>
    </row>
    <row r="164" spans="3:6" ht="15.75">
      <c r="C164" s="253">
        <v>637</v>
      </c>
      <c r="D164" s="209">
        <f>SUMIF('7.- OTRAS OBRAS '!$N$8:$N$19,C164,'7.- OTRAS OBRAS '!$H$8:$H$19)</f>
        <v>0</v>
      </c>
      <c r="E164" s="257" t="s">
        <v>412</v>
      </c>
      <c r="F164" s="205"/>
    </row>
    <row r="165" spans="3:6" ht="15.75">
      <c r="C165" s="253">
        <v>639</v>
      </c>
      <c r="D165" s="209">
        <f>SUMIF('7.- OTRAS OBRAS '!$N$8:$N$19,C165,'7.- OTRAS OBRAS '!$H$8:$H$19)</f>
        <v>0</v>
      </c>
      <c r="E165" s="257" t="s">
        <v>413</v>
      </c>
      <c r="F165" s="205"/>
    </row>
    <row r="166" spans="1:6" ht="15.75">
      <c r="A166" s="219"/>
      <c r="C166" s="253">
        <v>640</v>
      </c>
      <c r="D166" s="212">
        <f>SUMIF('7.- OTRAS OBRAS '!$N$8:$N$19,C166,'7.- OTRAS OBRAS '!$H$8:$H$19)</f>
        <v>0</v>
      </c>
      <c r="E166" s="254" t="s">
        <v>414</v>
      </c>
      <c r="F166" s="205"/>
    </row>
    <row r="167" spans="1:6" ht="15.75">
      <c r="A167" s="219"/>
      <c r="C167" s="253">
        <v>641</v>
      </c>
      <c r="D167" s="212">
        <f>SUMIF('7.- OTRAS OBRAS '!$N$8:$N$19,C167,'7.- OTRAS OBRAS '!$H$8:$H$19)</f>
        <v>0</v>
      </c>
      <c r="E167" s="254" t="s">
        <v>415</v>
      </c>
      <c r="F167" s="205"/>
    </row>
    <row r="168" spans="3:7" ht="16.5" thickBot="1">
      <c r="C168" s="256">
        <v>650</v>
      </c>
      <c r="D168" s="209">
        <f>SUMIF('7.- OTRAS OBRAS '!$N$8:$N$19,C168,'7.- OTRAS OBRAS '!$H$8:$H$19)</f>
        <v>0</v>
      </c>
      <c r="E168" s="257" t="s">
        <v>416</v>
      </c>
      <c r="F168" s="205"/>
      <c r="G168" s="206"/>
    </row>
    <row r="169" spans="1:6" ht="16.5" thickBot="1">
      <c r="A169" s="203" t="s">
        <v>66</v>
      </c>
      <c r="C169" s="251">
        <v>600</v>
      </c>
      <c r="D169" s="204">
        <f>SUMIF('8.- ADEJE-ARONA'!$O$8:$O$11,C169,'8.- ADEJE-ARONA'!$I$8:$I$11)</f>
        <v>0</v>
      </c>
      <c r="E169" s="252" t="s">
        <v>417</v>
      </c>
      <c r="F169" s="205"/>
    </row>
    <row r="170" spans="3:6" ht="15.75">
      <c r="C170" s="253">
        <v>609</v>
      </c>
      <c r="D170" s="209">
        <f>SUMIF('8.- ADEJE-ARONA'!$O$8:$O$11,C170,'8.- ADEJE-ARONA'!$I$8:$I$11)</f>
        <v>0</v>
      </c>
      <c r="E170" s="254" t="s">
        <v>418</v>
      </c>
      <c r="F170" s="205"/>
    </row>
    <row r="171" spans="3:6" ht="15.75">
      <c r="C171" s="253">
        <v>610</v>
      </c>
      <c r="D171" s="209">
        <f>SUMIF('8.- ADEJE-ARONA'!$O$8:$O$11,C171,'8.- ADEJE-ARONA'!$I$8:$I$11)</f>
        <v>0</v>
      </c>
      <c r="E171" s="254" t="s">
        <v>419</v>
      </c>
      <c r="F171" s="205"/>
    </row>
    <row r="172" spans="3:6" ht="15.75">
      <c r="C172" s="253">
        <v>619</v>
      </c>
      <c r="D172" s="209">
        <f>SUMIF('8.- ADEJE-ARONA'!$O$8:$O$11,C172,'8.- ADEJE-ARONA'!$I$8:$I$11)</f>
        <v>0</v>
      </c>
      <c r="E172" s="254" t="s">
        <v>420</v>
      </c>
      <c r="F172" s="205"/>
    </row>
    <row r="173" spans="3:6" ht="15.75">
      <c r="C173" s="255">
        <v>621</v>
      </c>
      <c r="D173" s="209">
        <f>SUMIF('8.- ADEJE-ARONA'!$O$8:$O$11,C173,'8.- ADEJE-ARONA'!$I$8:$I$11)</f>
        <v>85000</v>
      </c>
      <c r="E173" s="254" t="s">
        <v>421</v>
      </c>
      <c r="F173" s="205"/>
    </row>
    <row r="174" spans="3:6" ht="15.75">
      <c r="C174" s="255">
        <v>622</v>
      </c>
      <c r="D174" s="209">
        <f>SUMIF('8.- ADEJE-ARONA'!$O$8:$O$11,C174,'8.- ADEJE-ARONA'!$I$8:$I$11)</f>
        <v>0</v>
      </c>
      <c r="E174" s="254" t="s">
        <v>422</v>
      </c>
      <c r="F174" s="205"/>
    </row>
    <row r="175" spans="3:6" ht="15.75">
      <c r="C175" s="255">
        <v>623</v>
      </c>
      <c r="D175" s="209">
        <f>SUMIF('8.- ADEJE-ARONA'!$O$8:$O$11,C175,'8.- ADEJE-ARONA'!$I$8:$I$11)</f>
        <v>0</v>
      </c>
      <c r="E175" s="254" t="s">
        <v>423</v>
      </c>
      <c r="F175" s="205"/>
    </row>
    <row r="176" spans="3:6" ht="15.75">
      <c r="C176" s="255">
        <v>624</v>
      </c>
      <c r="D176" s="209">
        <f>SUMIF('8.- ADEJE-ARONA'!$O$8:$O$11,C176,'8.- ADEJE-ARONA'!$I$8:$I$11)</f>
        <v>0</v>
      </c>
      <c r="E176" s="254" t="s">
        <v>424</v>
      </c>
      <c r="F176" s="205"/>
    </row>
    <row r="177" spans="3:6" ht="15.75">
      <c r="C177" s="255">
        <v>625</v>
      </c>
      <c r="D177" s="209">
        <f>SUMIF('8.- ADEJE-ARONA'!$O$8:$O$11,C177,'8.- ADEJE-ARONA'!$I$8:$I$11)</f>
        <v>0</v>
      </c>
      <c r="E177" s="254" t="s">
        <v>425</v>
      </c>
      <c r="F177" s="205"/>
    </row>
    <row r="178" spans="3:6" ht="15.75">
      <c r="C178" s="255">
        <v>626</v>
      </c>
      <c r="D178" s="209">
        <f>SUMIF('8.- ADEJE-ARONA'!$O$8:$O$11,C178,'8.- ADEJE-ARONA'!$I$8:$I$11)</f>
        <v>0</v>
      </c>
      <c r="E178" s="254" t="s">
        <v>426</v>
      </c>
      <c r="F178" s="205"/>
    </row>
    <row r="179" spans="3:6" ht="15.75">
      <c r="C179" s="255">
        <v>627</v>
      </c>
      <c r="D179" s="209">
        <f>SUMIF('8.- ADEJE-ARONA'!$O$8:$O$11,C179,'8.- ADEJE-ARONA'!$I$8:$I$11)</f>
        <v>0</v>
      </c>
      <c r="E179" s="254" t="s">
        <v>427</v>
      </c>
      <c r="F179" s="205"/>
    </row>
    <row r="180" spans="3:6" ht="15.75">
      <c r="C180" s="253">
        <v>629</v>
      </c>
      <c r="D180" s="209">
        <f>SUMIF('8.- ADEJE-ARONA'!$O$8:$O$11,C180,'8.- ADEJE-ARONA'!$I$8:$I$11)</f>
        <v>0</v>
      </c>
      <c r="E180" s="254" t="s">
        <v>428</v>
      </c>
      <c r="F180" s="205"/>
    </row>
    <row r="181" spans="3:6" ht="15.75">
      <c r="C181" s="255">
        <v>631</v>
      </c>
      <c r="D181" s="209">
        <f>SUMIF('8.- ADEJE-ARONA'!$O$8:$O$11,C181,'8.- ADEJE-ARONA'!$I$8:$I$11)</f>
        <v>0</v>
      </c>
      <c r="E181" s="254" t="s">
        <v>429</v>
      </c>
      <c r="F181" s="205"/>
    </row>
    <row r="182" spans="3:6" ht="15.75">
      <c r="C182" s="255">
        <v>632</v>
      </c>
      <c r="D182" s="209">
        <f>SUMIF('8.- ADEJE-ARONA'!$O$8:$O$11,C182,'8.- ADEJE-ARONA'!$I$8:$I$11)</f>
        <v>2233261.45</v>
      </c>
      <c r="E182" s="254" t="s">
        <v>430</v>
      </c>
      <c r="F182" s="205"/>
    </row>
    <row r="183" spans="3:6" ht="15.75">
      <c r="C183" s="255">
        <v>633</v>
      </c>
      <c r="D183" s="209">
        <f>SUMIF('8.- ADEJE-ARONA'!$O$8:$O$11,C183,'8.- ADEJE-ARONA'!$I$8:$I$11)</f>
        <v>93194.56</v>
      </c>
      <c r="E183" s="254" t="s">
        <v>431</v>
      </c>
      <c r="F183" s="205"/>
    </row>
    <row r="184" spans="3:6" ht="15.75">
      <c r="C184" s="255">
        <v>634</v>
      </c>
      <c r="D184" s="209">
        <f>SUMIF('8.- ADEJE-ARONA'!$O$8:$O$11,C184,'8.- ADEJE-ARONA'!$I$8:$I$11)</f>
        <v>0</v>
      </c>
      <c r="E184" s="254" t="s">
        <v>432</v>
      </c>
      <c r="F184" s="205"/>
    </row>
    <row r="185" spans="3:6" ht="15.75">
      <c r="C185" s="255">
        <v>635</v>
      </c>
      <c r="D185" s="209">
        <f>SUMIF('8.- ADEJE-ARONA'!$O$8:$O$11,C185,'8.- ADEJE-ARONA'!$I$8:$I$11)</f>
        <v>0</v>
      </c>
      <c r="E185" s="254" t="s">
        <v>433</v>
      </c>
      <c r="F185" s="205"/>
    </row>
    <row r="186" spans="3:6" ht="15.75">
      <c r="C186" s="255">
        <v>636</v>
      </c>
      <c r="D186" s="209">
        <f>SUMIF('8.- ADEJE-ARONA'!$O$8:$O$11,C186,'8.- ADEJE-ARONA'!$I$8:$I$11)</f>
        <v>0</v>
      </c>
      <c r="E186" s="254" t="s">
        <v>434</v>
      </c>
      <c r="F186" s="205"/>
    </row>
    <row r="187" spans="3:6" ht="15.75">
      <c r="C187" s="253">
        <v>637</v>
      </c>
      <c r="D187" s="209">
        <f>SUMIF('8.- ADEJE-ARONA'!$O$8:$O$11,C187,'8.- ADEJE-ARONA'!$I$8:$I$11)</f>
        <v>0</v>
      </c>
      <c r="E187" s="254" t="s">
        <v>435</v>
      </c>
      <c r="F187" s="205"/>
    </row>
    <row r="188" spans="3:6" ht="15.75">
      <c r="C188" s="253">
        <v>639</v>
      </c>
      <c r="D188" s="209">
        <f>SUMIF('8.- ADEJE-ARONA'!$O$8:$O$11,C188,'8.- ADEJE-ARONA'!$I$8:$I$11)</f>
        <v>0</v>
      </c>
      <c r="E188" s="254" t="s">
        <v>436</v>
      </c>
      <c r="F188" s="205"/>
    </row>
    <row r="189" spans="3:6" ht="15.75">
      <c r="C189" s="253">
        <v>640</v>
      </c>
      <c r="D189" s="212">
        <f>SUMIF('8.- ADEJE-ARONA'!$O$8:$O$11,C189,'8.- ADEJE-ARONA'!$I$8:$I$11)</f>
        <v>0</v>
      </c>
      <c r="E189" s="254" t="s">
        <v>437</v>
      </c>
      <c r="F189" s="205"/>
    </row>
    <row r="190" spans="3:6" ht="15.75">
      <c r="C190" s="253">
        <v>641</v>
      </c>
      <c r="D190" s="212">
        <f>SUMIF('8.- ADEJE-ARONA'!$O$8:$O$11,C190,'8.- ADEJE-ARONA'!$I$8:$I$11)</f>
        <v>0</v>
      </c>
      <c r="E190" s="254" t="s">
        <v>438</v>
      </c>
      <c r="F190" s="205"/>
    </row>
    <row r="191" spans="3:7" ht="16.5" thickBot="1">
      <c r="C191" s="256">
        <v>650</v>
      </c>
      <c r="D191" s="209">
        <f>SUMIF('8.- ADEJE-ARONA'!$O$8:$O$11,C191,'8.- ADEJE-ARONA'!$I$8:$I$11)</f>
        <v>0</v>
      </c>
      <c r="E191" s="257" t="s">
        <v>439</v>
      </c>
      <c r="F191" s="205"/>
      <c r="G191" s="206"/>
    </row>
    <row r="192" spans="1:6" ht="16.5" thickBot="1">
      <c r="A192" s="203" t="s">
        <v>65</v>
      </c>
      <c r="C192" s="251">
        <v>600</v>
      </c>
      <c r="D192" s="204">
        <f>SUMIF('9.- INT.GENERAL'!$O$8,C192,'9.- INT.GENERAL'!$I$8)</f>
        <v>0</v>
      </c>
      <c r="E192" s="252" t="s">
        <v>440</v>
      </c>
      <c r="F192" s="205"/>
    </row>
    <row r="193" spans="3:6" ht="15.75">
      <c r="C193" s="253">
        <v>609</v>
      </c>
      <c r="D193" s="209">
        <f>SUMIF('9.- INT.GENERAL'!$O$8,C193,'9.- INT.GENERAL'!$I$8)</f>
        <v>0</v>
      </c>
      <c r="E193" s="254" t="s">
        <v>441</v>
      </c>
      <c r="F193" s="205"/>
    </row>
    <row r="194" spans="3:6" ht="15.75">
      <c r="C194" s="253">
        <v>610</v>
      </c>
      <c r="D194" s="209">
        <f>SUMIF('9.- INT.GENERAL'!$O$8,C194,'9.- INT.GENERAL'!$I$8)</f>
        <v>0</v>
      </c>
      <c r="E194" s="254" t="s">
        <v>442</v>
      </c>
      <c r="F194" s="205"/>
    </row>
    <row r="195" spans="3:6" ht="15.75">
      <c r="C195" s="253">
        <v>619</v>
      </c>
      <c r="D195" s="209">
        <f>SUMIF('9.- INT.GENERAL'!$O$8,C195,'9.- INT.GENERAL'!$I$8)</f>
        <v>0</v>
      </c>
      <c r="E195" s="254" t="s">
        <v>443</v>
      </c>
      <c r="F195" s="205"/>
    </row>
    <row r="196" spans="3:6" ht="15.75">
      <c r="C196" s="255">
        <v>621</v>
      </c>
      <c r="D196" s="209">
        <f>SUMIF('9.- INT.GENERAL'!$O$8,C196,'9.- INT.GENERAL'!$I$8)</f>
        <v>0</v>
      </c>
      <c r="E196" s="254" t="s">
        <v>444</v>
      </c>
      <c r="F196" s="205"/>
    </row>
    <row r="197" spans="3:6" ht="15.75">
      <c r="C197" s="255">
        <v>622</v>
      </c>
      <c r="D197" s="209">
        <f>SUMIF('9.- INT.GENERAL'!$O$8,C197,'9.- INT.GENERAL'!$I$8)</f>
        <v>0</v>
      </c>
      <c r="E197" s="254" t="s">
        <v>445</v>
      </c>
      <c r="F197" s="205"/>
    </row>
    <row r="198" spans="3:6" ht="15.75">
      <c r="C198" s="255">
        <v>623</v>
      </c>
      <c r="D198" s="209">
        <f>SUMIF('9.- INT.GENERAL'!$O$8,C198,'9.- INT.GENERAL'!$I$8)</f>
        <v>0</v>
      </c>
      <c r="E198" s="254" t="s">
        <v>446</v>
      </c>
      <c r="F198" s="205"/>
    </row>
    <row r="199" spans="3:6" ht="15.75">
      <c r="C199" s="255">
        <v>624</v>
      </c>
      <c r="D199" s="209">
        <f>SUMIF('9.- INT.GENERAL'!$O$8,C199,'9.- INT.GENERAL'!$I$8)</f>
        <v>0</v>
      </c>
      <c r="E199" s="254" t="s">
        <v>447</v>
      </c>
      <c r="F199" s="205"/>
    </row>
    <row r="200" spans="3:6" ht="15.75">
      <c r="C200" s="255">
        <v>625</v>
      </c>
      <c r="D200" s="209">
        <f>SUMIF('9.- INT.GENERAL'!$O$8,C200,'9.- INT.GENERAL'!$I$8)</f>
        <v>0</v>
      </c>
      <c r="E200" s="254" t="s">
        <v>448</v>
      </c>
      <c r="F200" s="205"/>
    </row>
    <row r="201" spans="3:6" ht="15.75">
      <c r="C201" s="255">
        <v>626</v>
      </c>
      <c r="D201" s="209">
        <f>SUMIF('9.- INT.GENERAL'!$O$8,C201,'9.- INT.GENERAL'!$I$8)</f>
        <v>0</v>
      </c>
      <c r="E201" s="254" t="s">
        <v>449</v>
      </c>
      <c r="F201" s="205"/>
    </row>
    <row r="202" spans="3:6" ht="15.75">
      <c r="C202" s="255">
        <v>627</v>
      </c>
      <c r="D202" s="209">
        <f>SUMIF('9.- INT.GENERAL'!$O$8,C202,'9.- INT.GENERAL'!$I$8)</f>
        <v>0</v>
      </c>
      <c r="E202" s="254" t="s">
        <v>450</v>
      </c>
      <c r="F202" s="205"/>
    </row>
    <row r="203" spans="3:6" ht="15.75">
      <c r="C203" s="253">
        <v>629</v>
      </c>
      <c r="D203" s="209">
        <f>SUMIF('9.- INT.GENERAL'!$O$8,C203,'9.- INT.GENERAL'!$I$8)</f>
        <v>0</v>
      </c>
      <c r="E203" s="254" t="s">
        <v>451</v>
      </c>
      <c r="F203" s="205"/>
    </row>
    <row r="204" spans="3:6" ht="15.75">
      <c r="C204" s="255">
        <v>631</v>
      </c>
      <c r="D204" s="209">
        <f>SUMIF('9.- INT.GENERAL'!$O$8,C204,'9.- INT.GENERAL'!$I$8)</f>
        <v>0</v>
      </c>
      <c r="E204" s="254" t="s">
        <v>452</v>
      </c>
      <c r="F204" s="205"/>
    </row>
    <row r="205" spans="3:6" ht="15.75">
      <c r="C205" s="255">
        <v>632</v>
      </c>
      <c r="D205" s="209">
        <f>SUMIF('9.- INT.GENERAL'!$O$8,C205,'9.- INT.GENERAL'!$I$8)</f>
        <v>0</v>
      </c>
      <c r="E205" s="254" t="s">
        <v>453</v>
      </c>
      <c r="F205" s="205"/>
    </row>
    <row r="206" spans="3:6" ht="15.75">
      <c r="C206" s="255">
        <v>633</v>
      </c>
      <c r="D206" s="209">
        <f>SUMIF('9.- INT.GENERAL'!$O$8,C206,'9.- INT.GENERAL'!$I$8)</f>
        <v>0</v>
      </c>
      <c r="E206" s="254" t="s">
        <v>454</v>
      </c>
      <c r="F206" s="205"/>
    </row>
    <row r="207" spans="3:6" ht="15.75">
      <c r="C207" s="255">
        <v>634</v>
      </c>
      <c r="D207" s="209">
        <f>SUMIF('9.- INT.GENERAL'!$O$8,C207,'9.- INT.GENERAL'!$I$8)</f>
        <v>0</v>
      </c>
      <c r="E207" s="254" t="s">
        <v>455</v>
      </c>
      <c r="F207" s="205"/>
    </row>
    <row r="208" spans="3:6" ht="15.75">
      <c r="C208" s="255">
        <v>635</v>
      </c>
      <c r="D208" s="209">
        <f>SUMIF('9.- INT.GENERAL'!$O$8,C208,'9.- INT.GENERAL'!$I$8)</f>
        <v>0</v>
      </c>
      <c r="E208" s="254" t="s">
        <v>456</v>
      </c>
      <c r="F208" s="205"/>
    </row>
    <row r="209" spans="3:6" ht="15.75">
      <c r="C209" s="255">
        <v>636</v>
      </c>
      <c r="D209" s="209">
        <f>SUMIF('9.- INT.GENERAL'!$O$8,C209,'9.- INT.GENERAL'!$I$8)</f>
        <v>0</v>
      </c>
      <c r="E209" s="254" t="s">
        <v>457</v>
      </c>
      <c r="F209" s="205"/>
    </row>
    <row r="210" spans="3:6" ht="15.75">
      <c r="C210" s="253">
        <v>637</v>
      </c>
      <c r="D210" s="209">
        <f>SUMIF('9.- INT.GENERAL'!$O$8,C210,'9.- INT.GENERAL'!$I$8)</f>
        <v>0</v>
      </c>
      <c r="E210" s="254" t="s">
        <v>458</v>
      </c>
      <c r="F210" s="205"/>
    </row>
    <row r="211" spans="3:6" ht="15.75">
      <c r="C211" s="253">
        <v>639</v>
      </c>
      <c r="D211" s="209">
        <f>SUMIF('9.- INT.GENERAL'!$O$8,C211,'9.- INT.GENERAL'!$I$8)</f>
        <v>0</v>
      </c>
      <c r="E211" s="254" t="s">
        <v>459</v>
      </c>
      <c r="F211" s="205"/>
    </row>
    <row r="212" spans="3:6" ht="15.75">
      <c r="C212" s="253">
        <v>640</v>
      </c>
      <c r="D212" s="212">
        <f>SUMIF('9.- INT.GENERAL'!$O$8,C212,'9.- INT.GENERAL'!$I$8)</f>
        <v>0</v>
      </c>
      <c r="E212" s="254" t="s">
        <v>460</v>
      </c>
      <c r="F212" s="205"/>
    </row>
    <row r="213" spans="3:6" ht="15.75">
      <c r="C213" s="253">
        <v>641</v>
      </c>
      <c r="D213" s="212">
        <f>SUMIF('9.- INT.GENERAL'!$O$8,C213,'9.- INT.GENERAL'!$I$8)</f>
        <v>0</v>
      </c>
      <c r="E213" s="254" t="s">
        <v>461</v>
      </c>
      <c r="F213" s="205"/>
    </row>
    <row r="214" spans="3:7" ht="16.5" thickBot="1">
      <c r="C214" s="256">
        <v>650</v>
      </c>
      <c r="D214" s="209">
        <f>SUMIF('9.- INT.GENERAL'!$O$8,C214,'9.- INT.GENERAL'!$I$8)</f>
        <v>0</v>
      </c>
      <c r="E214" s="257" t="s">
        <v>462</v>
      </c>
      <c r="F214" s="205"/>
      <c r="G214" s="206"/>
    </row>
    <row r="215" spans="1:6" ht="16.5" thickBot="1">
      <c r="A215" s="203" t="s">
        <v>73</v>
      </c>
      <c r="C215" s="251">
        <v>600</v>
      </c>
      <c r="D215" s="204">
        <f>SUMIF('10.- SANEAMIENTO NE'!$O$8:$O$10,C215,'10.- SANEAMIENTO NE'!$I$8:$I$10)</f>
        <v>0</v>
      </c>
      <c r="E215" s="252" t="s">
        <v>463</v>
      </c>
      <c r="F215" s="205"/>
    </row>
    <row r="216" spans="3:6" ht="15.75">
      <c r="C216" s="253">
        <v>609</v>
      </c>
      <c r="D216" s="209">
        <f>SUMIF('10.- SANEAMIENTO NE'!$O$8:$O$10,C216,'10.- SANEAMIENTO NE'!$I$8:$I$10)</f>
        <v>0</v>
      </c>
      <c r="E216" s="257" t="s">
        <v>464</v>
      </c>
      <c r="F216" s="205"/>
    </row>
    <row r="217" spans="3:6" ht="15.75">
      <c r="C217" s="253">
        <v>610</v>
      </c>
      <c r="D217" s="209">
        <f>SUMIF('10.- SANEAMIENTO NE'!$O$8:$O$10,C217,'10.- SANEAMIENTO NE'!$I$8:$I$10)</f>
        <v>0</v>
      </c>
      <c r="E217" s="257" t="s">
        <v>465</v>
      </c>
      <c r="F217" s="205"/>
    </row>
    <row r="218" spans="3:6" ht="15.75">
      <c r="C218" s="253">
        <v>619</v>
      </c>
      <c r="D218" s="209">
        <f>SUMIF('10.- SANEAMIENTO NE'!$O$8:$O$10,C218,'10.- SANEAMIENTO NE'!$I$8:$I$10)</f>
        <v>0</v>
      </c>
      <c r="E218" s="257" t="s">
        <v>466</v>
      </c>
      <c r="F218" s="205"/>
    </row>
    <row r="219" spans="3:6" ht="15.75">
      <c r="C219" s="255">
        <v>621</v>
      </c>
      <c r="D219" s="209">
        <f>SUMIF('10.- SANEAMIENTO NE'!$O$8:$O$10,C219,'10.- SANEAMIENTO NE'!$I$8:$I$10)</f>
        <v>0</v>
      </c>
      <c r="E219" s="257" t="s">
        <v>467</v>
      </c>
      <c r="F219" s="205"/>
    </row>
    <row r="220" spans="3:6" ht="15.75">
      <c r="C220" s="255">
        <v>622</v>
      </c>
      <c r="D220" s="209">
        <f>SUMIF('10.- SANEAMIENTO NE'!$O$8:$O$10,C220,'10.- SANEAMIENTO NE'!$I$8:$I$10)</f>
        <v>913648.8840000001</v>
      </c>
      <c r="E220" s="257" t="s">
        <v>468</v>
      </c>
      <c r="F220" s="205"/>
    </row>
    <row r="221" spans="3:6" ht="15.75">
      <c r="C221" s="255">
        <v>623</v>
      </c>
      <c r="D221" s="209">
        <f>SUMIF('10.- SANEAMIENTO NE'!$O$8:$O$10,C221,'10.- SANEAMIENTO NE'!$I$8:$I$10)</f>
        <v>0</v>
      </c>
      <c r="E221" s="257" t="s">
        <v>469</v>
      </c>
      <c r="F221" s="205"/>
    </row>
    <row r="222" spans="3:6" ht="15.75">
      <c r="C222" s="255">
        <v>624</v>
      </c>
      <c r="D222" s="209">
        <f>SUMIF('10.- SANEAMIENTO NE'!$O$8:$O$10,C222,'10.- SANEAMIENTO NE'!$I$8:$I$10)</f>
        <v>0</v>
      </c>
      <c r="E222" s="257" t="s">
        <v>470</v>
      </c>
      <c r="F222" s="205"/>
    </row>
    <row r="223" spans="3:6" ht="15.75">
      <c r="C223" s="255">
        <v>625</v>
      </c>
      <c r="D223" s="209">
        <f>SUMIF('10.- SANEAMIENTO NE'!$O$8:$O$10,C223,'10.- SANEAMIENTO NE'!$I$8:$I$10)</f>
        <v>0</v>
      </c>
      <c r="E223" s="257" t="s">
        <v>471</v>
      </c>
      <c r="F223" s="205"/>
    </row>
    <row r="224" spans="3:6" ht="15.75">
      <c r="C224" s="255">
        <v>626</v>
      </c>
      <c r="D224" s="209">
        <f>SUMIF('10.- SANEAMIENTO NE'!$O$8:$O$10,C224,'10.- SANEAMIENTO NE'!$I$8:$I$10)</f>
        <v>0</v>
      </c>
      <c r="E224" s="257" t="s">
        <v>472</v>
      </c>
      <c r="F224" s="205"/>
    </row>
    <row r="225" spans="3:6" ht="15.75">
      <c r="C225" s="255">
        <v>627</v>
      </c>
      <c r="D225" s="209">
        <f>SUMIF('10.- SANEAMIENTO NE'!$O$8:$O$10,C225,'10.- SANEAMIENTO NE'!$I$8:$I$10)</f>
        <v>0</v>
      </c>
      <c r="E225" s="257" t="s">
        <v>473</v>
      </c>
      <c r="F225" s="205"/>
    </row>
    <row r="226" spans="3:6" ht="15.75">
      <c r="C226" s="253">
        <v>629</v>
      </c>
      <c r="D226" s="209">
        <f>SUMIF('10.- SANEAMIENTO NE'!$O$8:$O$10,C226,'10.- SANEAMIENTO NE'!$I$8:$I$10)</f>
        <v>0</v>
      </c>
      <c r="E226" s="257" t="s">
        <v>474</v>
      </c>
      <c r="F226" s="205"/>
    </row>
    <row r="227" spans="3:6" ht="15.75">
      <c r="C227" s="255">
        <v>631</v>
      </c>
      <c r="D227" s="209">
        <f>SUMIF('10.- SANEAMIENTO NE'!$O$8:$O$10,C227,'10.- SANEAMIENTO NE'!$I$8:$I$10)</f>
        <v>0</v>
      </c>
      <c r="E227" s="257" t="s">
        <v>475</v>
      </c>
      <c r="F227" s="205"/>
    </row>
    <row r="228" spans="3:6" ht="15.75">
      <c r="C228" s="255">
        <v>632</v>
      </c>
      <c r="D228" s="209">
        <f>SUMIF('10.- SANEAMIENTO NE'!$O$8:$O$10,C228,'10.- SANEAMIENTO NE'!$I$8:$I$10)</f>
        <v>0</v>
      </c>
      <c r="E228" s="257" t="s">
        <v>476</v>
      </c>
      <c r="F228" s="205"/>
    </row>
    <row r="229" spans="3:6" ht="15.75">
      <c r="C229" s="255">
        <v>633</v>
      </c>
      <c r="D229" s="209">
        <f>SUMIF('10.- SANEAMIENTO NE'!$O$8:$O$10,C229,'10.- SANEAMIENTO NE'!$I$8:$I$10)</f>
        <v>0</v>
      </c>
      <c r="E229" s="257" t="s">
        <v>477</v>
      </c>
      <c r="F229" s="205"/>
    </row>
    <row r="230" spans="3:6" ht="15.75">
      <c r="C230" s="255">
        <v>634</v>
      </c>
      <c r="D230" s="209">
        <f>SUMIF('10.- SANEAMIENTO NE'!$O$8:$O$10,C230,'10.- SANEAMIENTO NE'!$I$8:$I$10)</f>
        <v>0</v>
      </c>
      <c r="E230" s="257" t="s">
        <v>478</v>
      </c>
      <c r="F230" s="205"/>
    </row>
    <row r="231" spans="3:6" ht="15.75">
      <c r="C231" s="255">
        <v>635</v>
      </c>
      <c r="D231" s="209">
        <f>SUMIF('10.- SANEAMIENTO NE'!$O$8:$O$10,C231,'10.- SANEAMIENTO NE'!$I$8:$I$10)</f>
        <v>0</v>
      </c>
      <c r="E231" s="257" t="s">
        <v>479</v>
      </c>
      <c r="F231" s="205"/>
    </row>
    <row r="232" spans="3:6" ht="15.75">
      <c r="C232" s="255">
        <v>636</v>
      </c>
      <c r="D232" s="209">
        <f>SUMIF('10.- SANEAMIENTO NE'!$O$8:$O$10,C232,'10.- SANEAMIENTO NE'!$I$8:$I$10)</f>
        <v>0</v>
      </c>
      <c r="E232" s="257" t="s">
        <v>480</v>
      </c>
      <c r="F232" s="205"/>
    </row>
    <row r="233" spans="3:6" ht="15.75">
      <c r="C233" s="253">
        <v>637</v>
      </c>
      <c r="D233" s="209">
        <f>SUMIF('10.- SANEAMIENTO NE'!$O$8:$O$10,C233,'10.- SANEAMIENTO NE'!$I$8:$I$10)</f>
        <v>0</v>
      </c>
      <c r="E233" s="257" t="s">
        <v>481</v>
      </c>
      <c r="F233" s="205"/>
    </row>
    <row r="234" spans="3:6" ht="15.75">
      <c r="C234" s="253">
        <v>639</v>
      </c>
      <c r="D234" s="209">
        <f>SUMIF('10.- SANEAMIENTO NE'!$O$8:$O$10,C234,'10.- SANEAMIENTO NE'!$I$8:$I$10)</f>
        <v>0</v>
      </c>
      <c r="E234" s="257" t="s">
        <v>482</v>
      </c>
      <c r="F234" s="205"/>
    </row>
    <row r="235" spans="1:6" ht="15.75">
      <c r="A235" s="219"/>
      <c r="C235" s="253">
        <v>640</v>
      </c>
      <c r="D235" s="212">
        <f>SUMIF('10.- SANEAMIENTO NE'!$O$8:$O$10,C235,'10.- SANEAMIENTO NE'!$I$8:$I$10)</f>
        <v>0</v>
      </c>
      <c r="E235" s="254" t="s">
        <v>483</v>
      </c>
      <c r="F235" s="205"/>
    </row>
    <row r="236" spans="1:6" ht="15.75">
      <c r="A236" s="219"/>
      <c r="C236" s="258">
        <v>641</v>
      </c>
      <c r="D236" s="212">
        <f>SUMIF('10.- SANEAMIENTO NE'!$O$8:$O$10,C236,'10.- SANEAMIENTO NE'!$I$8:$I$10)</f>
        <v>0</v>
      </c>
      <c r="E236" s="254" t="s">
        <v>484</v>
      </c>
      <c r="F236" s="205"/>
    </row>
    <row r="237" spans="3:7" ht="16.5" thickBot="1">
      <c r="C237" s="256">
        <v>650</v>
      </c>
      <c r="D237" s="209">
        <f>SUMIF('10.- SANEAMIENTO NE'!$O$8:$O$10,C237,'10.- SANEAMIENTO NE'!$I$8:$I$10)</f>
        <v>0</v>
      </c>
      <c r="E237" s="257" t="s">
        <v>485</v>
      </c>
      <c r="F237" s="205"/>
      <c r="G237" s="206"/>
    </row>
    <row r="238" spans="1:6" ht="16.5" thickBot="1">
      <c r="A238" s="203" t="s">
        <v>74</v>
      </c>
      <c r="C238" s="251">
        <v>600</v>
      </c>
      <c r="D238" s="204">
        <f>SUMIF('11.- SIST. V.OROTAVA'!$O$8:$O$8,C238,'11.- SIST. V.OROTAVA'!$I$8:$I$8)</f>
        <v>0</v>
      </c>
      <c r="E238" s="252" t="s">
        <v>486</v>
      </c>
      <c r="F238" s="205"/>
    </row>
    <row r="239" spans="3:6" ht="15.75">
      <c r="C239" s="253">
        <v>609</v>
      </c>
      <c r="D239" s="209">
        <f>SUMIF('11.- SIST. V.OROTAVA'!$O$8:$O$8,C239,'11.- SIST. V.OROTAVA'!$I$8:$I$8)</f>
        <v>0</v>
      </c>
      <c r="E239" s="254" t="s">
        <v>487</v>
      </c>
      <c r="F239" s="205"/>
    </row>
    <row r="240" spans="3:6" ht="15.75">
      <c r="C240" s="253">
        <v>610</v>
      </c>
      <c r="D240" s="209">
        <f>SUMIF('11.- SIST. V.OROTAVA'!$O$8:$O$8,C240,'11.- SIST. V.OROTAVA'!$I$8:$I$8)</f>
        <v>0</v>
      </c>
      <c r="E240" s="254" t="s">
        <v>488</v>
      </c>
      <c r="F240" s="205"/>
    </row>
    <row r="241" spans="3:6" ht="15.75">
      <c r="C241" s="253">
        <v>619</v>
      </c>
      <c r="D241" s="209">
        <f>SUMIF('11.- SIST. V.OROTAVA'!$O$8:$O$8,C241,'11.- SIST. V.OROTAVA'!$I$8:$I$8)</f>
        <v>0</v>
      </c>
      <c r="E241" s="254" t="s">
        <v>489</v>
      </c>
      <c r="F241" s="205"/>
    </row>
    <row r="242" spans="3:6" ht="15.75">
      <c r="C242" s="255">
        <v>621</v>
      </c>
      <c r="D242" s="209">
        <f>SUMIF('11.- SIST. V.OROTAVA'!$O$8:$O$8,C242,'11.- SIST. V.OROTAVA'!$I$8:$I$8)</f>
        <v>0</v>
      </c>
      <c r="E242" s="254" t="s">
        <v>490</v>
      </c>
      <c r="F242" s="205"/>
    </row>
    <row r="243" spans="3:6" ht="15.75">
      <c r="C243" s="255">
        <v>622</v>
      </c>
      <c r="D243" s="209">
        <f>SUMIF('11.- SIST. V.OROTAVA'!$O$8:$O$8,C243,'11.- SIST. V.OROTAVA'!$I$8:$I$8)</f>
        <v>994555.71</v>
      </c>
      <c r="E243" s="254" t="s">
        <v>491</v>
      </c>
      <c r="F243" s="205"/>
    </row>
    <row r="244" spans="3:6" ht="15.75">
      <c r="C244" s="255">
        <v>623</v>
      </c>
      <c r="D244" s="209">
        <f>SUMIF('11.- SIST. V.OROTAVA'!$O$8:$O$8,C244,'11.- SIST. V.OROTAVA'!$I$8:$I$8)</f>
        <v>0</v>
      </c>
      <c r="E244" s="254" t="s">
        <v>492</v>
      </c>
      <c r="F244" s="205"/>
    </row>
    <row r="245" spans="3:6" ht="15.75">
      <c r="C245" s="255">
        <v>624</v>
      </c>
      <c r="D245" s="209">
        <f>SUMIF('11.- SIST. V.OROTAVA'!$O$8:$O$8,C245,'11.- SIST. V.OROTAVA'!$I$8:$I$8)</f>
        <v>0</v>
      </c>
      <c r="E245" s="254" t="s">
        <v>493</v>
      </c>
      <c r="F245" s="205"/>
    </row>
    <row r="246" spans="3:6" ht="15.75">
      <c r="C246" s="255">
        <v>625</v>
      </c>
      <c r="D246" s="209">
        <f>SUMIF('11.- SIST. V.OROTAVA'!$O$8:$O$8,C246,'11.- SIST. V.OROTAVA'!$I$8:$I$8)</f>
        <v>0</v>
      </c>
      <c r="E246" s="254" t="s">
        <v>494</v>
      </c>
      <c r="F246" s="205"/>
    </row>
    <row r="247" spans="3:6" ht="15.75">
      <c r="C247" s="255">
        <v>626</v>
      </c>
      <c r="D247" s="209">
        <f>SUMIF('11.- SIST. V.OROTAVA'!$O$8:$O$8,C247,'11.- SIST. V.OROTAVA'!$I$8:$I$8)</f>
        <v>0</v>
      </c>
      <c r="E247" s="254" t="s">
        <v>495</v>
      </c>
      <c r="F247" s="205"/>
    </row>
    <row r="248" spans="3:6" ht="15.75">
      <c r="C248" s="255">
        <v>627</v>
      </c>
      <c r="D248" s="209">
        <f>SUMIF('11.- SIST. V.OROTAVA'!$O$8:$O$8,C248,'11.- SIST. V.OROTAVA'!$I$8:$I$8)</f>
        <v>0</v>
      </c>
      <c r="E248" s="254" t="s">
        <v>496</v>
      </c>
      <c r="F248" s="205"/>
    </row>
    <row r="249" spans="3:6" ht="15.75">
      <c r="C249" s="253">
        <v>629</v>
      </c>
      <c r="D249" s="209">
        <f>SUMIF('11.- SIST. V.OROTAVA'!$O$8:$O$8,C249,'11.- SIST. V.OROTAVA'!$I$8:$I$8)</f>
        <v>0</v>
      </c>
      <c r="E249" s="254" t="s">
        <v>497</v>
      </c>
      <c r="F249" s="205"/>
    </row>
    <row r="250" spans="3:6" ht="15.75">
      <c r="C250" s="255">
        <v>631</v>
      </c>
      <c r="D250" s="209">
        <f>SUMIF('11.- SIST. V.OROTAVA'!$O$8:$O$8,C250,'11.- SIST. V.OROTAVA'!$I$8:$I$8)</f>
        <v>0</v>
      </c>
      <c r="E250" s="254" t="s">
        <v>498</v>
      </c>
      <c r="F250" s="205"/>
    </row>
    <row r="251" spans="3:6" ht="15.75">
      <c r="C251" s="255">
        <v>632</v>
      </c>
      <c r="D251" s="209">
        <f>SUMIF('11.- SIST. V.OROTAVA'!$O$8:$O$8,C251,'11.- SIST. V.OROTAVA'!$I$8:$I$8)</f>
        <v>0</v>
      </c>
      <c r="E251" s="254" t="s">
        <v>499</v>
      </c>
      <c r="F251" s="205"/>
    </row>
    <row r="252" spans="3:6" ht="15.75">
      <c r="C252" s="255">
        <v>633</v>
      </c>
      <c r="D252" s="209">
        <f>SUMIF('11.- SIST. V.OROTAVA'!$O$8:$O$8,C252,'11.- SIST. V.OROTAVA'!$I$8:$I$8)</f>
        <v>0</v>
      </c>
      <c r="E252" s="254" t="s">
        <v>500</v>
      </c>
      <c r="F252" s="205"/>
    </row>
    <row r="253" spans="3:6" ht="15.75">
      <c r="C253" s="255">
        <v>634</v>
      </c>
      <c r="D253" s="209">
        <f>SUMIF('11.- SIST. V.OROTAVA'!$O$8:$O$8,C253,'11.- SIST. V.OROTAVA'!$I$8:$I$8)</f>
        <v>0</v>
      </c>
      <c r="E253" s="254" t="s">
        <v>501</v>
      </c>
      <c r="F253" s="205"/>
    </row>
    <row r="254" spans="3:6" ht="15.75">
      <c r="C254" s="255">
        <v>635</v>
      </c>
      <c r="D254" s="209">
        <f>SUMIF('11.- SIST. V.OROTAVA'!$O$8:$O$8,C254,'11.- SIST. V.OROTAVA'!$I$8:$I$8)</f>
        <v>0</v>
      </c>
      <c r="E254" s="254" t="s">
        <v>502</v>
      </c>
      <c r="F254" s="205"/>
    </row>
    <row r="255" spans="3:6" ht="15.75">
      <c r="C255" s="255">
        <v>636</v>
      </c>
      <c r="D255" s="209">
        <f>SUMIF('11.- SIST. V.OROTAVA'!$O$8:$O$8,C255,'11.- SIST. V.OROTAVA'!$I$8:$I$8)</f>
        <v>0</v>
      </c>
      <c r="E255" s="254" t="s">
        <v>503</v>
      </c>
      <c r="F255" s="205"/>
    </row>
    <row r="256" spans="3:6" ht="15.75">
      <c r="C256" s="253">
        <v>637</v>
      </c>
      <c r="D256" s="209">
        <f>SUMIF('11.- SIST. V.OROTAVA'!$O$8:$O$8,C256,'11.- SIST. V.OROTAVA'!$I$8:$I$8)</f>
        <v>0</v>
      </c>
      <c r="E256" s="254" t="s">
        <v>504</v>
      </c>
      <c r="F256" s="205"/>
    </row>
    <row r="257" spans="3:6" ht="15.75">
      <c r="C257" s="253">
        <v>639</v>
      </c>
      <c r="D257" s="209">
        <f>SUMIF('11.- SIST. V.OROTAVA'!$O$8:$O$8,C257,'11.- SIST. V.OROTAVA'!$I$8:$I$8)</f>
        <v>0</v>
      </c>
      <c r="E257" s="254" t="s">
        <v>505</v>
      </c>
      <c r="F257" s="205"/>
    </row>
    <row r="258" spans="3:6" ht="15.75">
      <c r="C258" s="253">
        <v>640</v>
      </c>
      <c r="D258" s="212">
        <f>SUMIF('11.- SIST. V.OROTAVA'!$O$8:$O$8,C258,'11.- SIST. V.OROTAVA'!$I$8:$I$8)</f>
        <v>0</v>
      </c>
      <c r="E258" s="254" t="s">
        <v>506</v>
      </c>
      <c r="F258" s="205"/>
    </row>
    <row r="259" spans="3:6" ht="15.75">
      <c r="C259" s="259">
        <v>641</v>
      </c>
      <c r="D259" s="212">
        <f>SUMIF('11.- SIST. V.OROTAVA'!$O$8:$O$8,C259,'11.- SIST. V.OROTAVA'!$I$8:$I$8)</f>
        <v>0</v>
      </c>
      <c r="E259" s="254" t="s">
        <v>507</v>
      </c>
      <c r="F259" s="205"/>
    </row>
    <row r="260" spans="3:7" ht="16.5" thickBot="1">
      <c r="C260" s="256">
        <v>650</v>
      </c>
      <c r="D260" s="209">
        <f>SUMIF('11.- SIST. V.OROTAVA'!$O$8:$O$8,C260,'11.- SIST. V.OROTAVA'!$I$8:$I$8)</f>
        <v>0</v>
      </c>
      <c r="E260" s="257" t="s">
        <v>508</v>
      </c>
      <c r="F260" s="205"/>
      <c r="G260" s="206"/>
    </row>
    <row r="261" spans="1:6" ht="16.5" thickBot="1">
      <c r="A261" s="221" t="s">
        <v>83</v>
      </c>
      <c r="C261" s="251">
        <v>600</v>
      </c>
      <c r="D261" s="222">
        <f>SUMIF('12.- SIST.V.GUIMAR'!$O$8:$O$11,C261,'12.- SIST.V.GUIMAR'!$I$8:$I$11)</f>
        <v>0</v>
      </c>
      <c r="E261" s="252" t="s">
        <v>509</v>
      </c>
      <c r="F261" s="205"/>
    </row>
    <row r="262" spans="3:6" ht="15.75">
      <c r="C262" s="253">
        <v>609</v>
      </c>
      <c r="D262" s="212">
        <f>SUMIF('12.- SIST.V.GUIMAR'!$O$8:$O$11,C262,'12.- SIST.V.GUIMAR'!$I$8:$I$11)</f>
        <v>0</v>
      </c>
      <c r="E262" s="254" t="s">
        <v>510</v>
      </c>
      <c r="F262" s="205"/>
    </row>
    <row r="263" spans="3:6" ht="15.75">
      <c r="C263" s="253">
        <v>610</v>
      </c>
      <c r="D263" s="212">
        <f>SUMIF('12.- SIST.V.GUIMAR'!$O$8:$O$11,C263,'12.- SIST.V.GUIMAR'!$I$8:$I$11)</f>
        <v>0</v>
      </c>
      <c r="E263" s="254" t="s">
        <v>511</v>
      </c>
      <c r="F263" s="205"/>
    </row>
    <row r="264" spans="3:6" ht="15.75">
      <c r="C264" s="253">
        <v>619</v>
      </c>
      <c r="D264" s="212">
        <f>SUMIF('12.- SIST.V.GUIMAR'!$O$8:$O$11,C264,'12.- SIST.V.GUIMAR'!$I$8:$I$11)</f>
        <v>0</v>
      </c>
      <c r="E264" s="254" t="s">
        <v>512</v>
      </c>
      <c r="F264" s="205"/>
    </row>
    <row r="265" spans="3:6" ht="15.75">
      <c r="C265" s="255">
        <v>621</v>
      </c>
      <c r="D265" s="212">
        <f>SUMIF('12.- SIST.V.GUIMAR'!$O$8:$O$11,C265,'12.- SIST.V.GUIMAR'!$I$8:$I$11)</f>
        <v>82417.19</v>
      </c>
      <c r="E265" s="254" t="s">
        <v>513</v>
      </c>
      <c r="F265" s="205"/>
    </row>
    <row r="266" spans="3:6" ht="15.75">
      <c r="C266" s="255">
        <v>622</v>
      </c>
      <c r="D266" s="212">
        <f>SUMIF('12.- SIST.V.GUIMAR'!$O$8:$O$11,C266,'12.- SIST.V.GUIMAR'!$I$8:$I$11)</f>
        <v>2221209.34</v>
      </c>
      <c r="E266" s="254" t="s">
        <v>514</v>
      </c>
      <c r="F266" s="205"/>
    </row>
    <row r="267" spans="3:6" ht="15.75">
      <c r="C267" s="255">
        <v>623</v>
      </c>
      <c r="D267" s="212">
        <f>SUMIF('12.- SIST.V.GUIMAR'!$O$8:$O$11,C267,'12.- SIST.V.GUIMAR'!$I$8:$I$11)</f>
        <v>0</v>
      </c>
      <c r="E267" s="254" t="s">
        <v>515</v>
      </c>
      <c r="F267" s="205"/>
    </row>
    <row r="268" spans="3:6" ht="15.75">
      <c r="C268" s="255">
        <v>624</v>
      </c>
      <c r="D268" s="212">
        <f>SUMIF('12.- SIST.V.GUIMAR'!$O$8:$O$11,C268,'12.- SIST.V.GUIMAR'!$I$8:$I$11)</f>
        <v>0</v>
      </c>
      <c r="E268" s="254" t="s">
        <v>516</v>
      </c>
      <c r="F268" s="205"/>
    </row>
    <row r="269" spans="3:6" ht="15.75">
      <c r="C269" s="255">
        <v>625</v>
      </c>
      <c r="D269" s="212">
        <f>SUMIF('12.- SIST.V.GUIMAR'!$O$8:$O$11,C269,'12.- SIST.V.GUIMAR'!$I$8:$I$11)</f>
        <v>0</v>
      </c>
      <c r="E269" s="254" t="s">
        <v>517</v>
      </c>
      <c r="F269" s="205"/>
    </row>
    <row r="270" spans="3:6" ht="15.75">
      <c r="C270" s="255">
        <v>626</v>
      </c>
      <c r="D270" s="212">
        <f>SUMIF('12.- SIST.V.GUIMAR'!$O$8:$O$11,C270,'12.- SIST.V.GUIMAR'!$I$8:$I$11)</f>
        <v>0</v>
      </c>
      <c r="E270" s="254" t="s">
        <v>518</v>
      </c>
      <c r="F270" s="205"/>
    </row>
    <row r="271" spans="3:6" ht="15.75">
      <c r="C271" s="255">
        <v>627</v>
      </c>
      <c r="D271" s="212">
        <f>SUMIF('12.- SIST.V.GUIMAR'!$O$8:$O$11,C271,'12.- SIST.V.GUIMAR'!$I$8:$I$11)</f>
        <v>0</v>
      </c>
      <c r="E271" s="254" t="s">
        <v>519</v>
      </c>
      <c r="F271" s="205"/>
    </row>
    <row r="272" spans="3:6" ht="15.75">
      <c r="C272" s="253">
        <v>629</v>
      </c>
      <c r="D272" s="212">
        <f>SUMIF('12.- SIST.V.GUIMAR'!$O$8:$O$11,C272,'12.- SIST.V.GUIMAR'!$I$8:$I$11)</f>
        <v>0</v>
      </c>
      <c r="E272" s="254" t="s">
        <v>520</v>
      </c>
      <c r="F272" s="205"/>
    </row>
    <row r="273" spans="3:6" ht="15.75">
      <c r="C273" s="255">
        <v>631</v>
      </c>
      <c r="D273" s="212">
        <f>SUMIF('12.- SIST.V.GUIMAR'!$O$8:$O$11,C273,'12.- SIST.V.GUIMAR'!$I$8:$I$11)</f>
        <v>0</v>
      </c>
      <c r="E273" s="254" t="s">
        <v>521</v>
      </c>
      <c r="F273" s="205"/>
    </row>
    <row r="274" spans="3:6" ht="15.75">
      <c r="C274" s="255">
        <v>632</v>
      </c>
      <c r="D274" s="212">
        <f>SUMIF('12.- SIST.V.GUIMAR'!$O$8:$O$11,C274,'12.- SIST.V.GUIMAR'!$I$8:$I$11)</f>
        <v>0</v>
      </c>
      <c r="E274" s="254" t="s">
        <v>522</v>
      </c>
      <c r="F274" s="205"/>
    </row>
    <row r="275" spans="3:6" ht="15.75">
      <c r="C275" s="255">
        <v>633</v>
      </c>
      <c r="D275" s="212">
        <f>SUMIF('12.- SIST.V.GUIMAR'!$O$8:$O$11,C275,'12.- SIST.V.GUIMAR'!$I$8:$I$11)</f>
        <v>0</v>
      </c>
      <c r="E275" s="254" t="s">
        <v>523</v>
      </c>
      <c r="F275" s="205"/>
    </row>
    <row r="276" spans="3:6" ht="15.75">
      <c r="C276" s="255">
        <v>634</v>
      </c>
      <c r="D276" s="212">
        <f>SUMIF('12.- SIST.V.GUIMAR'!$O$8:$O$11,C276,'12.- SIST.V.GUIMAR'!$I$8:$I$11)</f>
        <v>0</v>
      </c>
      <c r="E276" s="254" t="s">
        <v>524</v>
      </c>
      <c r="F276" s="205"/>
    </row>
    <row r="277" spans="3:6" ht="15.75">
      <c r="C277" s="255">
        <v>635</v>
      </c>
      <c r="D277" s="212">
        <f>SUMIF('12.- SIST.V.GUIMAR'!$O$8:$O$11,C277,'12.- SIST.V.GUIMAR'!$I$8:$I$11)</f>
        <v>0</v>
      </c>
      <c r="E277" s="254" t="s">
        <v>525</v>
      </c>
      <c r="F277" s="205"/>
    </row>
    <row r="278" spans="3:6" ht="15.75">
      <c r="C278" s="255">
        <v>636</v>
      </c>
      <c r="D278" s="212">
        <f>SUMIF('12.- SIST.V.GUIMAR'!$O$8:$O$11,C278,'12.- SIST.V.GUIMAR'!$I$8:$I$11)</f>
        <v>0</v>
      </c>
      <c r="E278" s="254" t="s">
        <v>526</v>
      </c>
      <c r="F278" s="205"/>
    </row>
    <row r="279" spans="3:6" ht="15.75">
      <c r="C279" s="253">
        <v>637</v>
      </c>
      <c r="D279" s="212">
        <f>SUMIF('12.- SIST.V.GUIMAR'!$O$8:$O$11,C279,'12.- SIST.V.GUIMAR'!$I$8:$I$11)</f>
        <v>0</v>
      </c>
      <c r="E279" s="254" t="s">
        <v>527</v>
      </c>
      <c r="F279" s="205"/>
    </row>
    <row r="280" spans="3:6" ht="15.75">
      <c r="C280" s="253">
        <v>639</v>
      </c>
      <c r="D280" s="212">
        <f>SUMIF('12.- SIST.V.GUIMAR'!$O$8:$O$11,C280,'12.- SIST.V.GUIMAR'!$I$8:$I$11)</f>
        <v>0</v>
      </c>
      <c r="E280" s="254" t="s">
        <v>528</v>
      </c>
      <c r="F280" s="205"/>
    </row>
    <row r="281" spans="3:6" ht="15.75">
      <c r="C281" s="253">
        <v>640</v>
      </c>
      <c r="D281" s="212">
        <f>SUMIF('12.- SIST.V.GUIMAR'!$O$8:$O$11,C281,'12.- SIST.V.GUIMAR'!$I$8:$I$11)</f>
        <v>0</v>
      </c>
      <c r="E281" s="254" t="s">
        <v>529</v>
      </c>
      <c r="F281" s="205"/>
    </row>
    <row r="282" spans="3:6" ht="15.75">
      <c r="C282" s="260">
        <v>641</v>
      </c>
      <c r="D282" s="212">
        <f>SUMIF('12.- SIST.V.GUIMAR'!$O$8:$O$11,C282,'12.- SIST.V.GUIMAR'!$I$8:$I$11)</f>
        <v>0</v>
      </c>
      <c r="E282" s="254" t="s">
        <v>530</v>
      </c>
      <c r="F282" s="205"/>
    </row>
    <row r="283" spans="3:7" ht="16.5" thickBot="1">
      <c r="C283" s="256">
        <v>650</v>
      </c>
      <c r="D283" s="209">
        <f>SUMIF('12.- SIST.V.GUIMAR'!$O$8:$O$11,C283,'12.- SIST.V.GUIMAR'!$I$8:$I$11)</f>
        <v>0</v>
      </c>
      <c r="E283" s="257" t="s">
        <v>531</v>
      </c>
      <c r="F283" s="205"/>
      <c r="G283" s="206"/>
    </row>
    <row r="284" spans="1:6" ht="16.5" thickBot="1">
      <c r="A284" s="203" t="s">
        <v>75</v>
      </c>
      <c r="C284" s="251">
        <v>600</v>
      </c>
      <c r="D284" s="204">
        <f>SUMIF('13.- AUNO'!$O$8:$O$9,C284,'13.- AUNO'!$I$8:$I$9)</f>
        <v>0</v>
      </c>
      <c r="E284" s="252" t="s">
        <v>532</v>
      </c>
      <c r="F284" s="205"/>
    </row>
    <row r="285" spans="3:6" ht="15.75">
      <c r="C285" s="253">
        <v>609</v>
      </c>
      <c r="D285" s="209">
        <f>SUMIF('13.- AUNO'!$O$8:$O$9,C285,'13.- AUNO'!$I$8:$I$9)</f>
        <v>0</v>
      </c>
      <c r="E285" s="254" t="s">
        <v>533</v>
      </c>
      <c r="F285" s="205"/>
    </row>
    <row r="286" spans="3:6" ht="15.75">
      <c r="C286" s="253">
        <v>610</v>
      </c>
      <c r="D286" s="209">
        <f>SUMIF('13.- AUNO'!$O$8:$O$9,C286,'13.- AUNO'!$I$8:$I$9)</f>
        <v>0</v>
      </c>
      <c r="E286" s="254" t="s">
        <v>534</v>
      </c>
      <c r="F286" s="205"/>
    </row>
    <row r="287" spans="3:6" ht="15.75">
      <c r="C287" s="253">
        <v>619</v>
      </c>
      <c r="D287" s="209">
        <f>SUMIF('13.- AUNO'!$O$8:$O$9,C287,'13.- AUNO'!$I$8:$I$9)</f>
        <v>0</v>
      </c>
      <c r="E287" s="254" t="s">
        <v>535</v>
      </c>
      <c r="F287" s="205"/>
    </row>
    <row r="288" spans="3:6" ht="15.75">
      <c r="C288" s="255">
        <v>621</v>
      </c>
      <c r="D288" s="209">
        <f>SUMIF('13.- AUNO'!$O$8:$O$9,C288,'13.- AUNO'!$I$8:$I$9)</f>
        <v>0</v>
      </c>
      <c r="E288" s="254" t="s">
        <v>536</v>
      </c>
      <c r="F288" s="205"/>
    </row>
    <row r="289" spans="3:6" ht="15.75">
      <c r="C289" s="255">
        <v>622</v>
      </c>
      <c r="D289" s="209">
        <f>SUMIF('13.- AUNO'!$O$8:$O$9,C289,'13.- AUNO'!$I$8:$I$9)</f>
        <v>137854.32</v>
      </c>
      <c r="E289" s="254" t="s">
        <v>537</v>
      </c>
      <c r="F289" s="205"/>
    </row>
    <row r="290" spans="3:6" ht="15.75">
      <c r="C290" s="255">
        <v>623</v>
      </c>
      <c r="D290" s="209">
        <f>SUMIF('13.- AUNO'!$O$8:$O$9,C290,'13.- AUNO'!$I$8:$I$9)</f>
        <v>0</v>
      </c>
      <c r="E290" s="254" t="s">
        <v>538</v>
      </c>
      <c r="F290" s="205"/>
    </row>
    <row r="291" spans="3:6" ht="15.75">
      <c r="C291" s="255">
        <v>624</v>
      </c>
      <c r="D291" s="209">
        <f>SUMIF('13.- AUNO'!$O$8:$O$9,C291,'13.- AUNO'!$I$8:$I$9)</f>
        <v>0</v>
      </c>
      <c r="E291" s="254" t="s">
        <v>539</v>
      </c>
      <c r="F291" s="205"/>
    </row>
    <row r="292" spans="3:6" ht="15.75">
      <c r="C292" s="255">
        <v>625</v>
      </c>
      <c r="D292" s="209">
        <f>SUMIF('13.- AUNO'!$O$8:$O$9,C292,'13.- AUNO'!$I$8:$I$9)</f>
        <v>0</v>
      </c>
      <c r="E292" s="254" t="s">
        <v>540</v>
      </c>
      <c r="F292" s="205"/>
    </row>
    <row r="293" spans="3:6" ht="15.75">
      <c r="C293" s="255">
        <v>626</v>
      </c>
      <c r="D293" s="209">
        <f>SUMIF('13.- AUNO'!$O$8:$O$9,C293,'13.- AUNO'!$I$8:$I$9)</f>
        <v>0</v>
      </c>
      <c r="E293" s="254" t="s">
        <v>541</v>
      </c>
      <c r="F293" s="205"/>
    </row>
    <row r="294" spans="3:6" ht="15.75">
      <c r="C294" s="255">
        <v>627</v>
      </c>
      <c r="D294" s="209">
        <f>SUMIF('13.- AUNO'!$O$8:$O$9,C294,'13.- AUNO'!$I$8:$I$9)</f>
        <v>0</v>
      </c>
      <c r="E294" s="254" t="s">
        <v>542</v>
      </c>
      <c r="F294" s="205"/>
    </row>
    <row r="295" spans="3:6" ht="15.75">
      <c r="C295" s="253">
        <v>629</v>
      </c>
      <c r="D295" s="209">
        <f>SUMIF('13.- AUNO'!$O$8:$O$9,C295,'13.- AUNO'!$I$8:$I$9)</f>
        <v>0</v>
      </c>
      <c r="E295" s="254" t="s">
        <v>543</v>
      </c>
      <c r="F295" s="205"/>
    </row>
    <row r="296" spans="3:6" ht="15.75">
      <c r="C296" s="255">
        <v>631</v>
      </c>
      <c r="D296" s="209">
        <f>SUMIF('13.- AUNO'!$O$8:$O$9,C296,'13.- AUNO'!$I$8:$I$9)</f>
        <v>0</v>
      </c>
      <c r="E296" s="254" t="s">
        <v>544</v>
      </c>
      <c r="F296" s="205"/>
    </row>
    <row r="297" spans="3:6" ht="15.75">
      <c r="C297" s="255">
        <v>632</v>
      </c>
      <c r="D297" s="209">
        <f>SUMIF('13.- AUNO'!$O$8:$O$9,C297,'13.- AUNO'!$I$8:$I$9)</f>
        <v>0</v>
      </c>
      <c r="E297" s="254" t="s">
        <v>545</v>
      </c>
      <c r="F297" s="205"/>
    </row>
    <row r="298" spans="3:6" ht="15.75">
      <c r="C298" s="255">
        <v>633</v>
      </c>
      <c r="D298" s="209">
        <f>SUMIF('13.- AUNO'!$O$8:$O$9,C298,'13.- AUNO'!$I$8:$I$9)</f>
        <v>0</v>
      </c>
      <c r="E298" s="254" t="s">
        <v>546</v>
      </c>
      <c r="F298" s="205"/>
    </row>
    <row r="299" spans="3:6" ht="15.75">
      <c r="C299" s="255">
        <v>634</v>
      </c>
      <c r="D299" s="209">
        <f>SUMIF('13.- AUNO'!$O$8:$O$9,C299,'13.- AUNO'!$I$8:$I$9)</f>
        <v>0</v>
      </c>
      <c r="E299" s="254" t="s">
        <v>547</v>
      </c>
      <c r="F299" s="205"/>
    </row>
    <row r="300" spans="3:6" ht="15.75">
      <c r="C300" s="255">
        <v>635</v>
      </c>
      <c r="D300" s="209">
        <f>SUMIF('13.- AUNO'!$O$8:$O$9,C300,'13.- AUNO'!$I$8:$I$9)</f>
        <v>0</v>
      </c>
      <c r="E300" s="254" t="s">
        <v>548</v>
      </c>
      <c r="F300" s="205"/>
    </row>
    <row r="301" spans="3:6" ht="15.75">
      <c r="C301" s="255">
        <v>636</v>
      </c>
      <c r="D301" s="209">
        <f>SUMIF('13.- AUNO'!$O$8:$O$9,C301,'13.- AUNO'!$I$8:$I$9)</f>
        <v>0</v>
      </c>
      <c r="E301" s="254" t="s">
        <v>549</v>
      </c>
      <c r="F301" s="205"/>
    </row>
    <row r="302" spans="3:6" ht="15.75">
      <c r="C302" s="253">
        <v>637</v>
      </c>
      <c r="D302" s="209">
        <f>SUMIF('13.- AUNO'!$O$8:$O$9,C302,'13.- AUNO'!$I$8:$I$9)</f>
        <v>0</v>
      </c>
      <c r="E302" s="254" t="s">
        <v>550</v>
      </c>
      <c r="F302" s="205"/>
    </row>
    <row r="303" spans="3:6" ht="15.75">
      <c r="C303" s="253">
        <v>639</v>
      </c>
      <c r="D303" s="209">
        <f>SUMIF('13.- AUNO'!$O$8:$O$9,C303,'13.- AUNO'!$I$8:$I$9)</f>
        <v>0</v>
      </c>
      <c r="E303" s="254" t="s">
        <v>551</v>
      </c>
      <c r="F303" s="205"/>
    </row>
    <row r="304" spans="3:6" ht="15.75">
      <c r="C304" s="253">
        <v>640</v>
      </c>
      <c r="D304" s="212">
        <f>SUMIF('13.- AUNO'!$O$8:$O$9,C304,'13.- AUNO'!$I$8:$I$9)</f>
        <v>0</v>
      </c>
      <c r="E304" s="254" t="s">
        <v>552</v>
      </c>
      <c r="F304" s="205"/>
    </row>
    <row r="305" spans="3:6" ht="15.75">
      <c r="C305" s="258">
        <v>641</v>
      </c>
      <c r="D305" s="212">
        <f>SUMIF('13.- AUNO'!$O$8:$O$9,C305,'13.- AUNO'!$I$8:$I$9)</f>
        <v>0</v>
      </c>
      <c r="E305" s="254" t="s">
        <v>553</v>
      </c>
      <c r="F305" s="205"/>
    </row>
    <row r="306" spans="3:7" ht="16.5" thickBot="1">
      <c r="C306" s="256">
        <v>650</v>
      </c>
      <c r="D306" s="209">
        <f>SUMIF('13.- AUNO'!$O$8:$O$9,C306,'13.- AUNO'!$I$8:$I$9)</f>
        <v>0</v>
      </c>
      <c r="E306" s="257" t="s">
        <v>554</v>
      </c>
      <c r="F306" s="205"/>
      <c r="G306" s="206"/>
    </row>
    <row r="307" spans="1:6" ht="16.5" thickBot="1">
      <c r="A307" s="203" t="s">
        <v>80</v>
      </c>
      <c r="C307" s="261">
        <v>600</v>
      </c>
      <c r="D307" s="204">
        <f>SUMIF('14.- OESTE'!$O$8:$O$10,C307,'14.- OESTE'!$I$8:$I$10)</f>
        <v>0</v>
      </c>
      <c r="E307" s="262" t="s">
        <v>555</v>
      </c>
      <c r="F307" s="205"/>
    </row>
    <row r="308" spans="3:6" ht="15.75">
      <c r="C308" s="258">
        <v>609</v>
      </c>
      <c r="D308" s="209">
        <f>SUMIF('14.- OESTE'!$O$8:$O$10,C308,'14.- OESTE'!$I$8:$I$10)</f>
        <v>0</v>
      </c>
      <c r="E308" s="263" t="s">
        <v>556</v>
      </c>
      <c r="F308" s="205"/>
    </row>
    <row r="309" spans="3:6" ht="15.75">
      <c r="C309" s="258">
        <v>610</v>
      </c>
      <c r="D309" s="212">
        <f>SUMIF('14.- OESTE'!$O$8:$O$10,C309,'14.- OESTE'!$I$8:$I$10)</f>
        <v>0</v>
      </c>
      <c r="E309" s="263" t="s">
        <v>557</v>
      </c>
      <c r="F309" s="205"/>
    </row>
    <row r="310" spans="3:6" ht="15.75">
      <c r="C310" s="258">
        <v>619</v>
      </c>
      <c r="D310" s="212">
        <f>SUMIF('14.- OESTE'!$O$8:$O$10,C310,'14.- OESTE'!$I$8:$I$10)</f>
        <v>0</v>
      </c>
      <c r="E310" s="263" t="s">
        <v>558</v>
      </c>
      <c r="F310" s="205"/>
    </row>
    <row r="311" spans="3:6" ht="15.75">
      <c r="C311" s="264">
        <v>621</v>
      </c>
      <c r="D311" s="212">
        <f>SUMIF('14.- OESTE'!$O$8:$O$10,C311,'14.- OESTE'!$I$8:$I$10)</f>
        <v>0</v>
      </c>
      <c r="E311" s="263" t="s">
        <v>559</v>
      </c>
      <c r="F311" s="205"/>
    </row>
    <row r="312" spans="3:6" ht="15.75">
      <c r="C312" s="264">
        <v>622</v>
      </c>
      <c r="D312" s="212">
        <f>SUMIF('14.- OESTE'!$O$8:$O$10,C312,'14.- OESTE'!$I$8:$I$10)</f>
        <v>0</v>
      </c>
      <c r="E312" s="263" t="s">
        <v>560</v>
      </c>
      <c r="F312" s="205"/>
    </row>
    <row r="313" spans="3:6" ht="15.75">
      <c r="C313" s="264">
        <v>623</v>
      </c>
      <c r="D313" s="212">
        <f>SUMIF('14.- OESTE'!$O$8:$O$10,C313,'14.- OESTE'!$I$8:$I$10)</f>
        <v>0</v>
      </c>
      <c r="E313" s="263" t="s">
        <v>561</v>
      </c>
      <c r="F313" s="205"/>
    </row>
    <row r="314" spans="3:6" ht="15.75">
      <c r="C314" s="264">
        <v>624</v>
      </c>
      <c r="D314" s="212">
        <f>SUMIF('14.- OESTE'!$O$8:$O$10,C314,'14.- OESTE'!$I$8:$I$10)</f>
        <v>0</v>
      </c>
      <c r="E314" s="263" t="s">
        <v>562</v>
      </c>
      <c r="F314" s="205"/>
    </row>
    <row r="315" spans="3:6" ht="15.75">
      <c r="C315" s="264">
        <v>625</v>
      </c>
      <c r="D315" s="212">
        <f>SUMIF('14.- OESTE'!$O$8:$O$10,C315,'14.- OESTE'!$I$8:$I$10)</f>
        <v>0</v>
      </c>
      <c r="E315" s="263" t="s">
        <v>563</v>
      </c>
      <c r="F315" s="205"/>
    </row>
    <row r="316" spans="3:6" ht="15.75">
      <c r="C316" s="264">
        <v>626</v>
      </c>
      <c r="D316" s="212">
        <f>SUMIF('14.- OESTE'!$O$8:$O$10,C316,'14.- OESTE'!$I$8:$I$10)</f>
        <v>0</v>
      </c>
      <c r="E316" s="263" t="s">
        <v>564</v>
      </c>
      <c r="F316" s="205"/>
    </row>
    <row r="317" spans="3:6" ht="15.75">
      <c r="C317" s="264">
        <v>627</v>
      </c>
      <c r="D317" s="212">
        <f>SUMIF('14.- OESTE'!$O$8:$O$10,C317,'14.- OESTE'!$I$8:$I$10)</f>
        <v>0</v>
      </c>
      <c r="E317" s="263" t="s">
        <v>565</v>
      </c>
      <c r="F317" s="205"/>
    </row>
    <row r="318" spans="3:6" ht="15.75">
      <c r="C318" s="258">
        <v>629</v>
      </c>
      <c r="D318" s="212">
        <f>SUMIF('14.- OESTE'!$O$8:$O$10,C318,'14.- OESTE'!$I$8:$I$10)</f>
        <v>0</v>
      </c>
      <c r="E318" s="263" t="s">
        <v>566</v>
      </c>
      <c r="F318" s="205"/>
    </row>
    <row r="319" spans="3:6" ht="15.75">
      <c r="C319" s="264">
        <v>631</v>
      </c>
      <c r="D319" s="212">
        <f>SUMIF('14.- OESTE'!$O$8:$O$10,C319,'14.- OESTE'!$I$8:$I$10)</f>
        <v>0</v>
      </c>
      <c r="E319" s="263" t="s">
        <v>567</v>
      </c>
      <c r="F319" s="205"/>
    </row>
    <row r="320" spans="3:6" ht="15.75">
      <c r="C320" s="264">
        <v>632</v>
      </c>
      <c r="D320" s="212">
        <f>SUMIF('14.- OESTE'!$O$8:$O$10,C320,'14.- OESTE'!$I$8:$I$10)</f>
        <v>0</v>
      </c>
      <c r="E320" s="263" t="s">
        <v>568</v>
      </c>
      <c r="F320" s="205"/>
    </row>
    <row r="321" spans="3:6" ht="15.75">
      <c r="C321" s="264">
        <v>633</v>
      </c>
      <c r="D321" s="212">
        <f>SUMIF('14.- OESTE'!$O$8:$O$10,C321,'14.- OESTE'!$I$8:$I$10)</f>
        <v>0</v>
      </c>
      <c r="E321" s="263" t="s">
        <v>569</v>
      </c>
      <c r="F321" s="205"/>
    </row>
    <row r="322" spans="3:6" ht="15.75">
      <c r="C322" s="264">
        <v>634</v>
      </c>
      <c r="D322" s="212">
        <f>SUMIF('14.- OESTE'!$O$8:$O$10,C322,'14.- OESTE'!$I$8:$I$10)</f>
        <v>0</v>
      </c>
      <c r="E322" s="263" t="s">
        <v>570</v>
      </c>
      <c r="F322" s="205"/>
    </row>
    <row r="323" spans="3:6" ht="15.75">
      <c r="C323" s="264">
        <v>635</v>
      </c>
      <c r="D323" s="212">
        <f>SUMIF('14.- OESTE'!$O$8:$O$10,C323,'14.- OESTE'!$I$8:$I$10)</f>
        <v>0</v>
      </c>
      <c r="E323" s="263" t="s">
        <v>571</v>
      </c>
      <c r="F323" s="205"/>
    </row>
    <row r="324" spans="3:6" ht="15.75">
      <c r="C324" s="264">
        <v>636</v>
      </c>
      <c r="D324" s="212">
        <f>SUMIF('14.- OESTE'!$O$8:$O$10,C324,'14.- OESTE'!$I$8:$I$10)</f>
        <v>0</v>
      </c>
      <c r="E324" s="263" t="s">
        <v>572</v>
      </c>
      <c r="F324" s="205"/>
    </row>
    <row r="325" spans="3:6" ht="15.75">
      <c r="C325" s="258">
        <v>637</v>
      </c>
      <c r="D325" s="212">
        <f>SUMIF('14.- OESTE'!$O$8:$O$10,C325,'14.- OESTE'!$I$8:$I$10)</f>
        <v>0</v>
      </c>
      <c r="E325" s="263" t="s">
        <v>573</v>
      </c>
      <c r="F325" s="205"/>
    </row>
    <row r="326" spans="3:6" ht="15.75">
      <c r="C326" s="258">
        <v>639</v>
      </c>
      <c r="D326" s="212">
        <f>SUMIF('14.- OESTE'!$O$8:$O$10,C326,'14.- OESTE'!$I$8:$I$10)</f>
        <v>0</v>
      </c>
      <c r="E326" s="263" t="s">
        <v>574</v>
      </c>
      <c r="F326" s="205"/>
    </row>
    <row r="327" spans="3:6" ht="15.75">
      <c r="C327" s="258">
        <v>640</v>
      </c>
      <c r="D327" s="212">
        <f>SUMIF('14.- OESTE'!$O$8:$O$10,C327,'14.- OESTE'!$I$8:$I$10)</f>
        <v>0</v>
      </c>
      <c r="E327" s="263" t="s">
        <v>575</v>
      </c>
      <c r="F327" s="205"/>
    </row>
    <row r="328" spans="3:6" ht="15.75">
      <c r="C328" s="258">
        <v>641</v>
      </c>
      <c r="D328" s="212">
        <f>SUMIF('14.- OESTE'!$O$8:$O$10,C328,'14.- OESTE'!$I$8:$I$10)</f>
        <v>0</v>
      </c>
      <c r="E328" s="263" t="s">
        <v>576</v>
      </c>
      <c r="F328" s="205"/>
    </row>
    <row r="329" spans="3:6" ht="16.5" thickBot="1">
      <c r="C329" s="265">
        <v>650</v>
      </c>
      <c r="D329" s="223">
        <f>SUMIF('14.- OESTE'!$O$8:$O$10,C329,'14.- OESTE'!$I$8:$I$10)</f>
        <v>0</v>
      </c>
      <c r="E329" s="266" t="s">
        <v>577</v>
      </c>
      <c r="F329" s="205"/>
    </row>
    <row r="330" spans="1:6" ht="16.5" thickBot="1">
      <c r="A330" s="203" t="s">
        <v>175</v>
      </c>
      <c r="C330" s="267">
        <v>600</v>
      </c>
      <c r="D330" s="204">
        <f>SUMIF('15.- ABONA'!$O$8:$O$8,C330,'15.- ABONA'!$I$8:$I$8)</f>
        <v>0</v>
      </c>
      <c r="E330" s="268" t="s">
        <v>578</v>
      </c>
      <c r="F330" s="205"/>
    </row>
    <row r="331" spans="3:6" ht="15.75">
      <c r="C331" s="269">
        <v>609</v>
      </c>
      <c r="D331" s="209">
        <f>SUMIF('15.- ABONA'!$O$8:$O$8,C331,'15.- ABONA'!$I$8:$I$8)</f>
        <v>0</v>
      </c>
      <c r="E331" s="270" t="s">
        <v>579</v>
      </c>
      <c r="F331" s="205"/>
    </row>
    <row r="332" spans="3:6" ht="15.75">
      <c r="C332" s="269">
        <v>610</v>
      </c>
      <c r="D332" s="209">
        <f>SUMIF('15.- ABONA'!$O$8:$O$8,C332,'15.- ABONA'!$I$8:$I$8)</f>
        <v>0</v>
      </c>
      <c r="E332" s="270" t="s">
        <v>580</v>
      </c>
      <c r="F332" s="205"/>
    </row>
    <row r="333" spans="3:6" ht="15.75">
      <c r="C333" s="269">
        <v>619</v>
      </c>
      <c r="D333" s="209">
        <f>SUMIF('15.- ABONA'!$O$8:$O$8,C333,'15.- ABONA'!$I$8:$I$8)</f>
        <v>0</v>
      </c>
      <c r="E333" s="270" t="s">
        <v>581</v>
      </c>
      <c r="F333" s="205"/>
    </row>
    <row r="334" spans="3:6" ht="15.75">
      <c r="C334" s="269">
        <v>621</v>
      </c>
      <c r="D334" s="209">
        <f>SUMIF('15.- ABONA'!$O$8:$O$8,C334,'15.- ABONA'!$I$8:$I$8)</f>
        <v>0</v>
      </c>
      <c r="E334" s="270" t="s">
        <v>582</v>
      </c>
      <c r="F334" s="205"/>
    </row>
    <row r="335" spans="3:6" ht="15.75">
      <c r="C335" s="269">
        <v>622</v>
      </c>
      <c r="D335" s="209">
        <f>SUMIF('15.- ABONA'!$O$8:$O$8,C335,'15.- ABONA'!$I$8:$I$8)</f>
        <v>0</v>
      </c>
      <c r="E335" s="270" t="s">
        <v>583</v>
      </c>
      <c r="F335" s="205"/>
    </row>
    <row r="336" spans="3:6" ht="15.75">
      <c r="C336" s="269">
        <v>623</v>
      </c>
      <c r="D336" s="209">
        <f>SUMIF('15.- ABONA'!$O$8:$O$8,C336,'15.- ABONA'!$I$8:$I$8)</f>
        <v>45434.37</v>
      </c>
      <c r="E336" s="270" t="s">
        <v>584</v>
      </c>
      <c r="F336" s="205"/>
    </row>
    <row r="337" spans="3:6" ht="15.75">
      <c r="C337" s="269">
        <v>624</v>
      </c>
      <c r="D337" s="209">
        <f>SUMIF('15.- ABONA'!$O$8:$O$8,C337,'15.- ABONA'!$I$8:$I$8)</f>
        <v>0</v>
      </c>
      <c r="E337" s="270" t="s">
        <v>585</v>
      </c>
      <c r="F337" s="205"/>
    </row>
    <row r="338" spans="3:6" ht="15.75">
      <c r="C338" s="269">
        <v>625</v>
      </c>
      <c r="D338" s="209">
        <f>SUMIF('15.- ABONA'!$O$8:$O$8,C338,'15.- ABONA'!$I$8:$I$8)</f>
        <v>0</v>
      </c>
      <c r="E338" s="270" t="s">
        <v>586</v>
      </c>
      <c r="F338" s="205"/>
    </row>
    <row r="339" spans="3:6" ht="15.75">
      <c r="C339" s="269">
        <v>626</v>
      </c>
      <c r="D339" s="209">
        <f>SUMIF('15.- ABONA'!$O$8:$O$8,C339,'15.- ABONA'!$I$8:$I$8)</f>
        <v>0</v>
      </c>
      <c r="E339" s="270" t="s">
        <v>587</v>
      </c>
      <c r="F339" s="205"/>
    </row>
    <row r="340" spans="3:6" ht="15.75">
      <c r="C340" s="269">
        <v>627</v>
      </c>
      <c r="D340" s="209">
        <f>SUMIF('15.- ABONA'!$O$8:$O$8,C340,'15.- ABONA'!$I$8:$I$8)</f>
        <v>0</v>
      </c>
      <c r="E340" s="270" t="s">
        <v>588</v>
      </c>
      <c r="F340" s="205"/>
    </row>
    <row r="341" spans="3:6" ht="15.75">
      <c r="C341" s="269">
        <v>629</v>
      </c>
      <c r="D341" s="209">
        <f>SUMIF('15.- ABONA'!$O$8:$O$8,C341,'15.- ABONA'!$I$8:$I$8)</f>
        <v>0</v>
      </c>
      <c r="E341" s="270" t="s">
        <v>589</v>
      </c>
      <c r="F341" s="205"/>
    </row>
    <row r="342" spans="3:6" ht="15.75">
      <c r="C342" s="269">
        <v>631</v>
      </c>
      <c r="D342" s="209">
        <f>SUMIF('15.- ABONA'!$O$8:$O$8,C342,'15.- ABONA'!$I$8:$I$8)</f>
        <v>0</v>
      </c>
      <c r="E342" s="270" t="s">
        <v>590</v>
      </c>
      <c r="F342" s="205"/>
    </row>
    <row r="343" spans="3:6" ht="15.75">
      <c r="C343" s="269">
        <v>632</v>
      </c>
      <c r="D343" s="209">
        <f>SUMIF('15.- ABONA'!$O$8:$O$8,C343,'15.- ABONA'!$I$8:$I$8)</f>
        <v>0</v>
      </c>
      <c r="E343" s="270" t="s">
        <v>591</v>
      </c>
      <c r="F343" s="205"/>
    </row>
    <row r="344" spans="3:6" ht="15.75">
      <c r="C344" s="269">
        <v>633</v>
      </c>
      <c r="D344" s="209">
        <f>SUMIF('15.- ABONA'!$O$8:$O$8,C344,'15.- ABONA'!$I$8:$I$8)</f>
        <v>0</v>
      </c>
      <c r="E344" s="270" t="s">
        <v>592</v>
      </c>
      <c r="F344" s="205"/>
    </row>
    <row r="345" spans="3:6" ht="15.75">
      <c r="C345" s="269">
        <v>634</v>
      </c>
      <c r="D345" s="209">
        <f>SUMIF('15.- ABONA'!$O$8:$O$8,C345,'15.- ABONA'!$I$8:$I$8)</f>
        <v>0</v>
      </c>
      <c r="E345" s="270" t="s">
        <v>593</v>
      </c>
      <c r="F345" s="205"/>
    </row>
    <row r="346" spans="3:6" ht="15.75">
      <c r="C346" s="269">
        <v>635</v>
      </c>
      <c r="D346" s="209">
        <f>SUMIF('15.- ABONA'!$O$8:$O$8,C346,'15.- ABONA'!$I$8:$I$8)</f>
        <v>0</v>
      </c>
      <c r="E346" s="270" t="s">
        <v>594</v>
      </c>
      <c r="F346" s="205"/>
    </row>
    <row r="347" spans="3:6" ht="15.75">
      <c r="C347" s="269">
        <v>636</v>
      </c>
      <c r="D347" s="209">
        <f>SUMIF('15.- ABONA'!$O$8:$O$8,C347,'15.- ABONA'!$I$8:$I$8)</f>
        <v>0</v>
      </c>
      <c r="E347" s="270" t="s">
        <v>595</v>
      </c>
      <c r="F347" s="205"/>
    </row>
    <row r="348" spans="3:6" ht="15.75">
      <c r="C348" s="269">
        <v>637</v>
      </c>
      <c r="D348" s="209">
        <f>SUMIF('15.- ABONA'!$O$8:$O$8,C348,'15.- ABONA'!$I$8:$I$8)</f>
        <v>0</v>
      </c>
      <c r="E348" s="270" t="s">
        <v>596</v>
      </c>
      <c r="F348" s="205"/>
    </row>
    <row r="349" spans="3:6" ht="15.75">
      <c r="C349" s="269">
        <v>639</v>
      </c>
      <c r="D349" s="209">
        <f>SUMIF('15.- ABONA'!$O$8:$O$8,C349,'15.- ABONA'!$I$8:$I$8)</f>
        <v>0</v>
      </c>
      <c r="E349" s="270" t="s">
        <v>597</v>
      </c>
      <c r="F349" s="205"/>
    </row>
    <row r="350" spans="3:6" ht="15.75">
      <c r="C350" s="269">
        <v>640</v>
      </c>
      <c r="D350" s="209">
        <f>SUMIF('15.- ABONA'!$O$8:$O$8,C350,'15.- ABONA'!$I$8:$I$8)</f>
        <v>0</v>
      </c>
      <c r="E350" s="270" t="s">
        <v>598</v>
      </c>
      <c r="F350" s="205"/>
    </row>
    <row r="351" spans="3:6" ht="15.75">
      <c r="C351" s="269">
        <v>641</v>
      </c>
      <c r="D351" s="209">
        <f>SUMIF('15.- ABONA'!$O$8:$O$8,C351,'15.- ABONA'!$I$8:$I$8)</f>
        <v>0</v>
      </c>
      <c r="E351" s="270" t="s">
        <v>599</v>
      </c>
      <c r="F351" s="205"/>
    </row>
    <row r="352" spans="3:6" ht="16.5" thickBot="1">
      <c r="C352" s="271">
        <v>650</v>
      </c>
      <c r="D352" s="223">
        <f>SUMIF('15.- ABONA'!$O$8:$O$8,C352,'15.- ABONA'!$I$8:$I$8)</f>
        <v>0</v>
      </c>
      <c r="E352" s="272" t="s">
        <v>600</v>
      </c>
      <c r="F352" s="205"/>
    </row>
    <row r="353" spans="3:6" ht="15.75">
      <c r="C353" s="224"/>
      <c r="D353" s="219"/>
      <c r="E353" s="205"/>
      <c r="F353" s="205"/>
    </row>
    <row r="354" spans="3:6" ht="15.75">
      <c r="C354" s="224"/>
      <c r="D354" s="219"/>
      <c r="E354" s="205"/>
      <c r="F354" s="205"/>
    </row>
    <row r="355" spans="1:6" ht="15.75">
      <c r="A355" s="225"/>
      <c r="D355" s="218">
        <f>SUM(D8:D352)</f>
        <v>14439711.803999998</v>
      </c>
      <c r="E355" s="225"/>
      <c r="F355" s="225"/>
    </row>
    <row r="356" spans="1:4" ht="15.75">
      <c r="A356" s="225"/>
      <c r="B356" s="226"/>
      <c r="C356" s="228"/>
      <c r="D356" s="227"/>
    </row>
    <row r="358" spans="1:5" ht="15.75">
      <c r="A358" s="229" t="str">
        <f>+A8</f>
        <v>01</v>
      </c>
      <c r="C358" s="218"/>
      <c r="D358" s="230">
        <f>SUM(D8:D30)</f>
        <v>155886.18</v>
      </c>
      <c r="E358" s="231"/>
    </row>
    <row r="359" spans="1:5" ht="15.75">
      <c r="A359" s="229" t="str">
        <f>+A31</f>
        <v>02</v>
      </c>
      <c r="C359" s="218"/>
      <c r="D359" s="230">
        <f>SUM(D31:D53)</f>
        <v>419000</v>
      </c>
      <c r="E359" s="231"/>
    </row>
    <row r="360" spans="1:5" ht="15.75">
      <c r="A360" s="229" t="str">
        <f>+A54</f>
        <v>03</v>
      </c>
      <c r="C360" s="218"/>
      <c r="D360" s="230">
        <f>SUM(D54:D76)</f>
        <v>2514889.9000000004</v>
      </c>
      <c r="E360" s="231"/>
    </row>
    <row r="361" spans="1:5" ht="15.75">
      <c r="A361" s="229" t="str">
        <f>+A77</f>
        <v>04</v>
      </c>
      <c r="C361" s="218"/>
      <c r="D361" s="230">
        <f>SUM(D77:D99)</f>
        <v>2516563.7600000002</v>
      </c>
      <c r="E361" s="231"/>
    </row>
    <row r="362" spans="1:5" ht="15.75">
      <c r="A362" s="229" t="str">
        <f>+A100</f>
        <v>05</v>
      </c>
      <c r="C362" s="218"/>
      <c r="D362" s="230">
        <f>SUM(D100:D122)</f>
        <v>0</v>
      </c>
      <c r="E362" s="231"/>
    </row>
    <row r="363" spans="1:5" ht="14.25" customHeight="1">
      <c r="A363" s="229" t="str">
        <f>+A123</f>
        <v>06</v>
      </c>
      <c r="C363" s="218"/>
      <c r="D363" s="230">
        <f>SUM(D123:D145)</f>
        <v>0</v>
      </c>
      <c r="E363" s="231"/>
    </row>
    <row r="364" spans="1:5" ht="15.75">
      <c r="A364" s="229" t="str">
        <f>+A146</f>
        <v>07</v>
      </c>
      <c r="C364" s="218"/>
      <c r="D364" s="230">
        <f>SUM(D146:D168)</f>
        <v>2026796.1400000001</v>
      </c>
      <c r="E364" s="231"/>
    </row>
    <row r="365" spans="1:5" ht="15.75">
      <c r="A365" s="229" t="str">
        <f>+A169</f>
        <v>08</v>
      </c>
      <c r="C365" s="218"/>
      <c r="D365" s="230">
        <f>SUM(D169:D191)</f>
        <v>2411456.0100000002</v>
      </c>
      <c r="E365" s="231"/>
    </row>
    <row r="366" spans="1:5" ht="15.75">
      <c r="A366" s="229" t="str">
        <f>+A192</f>
        <v>09</v>
      </c>
      <c r="C366" s="218"/>
      <c r="D366" s="230">
        <f>SUM(D192:D214)</f>
        <v>0</v>
      </c>
      <c r="E366" s="231"/>
    </row>
    <row r="367" spans="1:5" ht="15.75">
      <c r="A367" s="229" t="str">
        <f>+A215</f>
        <v>10</v>
      </c>
      <c r="C367" s="218"/>
      <c r="D367" s="230">
        <f>SUM(D215:D237)</f>
        <v>913648.8840000001</v>
      </c>
      <c r="E367" s="231"/>
    </row>
    <row r="368" spans="1:5" ht="15.75">
      <c r="A368" s="229" t="str">
        <f>+A238</f>
        <v>11</v>
      </c>
      <c r="C368" s="218"/>
      <c r="D368" s="230">
        <f>SUM(D238:D260)</f>
        <v>994555.71</v>
      </c>
      <c r="E368" s="231"/>
    </row>
    <row r="369" spans="1:5" ht="15.75">
      <c r="A369" s="229" t="str">
        <f>+A261</f>
        <v>12</v>
      </c>
      <c r="C369" s="218"/>
      <c r="D369" s="230">
        <f>SUM(D261:D283)</f>
        <v>2303626.53</v>
      </c>
      <c r="E369" s="231"/>
    </row>
    <row r="370" spans="1:5" ht="15.75">
      <c r="A370" s="229" t="str">
        <f>+A284</f>
        <v>13</v>
      </c>
      <c r="C370" s="218"/>
      <c r="D370" s="230">
        <f>SUM(D284:D306)</f>
        <v>137854.32</v>
      </c>
      <c r="E370" s="231"/>
    </row>
    <row r="371" spans="1:5" ht="15.75">
      <c r="A371" s="229" t="str">
        <f>+A307</f>
        <v>14</v>
      </c>
      <c r="C371" s="218"/>
      <c r="D371" s="230">
        <f>SUM(D307:D329)</f>
        <v>0</v>
      </c>
      <c r="E371" s="231"/>
    </row>
    <row r="372" spans="1:5" ht="15.75">
      <c r="A372" s="229" t="str">
        <f>+A330</f>
        <v>15</v>
      </c>
      <c r="C372" s="218"/>
      <c r="D372" s="230">
        <f>SUM(D330:D352)</f>
        <v>45434.37</v>
      </c>
      <c r="E372" s="218"/>
    </row>
    <row r="373" spans="3:4" ht="15.75">
      <c r="C373" s="218"/>
      <c r="D373" s="230">
        <f>SUM(D358:D372)</f>
        <v>14439711.803999998</v>
      </c>
    </row>
  </sheetData>
  <sheetProtection/>
  <mergeCells count="7">
    <mergeCell ref="M6:M7"/>
    <mergeCell ref="A4:M4"/>
    <mergeCell ref="I6:I7"/>
    <mergeCell ref="J6:J7"/>
    <mergeCell ref="K6:K7"/>
    <mergeCell ref="L6:L7"/>
    <mergeCell ref="D6:D7"/>
  </mergeCells>
  <printOptions horizontalCentered="1"/>
  <pageMargins left="0.3937007874015748" right="0.3937007874015748" top="0.4724409448818898" bottom="0.3937007874015748" header="0.31496062992125984" footer="0.1968503937007874"/>
  <pageSetup fitToHeight="100" horizontalDpi="600" verticalDpi="600" orientation="portrait" paperSize="9" scale="52" r:id="rId1"/>
  <headerFooter alignWithMargins="0">
    <oddFooter>&amp;L&amp;F / &amp;A&amp;C&amp;D / &amp;T</oddFooter>
  </headerFooter>
  <rowBreaks count="3" manualBreakCount="3">
    <brk id="99" max="10" man="1"/>
    <brk id="191" max="10" man="1"/>
    <brk id="28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-0.24997000396251678"/>
    <pageSetUpPr fitToPage="1"/>
  </sheetPr>
  <dimension ref="A2:DQ26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2.7109375" style="14" customWidth="1"/>
    <col min="2" max="2" width="14.00390625" style="14" hidden="1" customWidth="1"/>
    <col min="3" max="3" width="12.7109375" style="14" hidden="1" customWidth="1"/>
    <col min="4" max="4" width="37.7109375" style="110" customWidth="1"/>
    <col min="5" max="5" width="0.42578125" style="14" customWidth="1"/>
    <col min="6" max="6" width="28.00390625" style="14" customWidth="1"/>
    <col min="7" max="7" width="21.7109375" style="14" customWidth="1"/>
    <col min="8" max="8" width="21.7109375" style="14" hidden="1" customWidth="1"/>
    <col min="9" max="11" width="21.7109375" style="14" customWidth="1"/>
    <col min="12" max="12" width="21.7109375" style="331" customWidth="1"/>
    <col min="13" max="13" width="16.8515625" style="14" customWidth="1"/>
    <col min="14" max="14" width="15.7109375" style="14" customWidth="1"/>
    <col min="15" max="15" width="20.7109375" style="14" customWidth="1"/>
    <col min="16" max="16384" width="12.57421875" style="14" customWidth="1"/>
  </cols>
  <sheetData>
    <row r="1" ht="15.75"/>
    <row r="2" spans="1:15" ht="30" customHeight="1">
      <c r="A2" s="35"/>
      <c r="B2" s="35"/>
      <c r="C2" s="35"/>
      <c r="D2" s="394" t="s">
        <v>201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3" ht="15.75"/>
    <row r="4" spans="4:14" ht="22.5" customHeight="1">
      <c r="D4" s="36" t="s">
        <v>17</v>
      </c>
      <c r="E4" s="37" t="s">
        <v>107</v>
      </c>
      <c r="N4" s="39" t="s">
        <v>82</v>
      </c>
    </row>
    <row r="5" ht="15.75"/>
    <row r="6" spans="1:15" s="66" customFormat="1" ht="24" customHeight="1">
      <c r="A6" s="106" t="s">
        <v>9</v>
      </c>
      <c r="B6" s="316"/>
      <c r="C6" s="106"/>
      <c r="D6" s="106" t="s">
        <v>19</v>
      </c>
      <c r="E6" s="136"/>
      <c r="F6" s="106" t="s">
        <v>20</v>
      </c>
      <c r="G6" s="392" t="s">
        <v>10</v>
      </c>
      <c r="H6" s="302"/>
      <c r="I6" s="398"/>
      <c r="J6" s="399"/>
      <c r="K6" s="399"/>
      <c r="L6" s="400"/>
      <c r="M6" s="390" t="s">
        <v>199</v>
      </c>
      <c r="N6" s="390" t="s">
        <v>99</v>
      </c>
      <c r="O6" s="106" t="s">
        <v>15</v>
      </c>
    </row>
    <row r="7" spans="1:15" s="66" customFormat="1" ht="56.25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392"/>
      <c r="H7" s="86">
        <v>2017</v>
      </c>
      <c r="I7" s="312">
        <v>2018</v>
      </c>
      <c r="J7" s="312">
        <v>2019</v>
      </c>
      <c r="K7" s="312">
        <v>2020</v>
      </c>
      <c r="L7" s="332" t="s">
        <v>81</v>
      </c>
      <c r="M7" s="390"/>
      <c r="N7" s="392"/>
      <c r="O7" s="106" t="s">
        <v>16</v>
      </c>
    </row>
    <row r="8" spans="1:121" s="193" customFormat="1" ht="60">
      <c r="A8" s="427" t="s">
        <v>631</v>
      </c>
      <c r="B8" s="307"/>
      <c r="C8" s="316" t="s">
        <v>225</v>
      </c>
      <c r="D8" s="233" t="s">
        <v>145</v>
      </c>
      <c r="E8" s="69"/>
      <c r="F8" s="78" t="s">
        <v>167</v>
      </c>
      <c r="G8" s="69">
        <v>3223400.33</v>
      </c>
      <c r="H8" s="69"/>
      <c r="I8" s="69">
        <f>688153.26-100000+1100000</f>
        <v>1688153.26</v>
      </c>
      <c r="J8" s="69">
        <f>1944819.95-1000000</f>
        <v>944819.95</v>
      </c>
      <c r="K8" s="69">
        <f>590427.12+100000-100000</f>
        <v>590427.12</v>
      </c>
      <c r="L8" s="333">
        <f>+G8-I8-J8-K8</f>
        <v>0</v>
      </c>
      <c r="M8" s="310" t="s">
        <v>185</v>
      </c>
      <c r="N8" s="74" t="s">
        <v>128</v>
      </c>
      <c r="O8" s="79">
        <v>632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</row>
    <row r="9" spans="1:121" s="193" customFormat="1" ht="90">
      <c r="A9" s="427" t="s">
        <v>632</v>
      </c>
      <c r="B9" s="307"/>
      <c r="C9" s="316" t="s">
        <v>226</v>
      </c>
      <c r="D9" s="233" t="s">
        <v>142</v>
      </c>
      <c r="E9" s="69"/>
      <c r="F9" s="78" t="s">
        <v>5</v>
      </c>
      <c r="G9" s="69">
        <f>+H9+I9</f>
        <v>645108.19</v>
      </c>
      <c r="H9" s="69">
        <v>100000</v>
      </c>
      <c r="I9" s="69">
        <v>545108.19</v>
      </c>
      <c r="J9" s="69"/>
      <c r="K9" s="69"/>
      <c r="L9" s="333"/>
      <c r="M9" s="310" t="s">
        <v>185</v>
      </c>
      <c r="N9" s="74" t="s">
        <v>128</v>
      </c>
      <c r="O9" s="79">
        <v>632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</row>
    <row r="10" spans="1:121" s="193" customFormat="1" ht="75">
      <c r="A10" s="427" t="s">
        <v>633</v>
      </c>
      <c r="B10" s="307"/>
      <c r="C10" s="316" t="s">
        <v>228</v>
      </c>
      <c r="D10" s="233" t="s">
        <v>229</v>
      </c>
      <c r="E10" s="69"/>
      <c r="F10" s="78" t="s">
        <v>5</v>
      </c>
      <c r="G10" s="69">
        <v>93194.56</v>
      </c>
      <c r="H10" s="69"/>
      <c r="I10" s="69">
        <v>93194.56</v>
      </c>
      <c r="J10" s="69"/>
      <c r="K10" s="69"/>
      <c r="L10" s="333"/>
      <c r="M10" s="310" t="s">
        <v>185</v>
      </c>
      <c r="N10" s="74" t="s">
        <v>128</v>
      </c>
      <c r="O10" s="79">
        <v>633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</row>
    <row r="11" spans="1:15" s="91" customFormat="1" ht="47.25">
      <c r="A11" s="363" t="s">
        <v>634</v>
      </c>
      <c r="B11" s="307"/>
      <c r="C11" s="307"/>
      <c r="D11" s="183" t="s">
        <v>251</v>
      </c>
      <c r="E11" s="78"/>
      <c r="F11" s="78" t="s">
        <v>13</v>
      </c>
      <c r="G11" s="69">
        <f>+H11+I11+J11+K11+L11</f>
        <v>85000</v>
      </c>
      <c r="H11" s="69"/>
      <c r="I11" s="69">
        <v>85000</v>
      </c>
      <c r="J11" s="69"/>
      <c r="K11" s="69"/>
      <c r="L11" s="333"/>
      <c r="M11" s="310" t="s">
        <v>185</v>
      </c>
      <c r="N11" s="78"/>
      <c r="O11" s="79">
        <v>621</v>
      </c>
    </row>
    <row r="12" spans="1:15" s="15" customFormat="1" ht="24.75" customHeight="1">
      <c r="A12" s="425"/>
      <c r="B12" s="417"/>
      <c r="C12" s="417"/>
      <c r="D12" s="426"/>
      <c r="E12" s="126"/>
      <c r="F12" s="127" t="s">
        <v>91</v>
      </c>
      <c r="G12" s="318">
        <f aca="true" t="shared" si="0" ref="G12:L12">SUM(G8:G11)</f>
        <v>4046703.08</v>
      </c>
      <c r="H12" s="318">
        <f t="shared" si="0"/>
        <v>100000</v>
      </c>
      <c r="I12" s="318">
        <f>SUM(I8:I11)</f>
        <v>2411456.0100000002</v>
      </c>
      <c r="J12" s="318">
        <f t="shared" si="0"/>
        <v>944819.95</v>
      </c>
      <c r="K12" s="318">
        <f t="shared" si="0"/>
        <v>590427.12</v>
      </c>
      <c r="L12" s="334">
        <f t="shared" si="0"/>
        <v>0</v>
      </c>
      <c r="M12" s="318"/>
      <c r="N12" s="324"/>
      <c r="O12" s="324"/>
    </row>
    <row r="13" spans="1:15" ht="15.75">
      <c r="A13" s="34"/>
      <c r="B13" s="34"/>
      <c r="C13" s="34"/>
      <c r="D13" s="111"/>
      <c r="E13" s="34"/>
      <c r="F13" s="34"/>
      <c r="G13" s="34"/>
      <c r="H13" s="34"/>
      <c r="I13" s="34"/>
      <c r="J13" s="34"/>
      <c r="K13" s="34"/>
      <c r="L13" s="335"/>
      <c r="M13" s="34"/>
      <c r="N13" s="34"/>
      <c r="O13" s="34"/>
    </row>
    <row r="14" spans="1:15" ht="15.75">
      <c r="A14" s="34"/>
      <c r="B14" s="34"/>
      <c r="C14" s="34"/>
      <c r="D14" s="111"/>
      <c r="E14" s="34"/>
      <c r="F14" s="34"/>
      <c r="G14" s="34"/>
      <c r="H14" s="34"/>
      <c r="I14" s="34"/>
      <c r="J14" s="34"/>
      <c r="K14" s="34"/>
      <c r="L14" s="335"/>
      <c r="M14" s="34"/>
      <c r="N14" s="34"/>
      <c r="O14" s="34"/>
    </row>
    <row r="15" spans="1:15" ht="15.75">
      <c r="A15" s="34"/>
      <c r="B15" s="34"/>
      <c r="C15" s="34"/>
      <c r="D15" s="111"/>
      <c r="E15" s="34"/>
      <c r="F15" s="34"/>
      <c r="G15" s="34"/>
      <c r="H15" s="34"/>
      <c r="I15" s="34"/>
      <c r="J15" s="34"/>
      <c r="K15" s="34"/>
      <c r="L15" s="335"/>
      <c r="M15" s="34"/>
      <c r="N15" s="34"/>
      <c r="O15" s="34"/>
    </row>
    <row r="16" spans="1:15" ht="15.75">
      <c r="A16" s="34"/>
      <c r="B16" s="34"/>
      <c r="C16" s="34"/>
      <c r="D16" s="111"/>
      <c r="E16" s="34"/>
      <c r="F16" s="34"/>
      <c r="G16" s="34"/>
      <c r="H16" s="34"/>
      <c r="I16" s="34"/>
      <c r="J16" s="34"/>
      <c r="K16" s="34"/>
      <c r="L16" s="335"/>
      <c r="M16" s="34"/>
      <c r="N16" s="34"/>
      <c r="O16" s="34"/>
    </row>
    <row r="17" spans="1:15" ht="15.75">
      <c r="A17" s="34"/>
      <c r="B17" s="34"/>
      <c r="C17" s="34"/>
      <c r="D17" s="111"/>
      <c r="E17" s="34"/>
      <c r="F17" s="34"/>
      <c r="G17" s="34"/>
      <c r="H17" s="34"/>
      <c r="I17" s="34"/>
      <c r="J17" s="34"/>
      <c r="K17" s="34"/>
      <c r="L17" s="335"/>
      <c r="M17" s="34"/>
      <c r="N17" s="34"/>
      <c r="O17" s="34"/>
    </row>
    <row r="18" spans="1:15" ht="15.75">
      <c r="A18" s="34"/>
      <c r="B18" s="34"/>
      <c r="C18" s="34"/>
      <c r="D18" s="111"/>
      <c r="E18" s="34"/>
      <c r="F18" s="34"/>
      <c r="G18" s="34"/>
      <c r="H18" s="34"/>
      <c r="I18" s="34"/>
      <c r="J18" s="34"/>
      <c r="K18" s="34"/>
      <c r="L18" s="335"/>
      <c r="M18" s="34"/>
      <c r="N18" s="34"/>
      <c r="O18" s="34"/>
    </row>
    <row r="19" spans="1:15" ht="15.75">
      <c r="A19" s="34"/>
      <c r="B19" s="34"/>
      <c r="C19" s="34"/>
      <c r="D19" s="111"/>
      <c r="E19" s="34"/>
      <c r="F19" s="34"/>
      <c r="G19" s="34"/>
      <c r="H19" s="34"/>
      <c r="I19" s="34"/>
      <c r="J19" s="34"/>
      <c r="K19" s="34"/>
      <c r="L19" s="335"/>
      <c r="M19" s="34"/>
      <c r="N19" s="34"/>
      <c r="O19" s="34"/>
    </row>
    <row r="20" spans="1:15" ht="15.75">
      <c r="A20" s="34"/>
      <c r="B20" s="34"/>
      <c r="C20" s="34"/>
      <c r="D20" s="111"/>
      <c r="E20" s="34"/>
      <c r="F20" s="34"/>
      <c r="G20" s="34"/>
      <c r="H20" s="34"/>
      <c r="I20" s="34"/>
      <c r="J20" s="34"/>
      <c r="K20" s="34"/>
      <c r="L20" s="335"/>
      <c r="M20" s="34"/>
      <c r="N20" s="34"/>
      <c r="O20" s="34"/>
    </row>
    <row r="21" spans="1:15" ht="15.75">
      <c r="A21" s="34"/>
      <c r="B21" s="34"/>
      <c r="C21" s="34"/>
      <c r="D21" s="111"/>
      <c r="E21" s="34"/>
      <c r="F21" s="34"/>
      <c r="G21" s="34"/>
      <c r="H21" s="34"/>
      <c r="I21" s="34"/>
      <c r="J21" s="34"/>
      <c r="K21" s="34"/>
      <c r="L21" s="335"/>
      <c r="M21" s="34"/>
      <c r="N21" s="34"/>
      <c r="O21" s="34"/>
    </row>
    <row r="22" spans="1:15" ht="15.75">
      <c r="A22" s="34"/>
      <c r="B22" s="34"/>
      <c r="C22" s="34"/>
      <c r="D22" s="111"/>
      <c r="E22" s="34"/>
      <c r="F22" s="34"/>
      <c r="G22" s="34"/>
      <c r="H22" s="34"/>
      <c r="I22" s="34"/>
      <c r="J22" s="34"/>
      <c r="K22" s="34"/>
      <c r="L22" s="335"/>
      <c r="M22" s="34"/>
      <c r="N22" s="34"/>
      <c r="O22" s="34"/>
    </row>
    <row r="23" spans="7:15" ht="15.75">
      <c r="G23" s="34"/>
      <c r="H23" s="34"/>
      <c r="I23" s="34"/>
      <c r="J23" s="34"/>
      <c r="K23" s="34"/>
      <c r="L23" s="335"/>
      <c r="M23" s="34"/>
      <c r="N23" s="34"/>
      <c r="O23" s="34"/>
    </row>
    <row r="24" spans="7:15" ht="15.75">
      <c r="G24" s="34"/>
      <c r="H24" s="34"/>
      <c r="I24" s="34"/>
      <c r="J24" s="34"/>
      <c r="K24" s="34"/>
      <c r="L24" s="335"/>
      <c r="M24" s="34"/>
      <c r="N24" s="34"/>
      <c r="O24" s="34"/>
    </row>
    <row r="25" spans="7:15" ht="15.75">
      <c r="G25" s="34"/>
      <c r="H25" s="34"/>
      <c r="I25" s="34"/>
      <c r="J25" s="34"/>
      <c r="K25" s="34"/>
      <c r="L25" s="335"/>
      <c r="M25" s="34"/>
      <c r="N25" s="34"/>
      <c r="O25" s="34"/>
    </row>
    <row r="26" spans="7:15" ht="15.75">
      <c r="G26" s="34"/>
      <c r="H26" s="34"/>
      <c r="I26" s="34"/>
      <c r="J26" s="34"/>
      <c r="K26" s="34"/>
      <c r="L26" s="335"/>
      <c r="M26" s="34"/>
      <c r="N26" s="34"/>
      <c r="O26" s="34"/>
    </row>
    <row r="64" ht="15.75"/>
    <row r="65" ht="15.75"/>
    <row r="66" ht="15.75"/>
    <row r="67" ht="15.75"/>
  </sheetData>
  <sheetProtection/>
  <mergeCells count="5">
    <mergeCell ref="G6:G7"/>
    <mergeCell ref="N6:N7"/>
    <mergeCell ref="I6:L6"/>
    <mergeCell ref="D2:N2"/>
    <mergeCell ref="M6:M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9" r:id="rId3"/>
  <headerFooter alignWithMargins="0">
    <oddFooter>&amp;C&amp;P /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-0.24997000396251678"/>
    <pageSetUpPr fitToPage="1"/>
  </sheetPr>
  <dimension ref="A2:O17"/>
  <sheetViews>
    <sheetView showGridLines="0" view="pageBreakPreview" zoomScale="75" zoomScaleNormal="65" zoomScaleSheetLayoutView="75" zoomScalePageLayoutView="0" workbookViewId="0" topLeftCell="A1">
      <selection activeCell="F4" sqref="F4"/>
    </sheetView>
  </sheetViews>
  <sheetFormatPr defaultColWidth="12.57421875" defaultRowHeight="12.75"/>
  <cols>
    <col min="1" max="1" width="15.421875" style="14" customWidth="1"/>
    <col min="2" max="3" width="13.7109375" style="14" hidden="1" customWidth="1"/>
    <col min="4" max="4" width="37.28125" style="14" customWidth="1"/>
    <col min="5" max="5" width="0.42578125" style="14" customWidth="1"/>
    <col min="6" max="6" width="29.140625" style="14" customWidth="1"/>
    <col min="7" max="7" width="21.7109375" style="14" customWidth="1"/>
    <col min="8" max="8" width="21.7109375" style="14" hidden="1" customWidth="1"/>
    <col min="9" max="12" width="21.7109375" style="14" customWidth="1"/>
    <col min="13" max="13" width="19.7109375" style="14" bestFit="1" customWidth="1"/>
    <col min="14" max="14" width="15.421875" style="14" customWidth="1"/>
    <col min="15" max="15" width="22.7109375" style="14" customWidth="1"/>
    <col min="16" max="16384" width="12.57421875" style="14" customWidth="1"/>
  </cols>
  <sheetData>
    <row r="2" spans="1:15" ht="30" customHeight="1">
      <c r="A2" s="35"/>
      <c r="B2" s="35"/>
      <c r="C2" s="35"/>
      <c r="D2" s="394" t="s">
        <v>197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4" spans="4:14" ht="22.5" customHeight="1">
      <c r="D4" s="36" t="s">
        <v>17</v>
      </c>
      <c r="E4" s="37" t="s">
        <v>55</v>
      </c>
      <c r="N4" s="39" t="s">
        <v>82</v>
      </c>
    </row>
    <row r="6" spans="1:15" s="66" customFormat="1" ht="16.5" customHeight="1">
      <c r="A6" s="106" t="s">
        <v>9</v>
      </c>
      <c r="B6" s="106"/>
      <c r="C6" s="106"/>
      <c r="D6" s="106" t="s">
        <v>19</v>
      </c>
      <c r="E6" s="126"/>
      <c r="F6" s="127" t="s">
        <v>20</v>
      </c>
      <c r="G6" s="392" t="s">
        <v>10</v>
      </c>
      <c r="H6" s="396"/>
      <c r="I6" s="396"/>
      <c r="J6" s="396"/>
      <c r="K6" s="396"/>
      <c r="L6" s="396"/>
      <c r="M6" s="390" t="s">
        <v>199</v>
      </c>
      <c r="N6" s="390" t="s">
        <v>99</v>
      </c>
      <c r="O6" s="106" t="s">
        <v>15</v>
      </c>
    </row>
    <row r="7" spans="1:15" s="66" customFormat="1" ht="56.25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392"/>
      <c r="H7" s="86" t="s">
        <v>117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2"/>
      <c r="O7" s="106" t="s">
        <v>16</v>
      </c>
    </row>
    <row r="8" spans="1:15" ht="24.75" customHeight="1">
      <c r="A8" s="146"/>
      <c r="B8" s="304"/>
      <c r="C8" s="304"/>
      <c r="D8" s="72"/>
      <c r="E8" s="72"/>
      <c r="F8" s="127" t="s">
        <v>92</v>
      </c>
      <c r="G8" s="318">
        <v>0</v>
      </c>
      <c r="H8" s="318">
        <v>0</v>
      </c>
      <c r="I8" s="318">
        <v>0</v>
      </c>
      <c r="J8" s="318">
        <v>0</v>
      </c>
      <c r="K8" s="318">
        <v>0</v>
      </c>
      <c r="L8" s="318">
        <v>0</v>
      </c>
      <c r="M8" s="305"/>
      <c r="N8" s="305"/>
      <c r="O8" s="305"/>
    </row>
    <row r="9" spans="1:15" ht="24.75" customHeight="1">
      <c r="A9" s="146"/>
      <c r="B9" s="146"/>
      <c r="C9" s="146"/>
      <c r="D9" s="147"/>
      <c r="E9" s="147"/>
      <c r="F9" s="148"/>
      <c r="G9" s="149"/>
      <c r="H9" s="151"/>
      <c r="I9" s="150"/>
      <c r="J9" s="150"/>
      <c r="K9" s="150"/>
      <c r="L9" s="150"/>
      <c r="M9" s="134"/>
      <c r="N9" s="134"/>
      <c r="O9" s="134"/>
    </row>
    <row r="10" spans="1:15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7:15" ht="15.75">
      <c r="G14" s="34"/>
      <c r="H14" s="34"/>
      <c r="I14" s="34"/>
      <c r="J14" s="34"/>
      <c r="K14" s="34"/>
      <c r="L14" s="34"/>
      <c r="M14" s="34"/>
      <c r="N14" s="34"/>
      <c r="O14" s="34"/>
    </row>
    <row r="15" spans="7:15" ht="15.75">
      <c r="G15" s="34"/>
      <c r="H15" s="34"/>
      <c r="I15" s="34"/>
      <c r="J15" s="34"/>
      <c r="K15" s="34"/>
      <c r="L15" s="34"/>
      <c r="M15" s="34"/>
      <c r="N15" s="34"/>
      <c r="O15" s="34"/>
    </row>
    <row r="16" spans="7:15" ht="15.75">
      <c r="G16" s="34"/>
      <c r="H16" s="34"/>
      <c r="I16" s="34"/>
      <c r="J16" s="34"/>
      <c r="K16" s="34"/>
      <c r="L16" s="34"/>
      <c r="M16" s="34"/>
      <c r="N16" s="34"/>
      <c r="O16" s="34"/>
    </row>
    <row r="17" spans="7:15" ht="15.75">
      <c r="G17" s="34"/>
      <c r="H17" s="34"/>
      <c r="I17" s="34"/>
      <c r="J17" s="34"/>
      <c r="K17" s="34"/>
      <c r="L17" s="34"/>
      <c r="M17" s="34"/>
      <c r="N17" s="34"/>
      <c r="O17" s="34"/>
    </row>
  </sheetData>
  <sheetProtection/>
  <mergeCells count="5">
    <mergeCell ref="N6:N7"/>
    <mergeCell ref="D2:N2"/>
    <mergeCell ref="M6:M7"/>
    <mergeCell ref="H6:L6"/>
    <mergeCell ref="G6:G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5" r:id="rId1"/>
  <headerFooter alignWithMargins="0"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A2:O17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5.00390625" style="14" customWidth="1"/>
    <col min="2" max="2" width="16.8515625" style="14" hidden="1" customWidth="1"/>
    <col min="3" max="3" width="15.00390625" style="14" hidden="1" customWidth="1"/>
    <col min="4" max="4" width="37.7109375" style="14" customWidth="1"/>
    <col min="5" max="5" width="0.42578125" style="14" customWidth="1"/>
    <col min="6" max="6" width="26.7109375" style="14" customWidth="1"/>
    <col min="7" max="7" width="21.7109375" style="14" customWidth="1"/>
    <col min="8" max="8" width="21.7109375" style="14" hidden="1" customWidth="1"/>
    <col min="9" max="12" width="21.7109375" style="14" customWidth="1"/>
    <col min="13" max="13" width="18.00390625" style="14" bestFit="1" customWidth="1"/>
    <col min="14" max="14" width="15.7109375" style="14" customWidth="1"/>
    <col min="15" max="15" width="24.140625" style="14" customWidth="1"/>
    <col min="16" max="16384" width="12.57421875" style="14" customWidth="1"/>
  </cols>
  <sheetData>
    <row r="2" spans="1:15" ht="30" customHeight="1">
      <c r="A2" s="35"/>
      <c r="B2" s="35"/>
      <c r="C2" s="35"/>
      <c r="D2" s="394" t="s">
        <v>197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4" spans="4:14" ht="22.5" customHeight="1">
      <c r="D4" s="36" t="s">
        <v>17</v>
      </c>
      <c r="E4" s="37" t="s">
        <v>114</v>
      </c>
      <c r="N4" s="39" t="s">
        <v>82</v>
      </c>
    </row>
    <row r="6" spans="1:15" s="66" customFormat="1" ht="26.25" customHeight="1">
      <c r="A6" s="120" t="s">
        <v>9</v>
      </c>
      <c r="B6" s="120"/>
      <c r="C6" s="120"/>
      <c r="D6" s="120" t="s">
        <v>19</v>
      </c>
      <c r="E6" s="391" t="s">
        <v>20</v>
      </c>
      <c r="F6" s="391"/>
      <c r="G6" s="392" t="s">
        <v>10</v>
      </c>
      <c r="H6" s="401"/>
      <c r="I6" s="401"/>
      <c r="J6" s="401"/>
      <c r="K6" s="401"/>
      <c r="L6" s="401"/>
      <c r="M6" s="390" t="s">
        <v>199</v>
      </c>
      <c r="N6" s="390" t="s">
        <v>99</v>
      </c>
      <c r="O6" s="120" t="s">
        <v>15</v>
      </c>
    </row>
    <row r="7" spans="1:15" s="66" customFormat="1" ht="54.75" customHeight="1">
      <c r="A7" s="120" t="s">
        <v>604</v>
      </c>
      <c r="B7" s="120" t="s">
        <v>0</v>
      </c>
      <c r="C7" s="120" t="s">
        <v>1</v>
      </c>
      <c r="D7" s="120" t="s">
        <v>21</v>
      </c>
      <c r="E7" s="121" t="s">
        <v>8</v>
      </c>
      <c r="F7" s="121" t="s">
        <v>7</v>
      </c>
      <c r="G7" s="392"/>
      <c r="H7" s="123" t="s">
        <v>117</v>
      </c>
      <c r="I7" s="326">
        <v>2018</v>
      </c>
      <c r="J7" s="326">
        <v>2019</v>
      </c>
      <c r="K7" s="326">
        <v>2020</v>
      </c>
      <c r="L7" s="123" t="s">
        <v>81</v>
      </c>
      <c r="M7" s="390"/>
      <c r="N7" s="390"/>
      <c r="O7" s="120" t="s">
        <v>16</v>
      </c>
    </row>
    <row r="8" spans="1:15" s="66" customFormat="1" ht="60">
      <c r="A8" s="430" t="s">
        <v>635</v>
      </c>
      <c r="B8" s="158" t="s">
        <v>203</v>
      </c>
      <c r="C8" s="158" t="s">
        <v>202</v>
      </c>
      <c r="D8" s="76" t="s">
        <v>230</v>
      </c>
      <c r="E8" s="121"/>
      <c r="F8" s="67" t="s">
        <v>14</v>
      </c>
      <c r="G8" s="184">
        <v>1555473.47</v>
      </c>
      <c r="H8" s="123"/>
      <c r="I8" s="184">
        <v>281612.624</v>
      </c>
      <c r="J8" s="184">
        <v>933284.0819999999</v>
      </c>
      <c r="K8" s="365">
        <v>340576.764</v>
      </c>
      <c r="L8" s="310"/>
      <c r="M8" s="310" t="s">
        <v>185</v>
      </c>
      <c r="N8" s="70" t="s">
        <v>168</v>
      </c>
      <c r="O8" s="70">
        <v>622</v>
      </c>
    </row>
    <row r="9" spans="1:15" s="66" customFormat="1" ht="90">
      <c r="A9" s="430" t="s">
        <v>636</v>
      </c>
      <c r="B9" s="158" t="s">
        <v>205</v>
      </c>
      <c r="C9" s="158" t="s">
        <v>204</v>
      </c>
      <c r="D9" s="76" t="s">
        <v>231</v>
      </c>
      <c r="E9" s="121"/>
      <c r="F9" s="67" t="s">
        <v>14</v>
      </c>
      <c r="G9" s="184">
        <f>+H9+I9+J9+K9+L9</f>
        <v>196611.73</v>
      </c>
      <c r="H9" s="123"/>
      <c r="I9" s="184">
        <f>186611.73+10000-74027.56</f>
        <v>122584.17000000001</v>
      </c>
      <c r="J9" s="184">
        <v>74027.56</v>
      </c>
      <c r="K9" s="326"/>
      <c r="L9" s="123"/>
      <c r="M9" s="310" t="s">
        <v>185</v>
      </c>
      <c r="N9" s="70" t="s">
        <v>168</v>
      </c>
      <c r="O9" s="70">
        <v>622</v>
      </c>
    </row>
    <row r="10" spans="1:15" s="66" customFormat="1" ht="45">
      <c r="A10" s="120" t="s">
        <v>637</v>
      </c>
      <c r="B10" s="158"/>
      <c r="C10" s="158" t="s">
        <v>210</v>
      </c>
      <c r="D10" s="76" t="s">
        <v>232</v>
      </c>
      <c r="E10" s="121"/>
      <c r="F10" s="67" t="s">
        <v>233</v>
      </c>
      <c r="G10" s="184">
        <f>+H10+I10+J10+K10+L10</f>
        <v>509452.09</v>
      </c>
      <c r="H10" s="123"/>
      <c r="I10" s="184">
        <f>509452.09</f>
        <v>509452.09</v>
      </c>
      <c r="J10" s="184"/>
      <c r="K10" s="326"/>
      <c r="L10" s="123"/>
      <c r="M10" s="310" t="s">
        <v>185</v>
      </c>
      <c r="N10" s="74" t="s">
        <v>128</v>
      </c>
      <c r="O10" s="70">
        <v>622</v>
      </c>
    </row>
    <row r="11" spans="1:15" ht="24.75" customHeight="1">
      <c r="A11" s="159"/>
      <c r="B11" s="304"/>
      <c r="C11" s="304"/>
      <c r="D11" s="161"/>
      <c r="E11" s="72"/>
      <c r="F11" s="127" t="s">
        <v>93</v>
      </c>
      <c r="G11" s="325">
        <f aca="true" t="shared" si="0" ref="G11:L11">SUM(G8:G10)</f>
        <v>2261537.29</v>
      </c>
      <c r="H11" s="325">
        <f t="shared" si="0"/>
        <v>0</v>
      </c>
      <c r="I11" s="325">
        <f t="shared" si="0"/>
        <v>913648.8840000001</v>
      </c>
      <c r="J11" s="325">
        <f t="shared" si="0"/>
        <v>1007311.642</v>
      </c>
      <c r="K11" s="325">
        <f t="shared" si="0"/>
        <v>340576.764</v>
      </c>
      <c r="L11" s="325">
        <f t="shared" si="0"/>
        <v>0</v>
      </c>
      <c r="M11" s="305"/>
      <c r="N11" s="305"/>
      <c r="O11" s="305"/>
    </row>
    <row r="12" spans="1:15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2:15" ht="15.75">
      <c r="B14" s="395" t="s">
        <v>249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4"/>
    </row>
    <row r="15" spans="2:15" ht="15.75" customHeight="1">
      <c r="B15" s="106"/>
      <c r="C15" s="106"/>
      <c r="D15" s="121" t="s">
        <v>19</v>
      </c>
      <c r="E15" s="106"/>
      <c r="F15" s="392" t="s">
        <v>10</v>
      </c>
      <c r="G15" s="136"/>
      <c r="H15" s="136"/>
      <c r="I15" s="136"/>
      <c r="J15" s="136"/>
      <c r="K15" s="302"/>
      <c r="L15" s="390" t="s">
        <v>199</v>
      </c>
      <c r="M15" s="390" t="s">
        <v>99</v>
      </c>
      <c r="N15" s="106" t="s">
        <v>15</v>
      </c>
      <c r="O15" s="34"/>
    </row>
    <row r="16" spans="2:14" ht="31.5">
      <c r="B16" s="120" t="s">
        <v>0</v>
      </c>
      <c r="C16" s="120" t="s">
        <v>1</v>
      </c>
      <c r="D16" s="121" t="s">
        <v>21</v>
      </c>
      <c r="E16" s="106" t="s">
        <v>7</v>
      </c>
      <c r="F16" s="392"/>
      <c r="G16" s="86" t="s">
        <v>117</v>
      </c>
      <c r="H16" s="312">
        <v>2018</v>
      </c>
      <c r="I16" s="312">
        <v>2019</v>
      </c>
      <c r="J16" s="312">
        <v>2020</v>
      </c>
      <c r="K16" s="86" t="s">
        <v>81</v>
      </c>
      <c r="L16" s="390"/>
      <c r="M16" s="392"/>
      <c r="N16" s="106" t="s">
        <v>16</v>
      </c>
    </row>
    <row r="17" spans="2:15" ht="15.75">
      <c r="B17" s="366" t="s">
        <v>252</v>
      </c>
      <c r="C17" s="366"/>
      <c r="D17" s="367" t="s">
        <v>253</v>
      </c>
      <c r="E17" s="368"/>
      <c r="F17" s="369"/>
      <c r="G17" s="370"/>
      <c r="H17" s="371"/>
      <c r="I17" s="372">
        <v>520000</v>
      </c>
      <c r="J17" s="371"/>
      <c r="K17" s="371"/>
      <c r="L17" s="373"/>
      <c r="M17" s="374"/>
      <c r="N17" s="375"/>
      <c r="O17" s="342"/>
    </row>
  </sheetData>
  <sheetProtection/>
  <mergeCells count="10">
    <mergeCell ref="B14:N14"/>
    <mergeCell ref="F15:F16"/>
    <mergeCell ref="L15:L16"/>
    <mergeCell ref="M15:M16"/>
    <mergeCell ref="M6:M7"/>
    <mergeCell ref="D2:N2"/>
    <mergeCell ref="H6:L6"/>
    <mergeCell ref="E6:F6"/>
    <mergeCell ref="N6:N7"/>
    <mergeCell ref="G6:G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6" r:id="rId1"/>
  <headerFooter alignWithMargins="0"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-0.24997000396251678"/>
    <pageSetUpPr fitToPage="1"/>
  </sheetPr>
  <dimension ref="A2:AQ17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5.421875" style="116" customWidth="1"/>
    <col min="2" max="3" width="15.421875" style="116" hidden="1" customWidth="1"/>
    <col min="4" max="4" width="37.7109375" style="116" customWidth="1"/>
    <col min="5" max="5" width="0.42578125" style="116" customWidth="1"/>
    <col min="6" max="6" width="32.7109375" style="116" customWidth="1"/>
    <col min="7" max="7" width="20.7109375" style="116" customWidth="1"/>
    <col min="8" max="8" width="21.7109375" style="116" hidden="1" customWidth="1"/>
    <col min="9" max="12" width="21.7109375" style="116" customWidth="1"/>
    <col min="13" max="13" width="18.28125" style="116" customWidth="1"/>
    <col min="14" max="14" width="15.7109375" style="116" customWidth="1"/>
    <col min="15" max="15" width="23.8515625" style="116" customWidth="1"/>
    <col min="16" max="16384" width="12.57421875" style="14" customWidth="1"/>
  </cols>
  <sheetData>
    <row r="2" spans="1:15" ht="30" customHeight="1">
      <c r="A2" s="112"/>
      <c r="B2" s="112"/>
      <c r="C2" s="112"/>
      <c r="D2" s="394" t="s">
        <v>197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113"/>
    </row>
    <row r="3" spans="1:15" ht="15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22.5" customHeight="1">
      <c r="A4" s="114"/>
      <c r="B4" s="114"/>
      <c r="C4" s="114"/>
      <c r="D4" s="36" t="s">
        <v>17</v>
      </c>
      <c r="E4" s="37" t="s">
        <v>115</v>
      </c>
      <c r="F4" s="114"/>
      <c r="G4" s="114"/>
      <c r="H4" s="114"/>
      <c r="I4" s="114"/>
      <c r="J4" s="114"/>
      <c r="K4" s="114"/>
      <c r="L4" s="114"/>
      <c r="M4" s="114"/>
      <c r="N4" s="115" t="s">
        <v>82</v>
      </c>
      <c r="O4" s="114"/>
    </row>
    <row r="5" spans="1:15" ht="15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s="91" customFormat="1" ht="18" customHeight="1">
      <c r="A6" s="106" t="s">
        <v>9</v>
      </c>
      <c r="B6" s="106"/>
      <c r="C6" s="106"/>
      <c r="D6" s="106" t="s">
        <v>19</v>
      </c>
      <c r="E6" s="126"/>
      <c r="F6" s="127" t="s">
        <v>20</v>
      </c>
      <c r="G6" s="392" t="s">
        <v>10</v>
      </c>
      <c r="H6" s="396"/>
      <c r="I6" s="396"/>
      <c r="J6" s="396"/>
      <c r="K6" s="396"/>
      <c r="L6" s="396"/>
      <c r="M6" s="390" t="s">
        <v>199</v>
      </c>
      <c r="N6" s="390" t="s">
        <v>99</v>
      </c>
      <c r="O6" s="106" t="s">
        <v>15</v>
      </c>
    </row>
    <row r="7" spans="1:15" s="91" customFormat="1" ht="54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392"/>
      <c r="H7" s="86">
        <v>2017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2"/>
      <c r="O7" s="106" t="s">
        <v>16</v>
      </c>
    </row>
    <row r="8" spans="1:15" s="66" customFormat="1" ht="92.25" customHeight="1">
      <c r="A8" s="79" t="s">
        <v>623</v>
      </c>
      <c r="B8" s="79"/>
      <c r="C8" s="79"/>
      <c r="D8" s="76" t="s">
        <v>645</v>
      </c>
      <c r="E8" s="78"/>
      <c r="F8" s="78" t="s">
        <v>13</v>
      </c>
      <c r="G8" s="69">
        <v>2432691.01</v>
      </c>
      <c r="H8" s="69"/>
      <c r="I8" s="69">
        <f>994521+34.71</f>
        <v>994555.71</v>
      </c>
      <c r="J8" s="105"/>
      <c r="K8" s="105"/>
      <c r="L8" s="69"/>
      <c r="M8" s="310" t="s">
        <v>185</v>
      </c>
      <c r="N8" s="75" t="s">
        <v>144</v>
      </c>
      <c r="O8" s="79">
        <v>622</v>
      </c>
    </row>
    <row r="9" spans="1:43" ht="24.75" customHeight="1">
      <c r="A9" s="145"/>
      <c r="B9" s="304"/>
      <c r="C9" s="304"/>
      <c r="D9" s="72"/>
      <c r="E9" s="72"/>
      <c r="F9" s="327" t="s">
        <v>94</v>
      </c>
      <c r="G9" s="314">
        <f aca="true" t="shared" si="0" ref="G9:L9">SUM(G8:G8)</f>
        <v>2432691.01</v>
      </c>
      <c r="H9" s="314">
        <f t="shared" si="0"/>
        <v>0</v>
      </c>
      <c r="I9" s="314">
        <f t="shared" si="0"/>
        <v>994555.71</v>
      </c>
      <c r="J9" s="314">
        <f t="shared" si="0"/>
        <v>0</v>
      </c>
      <c r="K9" s="314">
        <f t="shared" si="0"/>
        <v>0</v>
      </c>
      <c r="L9" s="314">
        <f t="shared" si="0"/>
        <v>0</v>
      </c>
      <c r="M9" s="305"/>
      <c r="N9" s="305"/>
      <c r="O9" s="305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15" ht="15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5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5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15.7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7:15" ht="15.75">
      <c r="G14" s="117"/>
      <c r="H14" s="117"/>
      <c r="I14" s="117"/>
      <c r="J14" s="117"/>
      <c r="K14" s="117"/>
      <c r="L14" s="117"/>
      <c r="M14" s="117"/>
      <c r="N14" s="117"/>
      <c r="O14" s="117"/>
    </row>
    <row r="15" spans="7:15" ht="15.75">
      <c r="G15" s="117"/>
      <c r="H15" s="117"/>
      <c r="I15" s="117"/>
      <c r="J15" s="117"/>
      <c r="K15" s="117"/>
      <c r="L15" s="117"/>
      <c r="M15" s="117"/>
      <c r="N15" s="117"/>
      <c r="O15" s="117"/>
    </row>
    <row r="16" spans="7:15" ht="15.75">
      <c r="G16" s="117"/>
      <c r="H16" s="117"/>
      <c r="I16" s="117"/>
      <c r="J16" s="117"/>
      <c r="K16" s="117"/>
      <c r="L16" s="117"/>
      <c r="M16" s="117"/>
      <c r="N16" s="117"/>
      <c r="O16" s="117"/>
    </row>
    <row r="17" spans="8:15" ht="15.75">
      <c r="H17" s="117"/>
      <c r="I17" s="117"/>
      <c r="J17" s="117"/>
      <c r="K17" s="117"/>
      <c r="L17" s="117"/>
      <c r="M17" s="117"/>
      <c r="N17" s="117"/>
      <c r="O17" s="117"/>
    </row>
  </sheetData>
  <sheetProtection/>
  <mergeCells count="5">
    <mergeCell ref="D2:N2"/>
    <mergeCell ref="N6:N7"/>
    <mergeCell ref="G6:G7"/>
    <mergeCell ref="M6:M7"/>
    <mergeCell ref="H6:L6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4" r:id="rId1"/>
  <headerFooter alignWithMargins="0"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5999900102615356"/>
    <pageSetUpPr fitToPage="1"/>
  </sheetPr>
  <dimension ref="A2:O20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8.28125" style="14" customWidth="1"/>
    <col min="2" max="3" width="18.28125" style="14" hidden="1" customWidth="1"/>
    <col min="4" max="4" width="36.421875" style="14" customWidth="1"/>
    <col min="5" max="5" width="0.42578125" style="14" customWidth="1"/>
    <col min="6" max="6" width="26.421875" style="14" customWidth="1"/>
    <col min="7" max="7" width="21.7109375" style="14" customWidth="1"/>
    <col min="8" max="8" width="21.7109375" style="14" hidden="1" customWidth="1"/>
    <col min="9" max="12" width="21.7109375" style="14" customWidth="1"/>
    <col min="13" max="13" width="17.28125" style="14" customWidth="1"/>
    <col min="14" max="14" width="15.7109375" style="14" customWidth="1"/>
    <col min="15" max="15" width="23.8515625" style="14" customWidth="1"/>
    <col min="16" max="16" width="12.57421875" style="14" customWidth="1"/>
    <col min="17" max="17" width="16.421875" style="14" customWidth="1"/>
    <col min="18" max="16384" width="12.57421875" style="14" customWidth="1"/>
  </cols>
  <sheetData>
    <row r="2" spans="1:15" ht="30" customHeight="1">
      <c r="A2" s="53"/>
      <c r="B2" s="53"/>
      <c r="C2" s="53"/>
      <c r="D2" s="394" t="s">
        <v>197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48"/>
    </row>
    <row r="3" spans="1:1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2.5" customHeight="1">
      <c r="A4" s="46"/>
      <c r="B4" s="46"/>
      <c r="C4" s="46"/>
      <c r="D4" s="36" t="s">
        <v>17</v>
      </c>
      <c r="E4" s="37" t="s">
        <v>116</v>
      </c>
      <c r="F4" s="46"/>
      <c r="G4" s="46"/>
      <c r="H4" s="46"/>
      <c r="I4" s="46"/>
      <c r="J4" s="46"/>
      <c r="K4" s="46"/>
      <c r="L4" s="46"/>
      <c r="M4" s="46"/>
      <c r="N4" s="49" t="s">
        <v>82</v>
      </c>
      <c r="O4" s="46"/>
    </row>
    <row r="5" spans="1:15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71" customFormat="1" ht="16.5" customHeight="1">
      <c r="A6" s="106" t="s">
        <v>9</v>
      </c>
      <c r="B6" s="106"/>
      <c r="C6" s="106"/>
      <c r="D6" s="106" t="s">
        <v>19</v>
      </c>
      <c r="E6" s="126"/>
      <c r="F6" s="127" t="s">
        <v>20</v>
      </c>
      <c r="G6" s="392" t="s">
        <v>10</v>
      </c>
      <c r="H6" s="396"/>
      <c r="I6" s="396"/>
      <c r="J6" s="396"/>
      <c r="K6" s="396"/>
      <c r="L6" s="396"/>
      <c r="M6" s="390" t="s">
        <v>199</v>
      </c>
      <c r="N6" s="390" t="s">
        <v>99</v>
      </c>
      <c r="O6" s="106" t="s">
        <v>15</v>
      </c>
    </row>
    <row r="7" spans="1:15" s="71" customFormat="1" ht="57.75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392"/>
      <c r="H7" s="86">
        <v>2017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2"/>
      <c r="O7" s="106" t="s">
        <v>16</v>
      </c>
    </row>
    <row r="8" spans="1:15" s="66" customFormat="1" ht="47.25">
      <c r="A8" s="363" t="s">
        <v>638</v>
      </c>
      <c r="B8" s="326"/>
      <c r="C8" s="158" t="s">
        <v>234</v>
      </c>
      <c r="D8" s="76" t="s">
        <v>235</v>
      </c>
      <c r="E8" s="67"/>
      <c r="F8" s="67" t="s">
        <v>102</v>
      </c>
      <c r="G8" s="69">
        <v>9809062.71</v>
      </c>
      <c r="H8" s="77">
        <v>1840822.9</v>
      </c>
      <c r="I8" s="77">
        <f>3500000-1050000-100000-2000-945796.54</f>
        <v>1402203.46</v>
      </c>
      <c r="J8" s="77">
        <f>4268239.31+100000+100000</f>
        <v>4468239.31</v>
      </c>
      <c r="K8" s="77">
        <f>200000+1000000-50000+945796.54+2000+0.5</f>
        <v>2097797.04</v>
      </c>
      <c r="L8" s="69"/>
      <c r="M8" s="310" t="s">
        <v>185</v>
      </c>
      <c r="N8" s="78" t="s">
        <v>147</v>
      </c>
      <c r="O8" s="75">
        <v>622</v>
      </c>
    </row>
    <row r="9" spans="1:15" s="71" customFormat="1" ht="57" customHeight="1">
      <c r="A9" s="363" t="s">
        <v>639</v>
      </c>
      <c r="B9" s="102"/>
      <c r="C9" s="102"/>
      <c r="D9" s="338" t="s">
        <v>246</v>
      </c>
      <c r="E9" s="87"/>
      <c r="F9" s="87" t="s">
        <v>13</v>
      </c>
      <c r="G9" s="69">
        <f>+H9+I9+J9+K9+L9</f>
        <v>82417.19</v>
      </c>
      <c r="H9" s="72"/>
      <c r="I9" s="69">
        <f>93450-11032.81</f>
        <v>82417.19</v>
      </c>
      <c r="J9" s="69"/>
      <c r="K9" s="69"/>
      <c r="L9" s="69"/>
      <c r="M9" s="310" t="s">
        <v>185</v>
      </c>
      <c r="N9" s="138"/>
      <c r="O9" s="70">
        <v>621</v>
      </c>
    </row>
    <row r="10" spans="1:15" s="71" customFormat="1" ht="90">
      <c r="A10" s="363" t="s">
        <v>675</v>
      </c>
      <c r="B10" s="102" t="s">
        <v>676</v>
      </c>
      <c r="C10" s="102"/>
      <c r="D10" s="338" t="s">
        <v>663</v>
      </c>
      <c r="E10" s="87"/>
      <c r="F10" s="87" t="s">
        <v>664</v>
      </c>
      <c r="G10" s="69">
        <v>19005.88</v>
      </c>
      <c r="H10" s="72"/>
      <c r="I10" s="69">
        <v>19005.88</v>
      </c>
      <c r="J10" s="69"/>
      <c r="K10" s="69"/>
      <c r="L10" s="69"/>
      <c r="M10" s="310" t="s">
        <v>185</v>
      </c>
      <c r="N10" s="78" t="s">
        <v>147</v>
      </c>
      <c r="O10" s="70">
        <v>622</v>
      </c>
    </row>
    <row r="11" spans="1:15" s="71" customFormat="1" ht="75">
      <c r="A11" s="363" t="s">
        <v>648</v>
      </c>
      <c r="B11" s="102"/>
      <c r="C11" s="102"/>
      <c r="D11" s="338" t="s">
        <v>154</v>
      </c>
      <c r="E11" s="87"/>
      <c r="F11" s="87" t="s">
        <v>155</v>
      </c>
      <c r="G11" s="69">
        <v>1100000</v>
      </c>
      <c r="H11" s="72"/>
      <c r="I11" s="69">
        <f>1100000-300000</f>
        <v>800000</v>
      </c>
      <c r="J11" s="69">
        <v>300000</v>
      </c>
      <c r="K11" s="69"/>
      <c r="L11" s="69"/>
      <c r="M11" s="310" t="s">
        <v>185</v>
      </c>
      <c r="N11" s="78" t="s">
        <v>156</v>
      </c>
      <c r="O11" s="70">
        <v>622</v>
      </c>
    </row>
    <row r="12" spans="1:15" ht="24.75" customHeight="1">
      <c r="A12" s="139"/>
      <c r="B12" s="304"/>
      <c r="C12" s="304"/>
      <c r="D12" s="72"/>
      <c r="E12" s="72"/>
      <c r="F12" s="327" t="s">
        <v>95</v>
      </c>
      <c r="G12" s="314">
        <f>SUM(G8:G11)</f>
        <v>11010485.780000001</v>
      </c>
      <c r="H12" s="314">
        <f>SUM(H8:H11)</f>
        <v>1840822.9</v>
      </c>
      <c r="I12" s="314">
        <f>SUM(I8:I11)</f>
        <v>2303626.53</v>
      </c>
      <c r="J12" s="314">
        <f>SUM(J8:J11)</f>
        <v>4768239.31</v>
      </c>
      <c r="K12" s="314">
        <f>SUM(K8:K11)</f>
        <v>2097797.04</v>
      </c>
      <c r="L12" s="314">
        <f>SUM(L8:L9)</f>
        <v>0</v>
      </c>
      <c r="M12" s="305"/>
      <c r="N12" s="305"/>
      <c r="O12" s="305"/>
    </row>
    <row r="13" spans="1:15" ht="24.75" customHeight="1">
      <c r="A13" s="139"/>
      <c r="B13" s="139"/>
      <c r="C13" s="139"/>
      <c r="D13" s="124"/>
      <c r="E13" s="124"/>
      <c r="F13" s="140"/>
      <c r="G13" s="141"/>
      <c r="H13" s="143"/>
      <c r="I13" s="142"/>
      <c r="J13" s="142"/>
      <c r="K13" s="142"/>
      <c r="L13" s="142"/>
      <c r="M13" s="144"/>
      <c r="N13" s="144"/>
      <c r="O13" s="144"/>
    </row>
    <row r="14" spans="1:15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.75">
      <c r="A16" s="34"/>
      <c r="B16" s="403" t="s">
        <v>603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</row>
    <row r="17" spans="1:15" s="66" customFormat="1" ht="47.25">
      <c r="A17" s="103"/>
      <c r="B17" s="120"/>
      <c r="C17" s="120"/>
      <c r="D17" s="76" t="s">
        <v>132</v>
      </c>
      <c r="E17" s="67"/>
      <c r="F17" s="67" t="s">
        <v>134</v>
      </c>
      <c r="G17" s="69">
        <f>+H17+I17+J17+K17+L17</f>
        <v>3000000</v>
      </c>
      <c r="H17" s="77"/>
      <c r="I17" s="77"/>
      <c r="J17" s="77"/>
      <c r="K17" s="77"/>
      <c r="L17" s="69">
        <v>3000000</v>
      </c>
      <c r="M17" s="310" t="s">
        <v>185</v>
      </c>
      <c r="N17" s="78" t="s">
        <v>62</v>
      </c>
      <c r="O17" s="75">
        <v>622</v>
      </c>
    </row>
    <row r="18" spans="1:15" s="71" customFormat="1" ht="47.25">
      <c r="A18" s="137"/>
      <c r="B18" s="102"/>
      <c r="C18" s="102"/>
      <c r="D18" s="76" t="s">
        <v>133</v>
      </c>
      <c r="E18" s="67"/>
      <c r="F18" s="67" t="s">
        <v>102</v>
      </c>
      <c r="G18" s="69">
        <f>+H18+I18+J18+K18+L18</f>
        <v>21914477.24</v>
      </c>
      <c r="H18" s="77"/>
      <c r="I18" s="77"/>
      <c r="J18" s="77"/>
      <c r="K18" s="77"/>
      <c r="L18" s="69">
        <v>21914477.24</v>
      </c>
      <c r="M18" s="310" t="s">
        <v>184</v>
      </c>
      <c r="N18" s="78" t="s">
        <v>62</v>
      </c>
      <c r="O18" s="75">
        <v>622</v>
      </c>
    </row>
    <row r="19" spans="1:15" s="71" customFormat="1" ht="57" customHeight="1">
      <c r="A19" s="137"/>
      <c r="B19" s="102"/>
      <c r="C19" s="102"/>
      <c r="D19" s="183" t="s">
        <v>602</v>
      </c>
      <c r="E19" s="87"/>
      <c r="F19" s="87"/>
      <c r="G19" s="69"/>
      <c r="H19" s="72"/>
      <c r="I19" s="69"/>
      <c r="J19" s="69"/>
      <c r="K19" s="69"/>
      <c r="L19" s="69">
        <v>1000000</v>
      </c>
      <c r="M19" s="310" t="s">
        <v>184</v>
      </c>
      <c r="N19" s="138"/>
      <c r="O19" s="70"/>
    </row>
    <row r="20" spans="8:15" ht="15.75">
      <c r="H20" s="34"/>
      <c r="I20" s="34"/>
      <c r="J20" s="34"/>
      <c r="K20" s="34"/>
      <c r="L20" s="34"/>
      <c r="M20" s="34"/>
      <c r="N20" s="34"/>
      <c r="O20" s="34"/>
    </row>
  </sheetData>
  <sheetProtection/>
  <mergeCells count="6">
    <mergeCell ref="N6:N7"/>
    <mergeCell ref="D2:N2"/>
    <mergeCell ref="H6:L6"/>
    <mergeCell ref="G6:G7"/>
    <mergeCell ref="M6:M7"/>
    <mergeCell ref="B16:O16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6" r:id="rId1"/>
  <headerFooter alignWithMargins="0"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39998000860214233"/>
    <pageSetUpPr fitToPage="1"/>
  </sheetPr>
  <dimension ref="A2:O55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55" customWidth="1"/>
    <col min="2" max="3" width="13.7109375" style="55" hidden="1" customWidth="1"/>
    <col min="4" max="4" width="34.28125" style="14" customWidth="1"/>
    <col min="5" max="5" width="0.42578125" style="14" customWidth="1"/>
    <col min="6" max="6" width="29.57421875" style="14" customWidth="1"/>
    <col min="7" max="7" width="25.28125" style="14" customWidth="1"/>
    <col min="8" max="8" width="18.7109375" style="14" hidden="1" customWidth="1"/>
    <col min="9" max="11" width="18.7109375" style="14" customWidth="1"/>
    <col min="12" max="12" width="21.7109375" style="14" customWidth="1"/>
    <col min="13" max="13" width="17.57421875" style="14" customWidth="1"/>
    <col min="14" max="14" width="15.7109375" style="14" customWidth="1"/>
    <col min="15" max="15" width="23.421875" style="14" customWidth="1"/>
    <col min="16" max="16384" width="12.57421875" style="14" customWidth="1"/>
  </cols>
  <sheetData>
    <row r="2" spans="1:15" ht="30" customHeight="1">
      <c r="A2" s="54"/>
      <c r="B2" s="54"/>
      <c r="C2" s="54"/>
      <c r="D2" s="394" t="s">
        <v>197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4" spans="4:14" ht="22.5" customHeight="1">
      <c r="D4" s="36" t="s">
        <v>17</v>
      </c>
      <c r="E4" s="37" t="s">
        <v>79</v>
      </c>
      <c r="N4" s="39" t="s">
        <v>98</v>
      </c>
    </row>
    <row r="6" spans="1:15" s="66" customFormat="1" ht="16.5" customHeight="1">
      <c r="A6" s="122" t="s">
        <v>9</v>
      </c>
      <c r="B6" s="122"/>
      <c r="C6" s="122"/>
      <c r="D6" s="106" t="s">
        <v>19</v>
      </c>
      <c r="E6" s="126"/>
      <c r="F6" s="127" t="s">
        <v>20</v>
      </c>
      <c r="G6" s="392" t="s">
        <v>10</v>
      </c>
      <c r="H6" s="396"/>
      <c r="I6" s="396"/>
      <c r="J6" s="396"/>
      <c r="K6" s="396"/>
      <c r="L6" s="396"/>
      <c r="M6" s="390" t="s">
        <v>199</v>
      </c>
      <c r="N6" s="390" t="s">
        <v>99</v>
      </c>
      <c r="O6" s="106" t="s">
        <v>15</v>
      </c>
    </row>
    <row r="7" spans="1:15" s="66" customFormat="1" ht="60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392"/>
      <c r="H7" s="86" t="s">
        <v>117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0"/>
      <c r="O7" s="106" t="s">
        <v>16</v>
      </c>
    </row>
    <row r="8" spans="1:15" s="66" customFormat="1" ht="90">
      <c r="A8" s="67" t="s">
        <v>640</v>
      </c>
      <c r="B8" s="179"/>
      <c r="C8" s="158" t="s">
        <v>236</v>
      </c>
      <c r="D8" s="76" t="s">
        <v>189</v>
      </c>
      <c r="E8" s="72"/>
      <c r="F8" s="78" t="s">
        <v>171</v>
      </c>
      <c r="G8" s="77">
        <v>661295.03</v>
      </c>
      <c r="H8" s="77">
        <v>300000</v>
      </c>
      <c r="I8" s="77">
        <v>57854.32</v>
      </c>
      <c r="J8" s="77"/>
      <c r="K8" s="77"/>
      <c r="L8" s="74"/>
      <c r="M8" s="310" t="s">
        <v>184</v>
      </c>
      <c r="N8" s="70" t="s">
        <v>144</v>
      </c>
      <c r="O8" s="70">
        <v>622</v>
      </c>
    </row>
    <row r="9" spans="1:15" s="66" customFormat="1" ht="60">
      <c r="A9" s="67" t="s">
        <v>641</v>
      </c>
      <c r="B9" s="179"/>
      <c r="C9" s="179"/>
      <c r="D9" s="76" t="s">
        <v>162</v>
      </c>
      <c r="E9" s="329"/>
      <c r="F9" s="78" t="s">
        <v>172</v>
      </c>
      <c r="G9" s="77">
        <f>+H9+I9+J9+K9+L9</f>
        <v>1258002.37</v>
      </c>
      <c r="H9" s="77"/>
      <c r="I9" s="77">
        <v>80000</v>
      </c>
      <c r="J9" s="77">
        <v>549000</v>
      </c>
      <c r="K9" s="77"/>
      <c r="L9" s="74">
        <v>629002.37</v>
      </c>
      <c r="M9" s="310" t="s">
        <v>184</v>
      </c>
      <c r="N9" s="70" t="s">
        <v>62</v>
      </c>
      <c r="O9" s="70">
        <v>622</v>
      </c>
    </row>
    <row r="10" spans="1:15" ht="24.75" customHeight="1">
      <c r="A10" s="128"/>
      <c r="B10" s="322"/>
      <c r="C10" s="322"/>
      <c r="D10" s="72"/>
      <c r="E10" s="72"/>
      <c r="F10" s="127" t="s">
        <v>96</v>
      </c>
      <c r="G10" s="314">
        <f aca="true" t="shared" si="0" ref="G10:L10">SUM(G8:G9)</f>
        <v>1919297.4000000001</v>
      </c>
      <c r="H10" s="314">
        <f t="shared" si="0"/>
        <v>300000</v>
      </c>
      <c r="I10" s="314">
        <f t="shared" si="0"/>
        <v>137854.32</v>
      </c>
      <c r="J10" s="314">
        <f t="shared" si="0"/>
        <v>549000</v>
      </c>
      <c r="K10" s="314">
        <f t="shared" si="0"/>
        <v>0</v>
      </c>
      <c r="L10" s="314">
        <f t="shared" si="0"/>
        <v>629002.37</v>
      </c>
      <c r="M10" s="305"/>
      <c r="N10" s="305"/>
      <c r="O10" s="305"/>
    </row>
    <row r="11" spans="1:15" ht="24.75" customHeight="1">
      <c r="A11" s="128"/>
      <c r="B11" s="128"/>
      <c r="C11" s="164"/>
      <c r="D11" s="89"/>
      <c r="E11" s="163"/>
      <c r="F11" s="167"/>
      <c r="G11" s="168"/>
      <c r="H11" s="169"/>
      <c r="I11" s="133"/>
      <c r="J11" s="133"/>
      <c r="K11" s="133"/>
      <c r="L11" s="132"/>
      <c r="M11" s="134"/>
      <c r="N11" s="134"/>
      <c r="O11" s="134"/>
    </row>
    <row r="12" spans="1:15" ht="15.75">
      <c r="A12" s="56"/>
      <c r="B12" s="56"/>
      <c r="C12" s="5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56"/>
      <c r="B13" s="56"/>
      <c r="C13" s="5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>
      <c r="A14" s="56"/>
      <c r="B14" s="56"/>
      <c r="C14" s="5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>
      <c r="A15" s="56"/>
      <c r="B15" s="56"/>
      <c r="C15" s="5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.75">
      <c r="A16" s="56"/>
      <c r="B16" s="404" t="s">
        <v>603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</row>
    <row r="17" spans="1:15" ht="75">
      <c r="A17" s="56"/>
      <c r="B17" s="179">
        <v>2016114</v>
      </c>
      <c r="C17" s="179"/>
      <c r="D17" s="76" t="s">
        <v>131</v>
      </c>
      <c r="E17" s="72"/>
      <c r="F17" s="78" t="s">
        <v>169</v>
      </c>
      <c r="G17" s="77">
        <f aca="true" t="shared" si="1" ref="G17:G23">+H17+I17+J17+K17+L17</f>
        <v>1400000</v>
      </c>
      <c r="H17" s="77"/>
      <c r="I17" s="77"/>
      <c r="J17" s="77"/>
      <c r="K17" s="77"/>
      <c r="L17" s="74">
        <v>1400000</v>
      </c>
      <c r="M17" s="310" t="s">
        <v>184</v>
      </c>
      <c r="N17" s="70" t="s">
        <v>170</v>
      </c>
      <c r="O17" s="70">
        <v>622</v>
      </c>
    </row>
    <row r="18" spans="1:15" ht="90">
      <c r="A18" s="56"/>
      <c r="B18" s="179" t="s">
        <v>121</v>
      </c>
      <c r="C18" s="179"/>
      <c r="D18" s="76" t="s">
        <v>143</v>
      </c>
      <c r="E18" s="72"/>
      <c r="F18" s="78" t="s">
        <v>169</v>
      </c>
      <c r="G18" s="77">
        <f t="shared" si="1"/>
        <v>1241619.3</v>
      </c>
      <c r="H18" s="77"/>
      <c r="I18" s="77"/>
      <c r="J18" s="77"/>
      <c r="K18" s="77"/>
      <c r="L18" s="74">
        <v>1241619.3</v>
      </c>
      <c r="M18" s="310" t="s">
        <v>184</v>
      </c>
      <c r="N18" s="70" t="s">
        <v>168</v>
      </c>
      <c r="O18" s="70">
        <v>622</v>
      </c>
    </row>
    <row r="19" spans="1:15" ht="60">
      <c r="A19" s="56"/>
      <c r="B19" s="179"/>
      <c r="C19" s="179"/>
      <c r="D19" s="76" t="s">
        <v>161</v>
      </c>
      <c r="E19" s="329"/>
      <c r="F19" s="78" t="s">
        <v>13</v>
      </c>
      <c r="G19" s="77">
        <f t="shared" si="1"/>
        <v>80000</v>
      </c>
      <c r="H19" s="77"/>
      <c r="I19" s="77"/>
      <c r="J19" s="77"/>
      <c r="K19" s="77"/>
      <c r="L19" s="74">
        <v>80000</v>
      </c>
      <c r="M19" s="310" t="s">
        <v>184</v>
      </c>
      <c r="N19" s="70" t="s">
        <v>63</v>
      </c>
      <c r="O19" s="70">
        <v>622</v>
      </c>
    </row>
    <row r="20" spans="1:15" ht="75">
      <c r="A20" s="56"/>
      <c r="B20" s="179"/>
      <c r="C20" s="179"/>
      <c r="D20" s="76" t="s">
        <v>163</v>
      </c>
      <c r="E20" s="329"/>
      <c r="F20" s="78" t="s">
        <v>173</v>
      </c>
      <c r="G20" s="77">
        <f t="shared" si="1"/>
        <v>25000</v>
      </c>
      <c r="H20" s="77"/>
      <c r="I20" s="77"/>
      <c r="J20" s="77"/>
      <c r="K20" s="77"/>
      <c r="L20" s="74">
        <v>25000</v>
      </c>
      <c r="M20" s="310" t="s">
        <v>184</v>
      </c>
      <c r="N20" s="70" t="s">
        <v>63</v>
      </c>
      <c r="O20" s="70">
        <v>622</v>
      </c>
    </row>
    <row r="21" spans="1:15" ht="60">
      <c r="A21" s="56"/>
      <c r="B21" s="179"/>
      <c r="C21" s="179"/>
      <c r="D21" s="76" t="s">
        <v>164</v>
      </c>
      <c r="E21" s="329"/>
      <c r="F21" s="78" t="s">
        <v>173</v>
      </c>
      <c r="G21" s="77">
        <f t="shared" si="1"/>
        <v>300000</v>
      </c>
      <c r="H21" s="77"/>
      <c r="I21" s="77"/>
      <c r="J21" s="77"/>
      <c r="K21" s="77"/>
      <c r="L21" s="74">
        <v>300000</v>
      </c>
      <c r="M21" s="310" t="s">
        <v>184</v>
      </c>
      <c r="N21" s="70" t="s">
        <v>177</v>
      </c>
      <c r="O21" s="70">
        <v>622</v>
      </c>
    </row>
    <row r="22" spans="1:15" ht="47.25">
      <c r="A22" s="56"/>
      <c r="B22" s="179"/>
      <c r="C22" s="179"/>
      <c r="D22" s="76" t="s">
        <v>165</v>
      </c>
      <c r="E22" s="329"/>
      <c r="F22" s="78" t="s">
        <v>173</v>
      </c>
      <c r="G22" s="77">
        <f t="shared" si="1"/>
        <v>25000</v>
      </c>
      <c r="H22" s="77"/>
      <c r="I22" s="77"/>
      <c r="J22" s="77"/>
      <c r="K22" s="77"/>
      <c r="L22" s="74">
        <v>25000</v>
      </c>
      <c r="M22" s="310" t="s">
        <v>184</v>
      </c>
      <c r="N22" s="70" t="s">
        <v>63</v>
      </c>
      <c r="O22" s="70">
        <v>622</v>
      </c>
    </row>
    <row r="23" spans="1:15" ht="47.25">
      <c r="A23" s="56"/>
      <c r="B23" s="179"/>
      <c r="C23" s="179"/>
      <c r="D23" s="76" t="s">
        <v>166</v>
      </c>
      <c r="E23" s="329"/>
      <c r="F23" s="78" t="s">
        <v>169</v>
      </c>
      <c r="G23" s="77">
        <f t="shared" si="1"/>
        <v>500000</v>
      </c>
      <c r="H23" s="77"/>
      <c r="I23" s="77"/>
      <c r="J23" s="77"/>
      <c r="K23" s="77"/>
      <c r="L23" s="74">
        <v>500000</v>
      </c>
      <c r="M23" s="310" t="s">
        <v>184</v>
      </c>
      <c r="N23" s="70" t="s">
        <v>177</v>
      </c>
      <c r="O23" s="70">
        <v>622</v>
      </c>
    </row>
    <row r="24" spans="1:15" ht="15.75">
      <c r="A24" s="56"/>
      <c r="B24" s="56"/>
      <c r="C24" s="5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56"/>
      <c r="B25" s="56"/>
      <c r="C25" s="56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56"/>
      <c r="B26" s="56"/>
      <c r="C26" s="56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56"/>
      <c r="B27" s="56"/>
      <c r="C27" s="5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.75">
      <c r="A28" s="56"/>
      <c r="B28" s="56"/>
      <c r="C28" s="5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5.75">
      <c r="A29" s="56"/>
      <c r="B29" s="56"/>
      <c r="C29" s="5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.75">
      <c r="A30" s="56"/>
      <c r="B30" s="56"/>
      <c r="C30" s="5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5.75">
      <c r="A31" s="56"/>
      <c r="B31" s="56"/>
      <c r="C31" s="5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>
      <c r="A32" s="56"/>
      <c r="B32" s="56"/>
      <c r="C32" s="5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.75">
      <c r="A33" s="56"/>
      <c r="B33" s="56"/>
      <c r="C33" s="5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.75">
      <c r="A34" s="56"/>
      <c r="B34" s="56"/>
      <c r="C34" s="5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.75">
      <c r="A35" s="56"/>
      <c r="B35" s="56"/>
      <c r="C35" s="5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>
      <c r="A36" s="56"/>
      <c r="B36" s="56"/>
      <c r="C36" s="5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56"/>
      <c r="B37" s="56"/>
      <c r="C37" s="56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56"/>
      <c r="B38" s="56"/>
      <c r="C38" s="56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56"/>
      <c r="B39" s="56"/>
      <c r="C39" s="56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56"/>
      <c r="B40" s="56"/>
      <c r="C40" s="5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56"/>
      <c r="B41" s="56"/>
      <c r="C41" s="5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56"/>
      <c r="B42" s="56"/>
      <c r="C42" s="5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56"/>
      <c r="B43" s="56"/>
      <c r="C43" s="5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.75">
      <c r="A44" s="56"/>
      <c r="B44" s="56"/>
      <c r="C44" s="5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>
      <c r="A45" s="56"/>
      <c r="B45" s="56"/>
      <c r="C45" s="5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.75">
      <c r="A46" s="56"/>
      <c r="B46" s="56"/>
      <c r="C46" s="5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.75">
      <c r="A47" s="56"/>
      <c r="B47" s="56"/>
      <c r="C47" s="5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>
      <c r="A48" s="56"/>
      <c r="B48" s="56"/>
      <c r="C48" s="5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>
      <c r="A49" s="56"/>
      <c r="B49" s="56"/>
      <c r="C49" s="5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.75">
      <c r="A50" s="56"/>
      <c r="B50" s="56"/>
      <c r="C50" s="5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.75">
      <c r="A51" s="56"/>
      <c r="B51" s="56"/>
      <c r="C51" s="5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7:15" ht="15.75">
      <c r="G52" s="34"/>
      <c r="H52" s="34"/>
      <c r="I52" s="34"/>
      <c r="J52" s="34"/>
      <c r="K52" s="34"/>
      <c r="L52" s="34"/>
      <c r="M52" s="34"/>
      <c r="N52" s="34"/>
      <c r="O52" s="34"/>
    </row>
    <row r="53" spans="7:15" ht="15.75">
      <c r="G53" s="34"/>
      <c r="H53" s="34"/>
      <c r="I53" s="34"/>
      <c r="J53" s="34"/>
      <c r="K53" s="34"/>
      <c r="L53" s="34"/>
      <c r="M53" s="34"/>
      <c r="N53" s="34"/>
      <c r="O53" s="34"/>
    </row>
    <row r="54" spans="7:15" ht="15.75">
      <c r="G54" s="34"/>
      <c r="H54" s="34"/>
      <c r="I54" s="34"/>
      <c r="J54" s="34"/>
      <c r="K54" s="34"/>
      <c r="L54" s="34"/>
      <c r="M54" s="34"/>
      <c r="N54" s="34"/>
      <c r="O54" s="34"/>
    </row>
    <row r="55" spans="7:15" ht="15.75">
      <c r="G55" s="34"/>
      <c r="H55" s="34"/>
      <c r="I55" s="34"/>
      <c r="J55" s="34"/>
      <c r="K55" s="34"/>
      <c r="L55" s="34"/>
      <c r="M55" s="34"/>
      <c r="N55" s="34"/>
      <c r="O55" s="34"/>
    </row>
  </sheetData>
  <sheetProtection/>
  <mergeCells count="6">
    <mergeCell ref="M6:M7"/>
    <mergeCell ref="N6:N7"/>
    <mergeCell ref="D2:N2"/>
    <mergeCell ref="G6:G7"/>
    <mergeCell ref="H6:L6"/>
    <mergeCell ref="B16:O16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9" r:id="rId1"/>
  <headerFooter alignWithMargins="0"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theme="4" tint="0.39998000860214233"/>
    <pageSetUpPr fitToPage="1"/>
  </sheetPr>
  <dimension ref="A2:O62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55" customWidth="1"/>
    <col min="2" max="3" width="13.7109375" style="55" hidden="1" customWidth="1"/>
    <col min="4" max="4" width="37.7109375" style="14" customWidth="1"/>
    <col min="5" max="5" width="0.13671875" style="14" customWidth="1"/>
    <col min="6" max="6" width="30.57421875" style="14" customWidth="1"/>
    <col min="7" max="7" width="25.28125" style="14" customWidth="1"/>
    <col min="8" max="8" width="18.7109375" style="14" hidden="1" customWidth="1"/>
    <col min="9" max="11" width="18.7109375" style="14" customWidth="1"/>
    <col min="12" max="12" width="21.7109375" style="14" customWidth="1"/>
    <col min="13" max="13" width="18.00390625" style="14" bestFit="1" customWidth="1"/>
    <col min="14" max="14" width="15.7109375" style="14" customWidth="1"/>
    <col min="15" max="15" width="23.28125" style="14" customWidth="1"/>
    <col min="16" max="16384" width="12.57421875" style="14" customWidth="1"/>
  </cols>
  <sheetData>
    <row r="2" spans="1:15" ht="30" customHeight="1">
      <c r="A2" s="54"/>
      <c r="B2" s="54"/>
      <c r="C2" s="54"/>
      <c r="D2" s="394" t="s">
        <v>238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4" spans="4:14" ht="22.5" customHeight="1">
      <c r="D4" s="36" t="s">
        <v>17</v>
      </c>
      <c r="E4" s="37" t="s">
        <v>3</v>
      </c>
      <c r="N4" s="39" t="s">
        <v>98</v>
      </c>
    </row>
    <row r="6" spans="1:15" s="66" customFormat="1" ht="16.5" customHeight="1">
      <c r="A6" s="122" t="s">
        <v>9</v>
      </c>
      <c r="B6" s="122"/>
      <c r="C6" s="122"/>
      <c r="D6" s="106" t="s">
        <v>19</v>
      </c>
      <c r="E6" s="126"/>
      <c r="F6" s="127" t="s">
        <v>20</v>
      </c>
      <c r="G6" s="392" t="s">
        <v>10</v>
      </c>
      <c r="H6" s="396"/>
      <c r="I6" s="396"/>
      <c r="J6" s="396"/>
      <c r="K6" s="396"/>
      <c r="L6" s="396"/>
      <c r="M6" s="390" t="s">
        <v>199</v>
      </c>
      <c r="N6" s="390" t="s">
        <v>99</v>
      </c>
      <c r="O6" s="106" t="s">
        <v>15</v>
      </c>
    </row>
    <row r="7" spans="1:15" s="66" customFormat="1" ht="60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392"/>
      <c r="H7" s="86" t="s">
        <v>117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2"/>
      <c r="O7" s="106" t="s">
        <v>16</v>
      </c>
    </row>
    <row r="8" spans="1:15" s="66" customFormat="1" ht="74.25" customHeight="1">
      <c r="A8" s="364" t="s">
        <v>642</v>
      </c>
      <c r="B8" s="179"/>
      <c r="C8" s="361"/>
      <c r="D8" s="183" t="s">
        <v>160</v>
      </c>
      <c r="E8" s="87"/>
      <c r="F8" s="87" t="s">
        <v>129</v>
      </c>
      <c r="G8" s="77">
        <f>+H8+I8+J8+K8+L8</f>
        <v>500000</v>
      </c>
      <c r="H8" s="77"/>
      <c r="I8" s="77"/>
      <c r="J8" s="77">
        <v>500000</v>
      </c>
      <c r="K8" s="77"/>
      <c r="L8" s="77"/>
      <c r="M8" s="310" t="s">
        <v>184</v>
      </c>
      <c r="N8" s="75" t="s">
        <v>153</v>
      </c>
      <c r="O8" s="75">
        <v>632</v>
      </c>
    </row>
    <row r="9" spans="1:15" s="66" customFormat="1" ht="15" hidden="1">
      <c r="A9" s="364"/>
      <c r="B9" s="67"/>
      <c r="C9" s="67"/>
      <c r="D9" s="183"/>
      <c r="E9" s="87"/>
      <c r="F9" s="87"/>
      <c r="G9" s="77"/>
      <c r="H9" s="77"/>
      <c r="I9" s="77"/>
      <c r="J9" s="77"/>
      <c r="K9" s="77"/>
      <c r="L9" s="77"/>
      <c r="M9" s="68"/>
      <c r="N9" s="75"/>
      <c r="O9" s="75">
        <v>621</v>
      </c>
    </row>
    <row r="10" spans="1:15" s="66" customFormat="1" ht="15" hidden="1">
      <c r="A10" s="67"/>
      <c r="B10" s="67"/>
      <c r="C10" s="67"/>
      <c r="D10" s="73"/>
      <c r="E10" s="72"/>
      <c r="F10" s="72"/>
      <c r="G10" s="184"/>
      <c r="H10" s="77"/>
      <c r="I10" s="77"/>
      <c r="J10" s="77"/>
      <c r="K10" s="77"/>
      <c r="L10" s="74"/>
      <c r="M10" s="68"/>
      <c r="N10" s="75"/>
      <c r="O10" s="75"/>
    </row>
    <row r="11" spans="1:15" ht="24.75" customHeight="1">
      <c r="A11" s="128"/>
      <c r="B11" s="322"/>
      <c r="C11" s="322"/>
      <c r="D11" s="72"/>
      <c r="E11" s="72"/>
      <c r="F11" s="127" t="s">
        <v>97</v>
      </c>
      <c r="G11" s="314">
        <f aca="true" t="shared" si="0" ref="G11:L11">+SUM(G8:G10)</f>
        <v>500000</v>
      </c>
      <c r="H11" s="314">
        <f t="shared" si="0"/>
        <v>0</v>
      </c>
      <c r="I11" s="314">
        <f t="shared" si="0"/>
        <v>0</v>
      </c>
      <c r="J11" s="314">
        <f t="shared" si="0"/>
        <v>500000</v>
      </c>
      <c r="K11" s="314">
        <f t="shared" si="0"/>
        <v>0</v>
      </c>
      <c r="L11" s="314">
        <f t="shared" si="0"/>
        <v>0</v>
      </c>
      <c r="M11" s="305"/>
      <c r="N11" s="328"/>
      <c r="O11" s="305"/>
    </row>
    <row r="12" spans="1:15" ht="15.75">
      <c r="A12" s="56"/>
      <c r="B12" s="56"/>
      <c r="C12" s="5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56"/>
      <c r="B13" s="56"/>
      <c r="C13" s="5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>
      <c r="A14" s="404" t="s">
        <v>603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90">
      <c r="A15" s="56"/>
      <c r="B15" s="179"/>
      <c r="C15" s="158" t="s">
        <v>237</v>
      </c>
      <c r="D15" s="183" t="s">
        <v>122</v>
      </c>
      <c r="E15" s="87"/>
      <c r="F15" s="87" t="s">
        <v>129</v>
      </c>
      <c r="G15" s="77">
        <f>+H15+I15+J15+K15+L15</f>
        <v>207907.42</v>
      </c>
      <c r="H15" s="77"/>
      <c r="I15" s="77"/>
      <c r="J15" s="77"/>
      <c r="K15" s="77"/>
      <c r="L15" s="77">
        <v>207907.42</v>
      </c>
      <c r="M15" s="310" t="s">
        <v>184</v>
      </c>
      <c r="N15" s="75" t="s">
        <v>153</v>
      </c>
      <c r="O15" s="75">
        <v>623</v>
      </c>
    </row>
    <row r="16" spans="1:15" ht="45">
      <c r="A16" s="56"/>
      <c r="B16" s="179"/>
      <c r="C16" s="340"/>
      <c r="D16" s="183" t="s">
        <v>646</v>
      </c>
      <c r="E16" s="87"/>
      <c r="F16" s="87"/>
      <c r="G16" s="77">
        <v>500000</v>
      </c>
      <c r="H16" s="77"/>
      <c r="I16" s="77"/>
      <c r="J16" s="77"/>
      <c r="K16" s="77"/>
      <c r="L16" s="77"/>
      <c r="M16" s="310"/>
      <c r="N16" s="75"/>
      <c r="O16" s="75"/>
    </row>
    <row r="17" spans="1:15" ht="60">
      <c r="A17" s="56"/>
      <c r="B17" s="179"/>
      <c r="C17" s="336"/>
      <c r="D17" s="183" t="s">
        <v>157</v>
      </c>
      <c r="E17" s="87"/>
      <c r="F17" s="87" t="s">
        <v>129</v>
      </c>
      <c r="G17" s="77">
        <f>+H17+I17+J17+K17+L17</f>
        <v>18000</v>
      </c>
      <c r="H17" s="77"/>
      <c r="I17" s="77"/>
      <c r="J17" s="77"/>
      <c r="K17" s="77"/>
      <c r="L17" s="77">
        <v>18000</v>
      </c>
      <c r="M17" s="310" t="s">
        <v>184</v>
      </c>
      <c r="N17" s="75" t="s">
        <v>177</v>
      </c>
      <c r="O17" s="75">
        <v>622</v>
      </c>
    </row>
    <row r="18" spans="1:15" ht="60">
      <c r="A18" s="56"/>
      <c r="B18" s="179"/>
      <c r="C18" s="336"/>
      <c r="D18" s="183" t="s">
        <v>158</v>
      </c>
      <c r="E18" s="87"/>
      <c r="F18" s="87" t="s">
        <v>129</v>
      </c>
      <c r="G18" s="77">
        <f>+H18+I18+J18+K18+L18</f>
        <v>20000</v>
      </c>
      <c r="H18" s="77"/>
      <c r="I18" s="77"/>
      <c r="J18" s="77"/>
      <c r="K18" s="77"/>
      <c r="L18" s="77">
        <v>20000</v>
      </c>
      <c r="M18" s="310" t="s">
        <v>184</v>
      </c>
      <c r="N18" s="75" t="s">
        <v>153</v>
      </c>
      <c r="O18" s="75">
        <v>632</v>
      </c>
    </row>
    <row r="19" spans="1:15" ht="31.5">
      <c r="A19" s="56"/>
      <c r="B19" s="179"/>
      <c r="C19" s="336"/>
      <c r="D19" s="183" t="s">
        <v>159</v>
      </c>
      <c r="E19" s="87"/>
      <c r="F19" s="87" t="s">
        <v>129</v>
      </c>
      <c r="G19" s="77">
        <f>+H19+I19+J19+K19+L19</f>
        <v>300000</v>
      </c>
      <c r="H19" s="77"/>
      <c r="I19" s="77"/>
      <c r="J19" s="77"/>
      <c r="K19" s="77"/>
      <c r="L19" s="77">
        <v>300000</v>
      </c>
      <c r="M19" s="310" t="s">
        <v>184</v>
      </c>
      <c r="N19" s="75" t="s">
        <v>63</v>
      </c>
      <c r="O19" s="75">
        <v>622</v>
      </c>
    </row>
    <row r="20" spans="1:15" ht="15.75">
      <c r="A20" s="56"/>
      <c r="B20" s="56"/>
      <c r="C20" s="5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56"/>
      <c r="B21" s="56"/>
      <c r="C21" s="5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56"/>
      <c r="B22" s="56"/>
      <c r="C22" s="5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56"/>
      <c r="B23" s="56"/>
      <c r="C23" s="5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56"/>
      <c r="B24" s="56"/>
      <c r="C24" s="5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56"/>
      <c r="B25" s="56"/>
      <c r="C25" s="56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56"/>
      <c r="B26" s="56"/>
      <c r="C26" s="56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56"/>
      <c r="B27" s="56"/>
      <c r="C27" s="5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.75">
      <c r="A28" s="56"/>
      <c r="B28" s="56"/>
      <c r="C28" s="5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5.75">
      <c r="A29" s="56"/>
      <c r="B29" s="56"/>
      <c r="C29" s="5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.75">
      <c r="A30" s="56"/>
      <c r="B30" s="56"/>
      <c r="C30" s="5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5.75">
      <c r="A31" s="56"/>
      <c r="B31" s="56"/>
      <c r="C31" s="5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>
      <c r="A32" s="56"/>
      <c r="B32" s="56"/>
      <c r="C32" s="5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.75">
      <c r="A33" s="56"/>
      <c r="B33" s="56"/>
      <c r="C33" s="5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.75">
      <c r="A34" s="56"/>
      <c r="B34" s="56"/>
      <c r="C34" s="5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.75">
      <c r="A35" s="56"/>
      <c r="B35" s="56"/>
      <c r="C35" s="5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>
      <c r="A36" s="56"/>
      <c r="B36" s="56"/>
      <c r="C36" s="5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56"/>
      <c r="B37" s="56"/>
      <c r="C37" s="56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56"/>
      <c r="B38" s="56"/>
      <c r="C38" s="56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56"/>
      <c r="B39" s="56"/>
      <c r="C39" s="56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56"/>
      <c r="B40" s="56"/>
      <c r="C40" s="5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56"/>
      <c r="B41" s="56"/>
      <c r="C41" s="5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56"/>
      <c r="B42" s="56"/>
      <c r="C42" s="5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56"/>
      <c r="B43" s="56"/>
      <c r="C43" s="5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.75">
      <c r="A44" s="56"/>
      <c r="B44" s="56"/>
      <c r="C44" s="5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>
      <c r="A45" s="56"/>
      <c r="B45" s="56"/>
      <c r="C45" s="5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.75">
      <c r="A46" s="56"/>
      <c r="B46" s="56"/>
      <c r="C46" s="5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.75">
      <c r="A47" s="56"/>
      <c r="B47" s="56"/>
      <c r="C47" s="5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>
      <c r="A48" s="56"/>
      <c r="B48" s="56"/>
      <c r="C48" s="5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>
      <c r="A49" s="56"/>
      <c r="B49" s="56"/>
      <c r="C49" s="5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.75">
      <c r="A50" s="56"/>
      <c r="B50" s="56"/>
      <c r="C50" s="5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.75">
      <c r="A51" s="56"/>
      <c r="B51" s="56"/>
      <c r="C51" s="5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.75">
      <c r="A52" s="56"/>
      <c r="B52" s="56"/>
      <c r="C52" s="5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>
      <c r="A53" s="56"/>
      <c r="B53" s="56"/>
      <c r="C53" s="5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>
      <c r="A54" s="56"/>
      <c r="B54" s="56"/>
      <c r="C54" s="5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56"/>
      <c r="B55" s="56"/>
      <c r="C55" s="56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56"/>
      <c r="B56" s="56"/>
      <c r="C56" s="5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56"/>
      <c r="B57" s="56"/>
      <c r="C57" s="5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.75">
      <c r="A58" s="56"/>
      <c r="B58" s="56"/>
      <c r="C58" s="5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7:15" ht="15.75">
      <c r="G59" s="34"/>
      <c r="H59" s="34"/>
      <c r="I59" s="34"/>
      <c r="J59" s="34"/>
      <c r="K59" s="34"/>
      <c r="L59" s="34"/>
      <c r="M59" s="34"/>
      <c r="N59" s="34"/>
      <c r="O59" s="34"/>
    </row>
    <row r="60" spans="7:15" ht="15.75">
      <c r="G60" s="34"/>
      <c r="H60" s="34"/>
      <c r="I60" s="34"/>
      <c r="J60" s="34"/>
      <c r="K60" s="34"/>
      <c r="L60" s="34"/>
      <c r="M60" s="34"/>
      <c r="N60" s="34"/>
      <c r="O60" s="34"/>
    </row>
    <row r="61" spans="7:15" ht="15.75">
      <c r="G61" s="34"/>
      <c r="H61" s="34"/>
      <c r="I61" s="34"/>
      <c r="J61" s="34"/>
      <c r="K61" s="34"/>
      <c r="L61" s="34"/>
      <c r="M61" s="34"/>
      <c r="N61" s="34"/>
      <c r="O61" s="34"/>
    </row>
    <row r="62" spans="7:15" ht="15.75">
      <c r="G62" s="34"/>
      <c r="H62" s="34"/>
      <c r="I62" s="34"/>
      <c r="J62" s="34"/>
      <c r="K62" s="34"/>
      <c r="L62" s="34"/>
      <c r="M62" s="34"/>
      <c r="N62" s="34"/>
      <c r="O62" s="34"/>
    </row>
  </sheetData>
  <sheetProtection/>
  <mergeCells count="6">
    <mergeCell ref="D2:N2"/>
    <mergeCell ref="H6:L6"/>
    <mergeCell ref="N6:N7"/>
    <mergeCell ref="G6:G7"/>
    <mergeCell ref="M6:M7"/>
    <mergeCell ref="A14:O14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9" r:id="rId1"/>
  <headerFooter alignWithMargins="0">
    <oddFooter>&amp;C&amp;P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theme="4" tint="0.39998000860214233"/>
    <pageSetUpPr fitToPage="1"/>
  </sheetPr>
  <dimension ref="A2:O57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55" customWidth="1"/>
    <col min="2" max="3" width="13.7109375" style="55" hidden="1" customWidth="1"/>
    <col min="4" max="4" width="37.7109375" style="14" customWidth="1"/>
    <col min="5" max="5" width="0.42578125" style="14" customWidth="1"/>
    <col min="6" max="6" width="30.57421875" style="14" customWidth="1"/>
    <col min="7" max="7" width="25.28125" style="14" customWidth="1"/>
    <col min="8" max="8" width="18.7109375" style="14" hidden="1" customWidth="1"/>
    <col min="9" max="11" width="18.7109375" style="14" customWidth="1"/>
    <col min="12" max="12" width="21.7109375" style="14" customWidth="1"/>
    <col min="13" max="13" width="16.421875" style="14" customWidth="1"/>
    <col min="14" max="14" width="15.7109375" style="14" customWidth="1"/>
    <col min="15" max="15" width="23.28125" style="14" customWidth="1"/>
    <col min="16" max="16384" width="12.57421875" style="14" customWidth="1"/>
  </cols>
  <sheetData>
    <row r="2" spans="1:15" ht="30" customHeight="1">
      <c r="A2" s="54"/>
      <c r="B2" s="54"/>
      <c r="C2" s="54"/>
      <c r="D2" s="394" t="s">
        <v>238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4" spans="4:14" ht="22.5" customHeight="1">
      <c r="D4" s="36" t="s">
        <v>17</v>
      </c>
      <c r="E4" s="37" t="s">
        <v>4</v>
      </c>
      <c r="N4" s="39" t="s">
        <v>98</v>
      </c>
    </row>
    <row r="6" spans="1:15" s="66" customFormat="1" ht="16.5" customHeight="1">
      <c r="A6" s="122" t="s">
        <v>9</v>
      </c>
      <c r="B6" s="122"/>
      <c r="C6" s="122"/>
      <c r="D6" s="106" t="s">
        <v>19</v>
      </c>
      <c r="E6" s="126"/>
      <c r="F6" s="127" t="s">
        <v>20</v>
      </c>
      <c r="G6" s="405" t="s">
        <v>10</v>
      </c>
      <c r="H6" s="86"/>
      <c r="I6" s="86"/>
      <c r="J6" s="86"/>
      <c r="K6" s="86"/>
      <c r="L6" s="86"/>
      <c r="M6" s="390" t="s">
        <v>199</v>
      </c>
      <c r="N6" s="390" t="s">
        <v>99</v>
      </c>
      <c r="O6" s="106" t="s">
        <v>15</v>
      </c>
    </row>
    <row r="7" spans="1:15" s="66" customFormat="1" ht="60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8</v>
      </c>
      <c r="F7" s="106" t="s">
        <v>7</v>
      </c>
      <c r="G7" s="405"/>
      <c r="H7" s="86" t="s">
        <v>117</v>
      </c>
      <c r="I7" s="312">
        <v>2018</v>
      </c>
      <c r="J7" s="312">
        <v>2019</v>
      </c>
      <c r="K7" s="312">
        <v>2020</v>
      </c>
      <c r="L7" s="123" t="s">
        <v>81</v>
      </c>
      <c r="M7" s="390"/>
      <c r="N7" s="392"/>
      <c r="O7" s="106" t="s">
        <v>16</v>
      </c>
    </row>
    <row r="8" spans="1:15" s="66" customFormat="1" ht="104.25" customHeight="1">
      <c r="A8" s="119" t="s">
        <v>643</v>
      </c>
      <c r="B8" s="158"/>
      <c r="C8" s="158" t="s">
        <v>245</v>
      </c>
      <c r="D8" s="76" t="s">
        <v>244</v>
      </c>
      <c r="E8" s="78"/>
      <c r="F8" s="78" t="s">
        <v>152</v>
      </c>
      <c r="G8" s="69">
        <f>+I8</f>
        <v>45434.37</v>
      </c>
      <c r="H8" s="118"/>
      <c r="I8" s="77">
        <v>45434.37</v>
      </c>
      <c r="J8" s="77"/>
      <c r="K8" s="77"/>
      <c r="L8" s="77"/>
      <c r="M8" s="310" t="s">
        <v>184</v>
      </c>
      <c r="N8" s="75" t="s">
        <v>153</v>
      </c>
      <c r="O8" s="70">
        <v>623</v>
      </c>
    </row>
    <row r="9" spans="1:15" ht="24.75" customHeight="1">
      <c r="A9" s="128"/>
      <c r="B9" s="322"/>
      <c r="C9" s="322"/>
      <c r="D9" s="72"/>
      <c r="E9" s="72"/>
      <c r="F9" s="127" t="s">
        <v>103</v>
      </c>
      <c r="G9" s="314">
        <f aca="true" t="shared" si="0" ref="G9:L9">SUM(G8:G8)</f>
        <v>45434.37</v>
      </c>
      <c r="H9" s="314">
        <f t="shared" si="0"/>
        <v>0</v>
      </c>
      <c r="I9" s="314">
        <f t="shared" si="0"/>
        <v>45434.37</v>
      </c>
      <c r="J9" s="314">
        <f t="shared" si="0"/>
        <v>0</v>
      </c>
      <c r="K9" s="314">
        <f t="shared" si="0"/>
        <v>0</v>
      </c>
      <c r="L9" s="314">
        <f t="shared" si="0"/>
        <v>0</v>
      </c>
      <c r="M9" s="305"/>
      <c r="N9" s="305"/>
      <c r="O9" s="305"/>
    </row>
    <row r="10" spans="1:15" ht="24.75" customHeight="1">
      <c r="A10" s="128"/>
      <c r="B10" s="128"/>
      <c r="C10" s="128"/>
      <c r="D10" s="129"/>
      <c r="E10" s="130"/>
      <c r="F10" s="131"/>
      <c r="G10" s="132"/>
      <c r="H10" s="133"/>
      <c r="I10" s="132"/>
      <c r="J10" s="132"/>
      <c r="K10" s="132"/>
      <c r="L10" s="132"/>
      <c r="M10" s="134"/>
      <c r="N10" s="134"/>
      <c r="O10" s="134"/>
    </row>
    <row r="11" spans="1:15" ht="15.75">
      <c r="A11" s="56"/>
      <c r="B11" s="56"/>
      <c r="C11" s="5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>
      <c r="A12" s="56"/>
      <c r="B12" s="56"/>
      <c r="C12" s="5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56"/>
      <c r="B13" s="56"/>
      <c r="C13" s="5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>
      <c r="A14" s="56"/>
      <c r="B14" s="56"/>
      <c r="C14" s="5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>
      <c r="A15" s="56"/>
      <c r="B15" s="56"/>
      <c r="C15" s="5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.75">
      <c r="A16" s="56"/>
      <c r="B16" s="56"/>
      <c r="C16" s="5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5.75">
      <c r="A17" s="56"/>
      <c r="B17" s="56"/>
      <c r="C17" s="5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.75">
      <c r="A18" s="56"/>
      <c r="B18" s="56"/>
      <c r="C18" s="5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>
      <c r="A19" s="56"/>
      <c r="B19" s="56"/>
      <c r="C19" s="56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>
      <c r="A20" s="56"/>
      <c r="B20" s="56"/>
      <c r="C20" s="5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56"/>
      <c r="B21" s="56"/>
      <c r="C21" s="5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56"/>
      <c r="B22" s="56"/>
      <c r="C22" s="5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56"/>
      <c r="B23" s="56"/>
      <c r="C23" s="5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56"/>
      <c r="B24" s="56"/>
      <c r="C24" s="5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56"/>
      <c r="B25" s="56"/>
      <c r="C25" s="56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56"/>
      <c r="B26" s="56"/>
      <c r="C26" s="56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56"/>
      <c r="B27" s="56"/>
      <c r="C27" s="5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.75">
      <c r="A28" s="56"/>
      <c r="B28" s="56"/>
      <c r="C28" s="5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5.75">
      <c r="A29" s="56"/>
      <c r="B29" s="56"/>
      <c r="C29" s="5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.75">
      <c r="A30" s="56"/>
      <c r="B30" s="56"/>
      <c r="C30" s="5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5.75">
      <c r="A31" s="56"/>
      <c r="B31" s="56"/>
      <c r="C31" s="5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>
      <c r="A32" s="56"/>
      <c r="B32" s="56"/>
      <c r="C32" s="5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.75">
      <c r="A33" s="56"/>
      <c r="B33" s="56"/>
      <c r="C33" s="5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.75">
      <c r="A34" s="56"/>
      <c r="B34" s="56"/>
      <c r="C34" s="5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.75">
      <c r="A35" s="56"/>
      <c r="B35" s="56"/>
      <c r="C35" s="5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>
      <c r="A36" s="56"/>
      <c r="B36" s="56"/>
      <c r="C36" s="5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56"/>
      <c r="B37" s="56"/>
      <c r="C37" s="56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56"/>
      <c r="B38" s="56"/>
      <c r="C38" s="56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56"/>
      <c r="B39" s="56"/>
      <c r="C39" s="56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56"/>
      <c r="B40" s="56"/>
      <c r="C40" s="5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56"/>
      <c r="B41" s="56"/>
      <c r="C41" s="5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56"/>
      <c r="B42" s="56"/>
      <c r="C42" s="5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56"/>
      <c r="B43" s="56"/>
      <c r="C43" s="5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.75">
      <c r="A44" s="56"/>
      <c r="B44" s="56"/>
      <c r="C44" s="5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>
      <c r="A45" s="56"/>
      <c r="B45" s="56"/>
      <c r="C45" s="5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.75">
      <c r="A46" s="56"/>
      <c r="B46" s="56"/>
      <c r="C46" s="5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.75">
      <c r="A47" s="56"/>
      <c r="B47" s="56"/>
      <c r="C47" s="5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>
      <c r="A48" s="56"/>
      <c r="B48" s="56"/>
      <c r="C48" s="5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>
      <c r="A49" s="56"/>
      <c r="B49" s="56"/>
      <c r="C49" s="5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.75">
      <c r="A50" s="56"/>
      <c r="B50" s="56"/>
      <c r="C50" s="5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.75">
      <c r="A51" s="56"/>
      <c r="B51" s="56"/>
      <c r="C51" s="5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.75">
      <c r="A52" s="56"/>
      <c r="B52" s="56"/>
      <c r="C52" s="5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>
      <c r="A53" s="56"/>
      <c r="B53" s="56"/>
      <c r="C53" s="5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7:15" ht="15.75">
      <c r="G54" s="34"/>
      <c r="H54" s="34"/>
      <c r="I54" s="34"/>
      <c r="J54" s="34"/>
      <c r="K54" s="34"/>
      <c r="L54" s="34"/>
      <c r="M54" s="34"/>
      <c r="N54" s="34"/>
      <c r="O54" s="34"/>
    </row>
    <row r="55" spans="7:15" ht="15.75">
      <c r="G55" s="34"/>
      <c r="H55" s="34"/>
      <c r="I55" s="34"/>
      <c r="J55" s="34"/>
      <c r="K55" s="34"/>
      <c r="L55" s="34"/>
      <c r="M55" s="34"/>
      <c r="N55" s="34"/>
      <c r="O55" s="34"/>
    </row>
    <row r="56" spans="7:15" ht="15.75">
      <c r="G56" s="34"/>
      <c r="H56" s="34"/>
      <c r="I56" s="34"/>
      <c r="J56" s="34"/>
      <c r="K56" s="34"/>
      <c r="L56" s="34"/>
      <c r="M56" s="34"/>
      <c r="N56" s="34"/>
      <c r="O56" s="34"/>
    </row>
    <row r="57" spans="7:15" ht="15.75">
      <c r="G57" s="34"/>
      <c r="H57" s="34"/>
      <c r="I57" s="34"/>
      <c r="J57" s="34"/>
      <c r="K57" s="34"/>
      <c r="L57" s="34"/>
      <c r="M57" s="34"/>
      <c r="N57" s="34"/>
      <c r="O57" s="34"/>
    </row>
  </sheetData>
  <sheetProtection/>
  <mergeCells count="4">
    <mergeCell ref="D2:N2"/>
    <mergeCell ref="M6:M7"/>
    <mergeCell ref="N6:N7"/>
    <mergeCell ref="G6:G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"/>
  <sheetViews>
    <sheetView showGridLines="0" tabSelected="1" zoomScale="70" zoomScaleNormal="70" zoomScaleSheetLayoutView="80" zoomScalePageLayoutView="0" workbookViewId="0" topLeftCell="A1">
      <selection activeCell="F54" sqref="F54"/>
    </sheetView>
  </sheetViews>
  <sheetFormatPr defaultColWidth="12.57421875" defaultRowHeight="12.75"/>
  <cols>
    <col min="1" max="1" width="10.7109375" style="3" customWidth="1"/>
    <col min="2" max="2" width="20.28125" style="3" customWidth="1"/>
    <col min="3" max="3" width="12.00390625" style="3" customWidth="1"/>
    <col min="4" max="4" width="21.57421875" style="3" customWidth="1"/>
    <col min="5" max="5" width="21.7109375" style="3" hidden="1" customWidth="1"/>
    <col min="6" max="6" width="28.57421875" style="3" customWidth="1"/>
    <col min="7" max="7" width="25.140625" style="3" customWidth="1"/>
    <col min="8" max="9" width="21.7109375" style="3" customWidth="1"/>
    <col min="10" max="10" width="7.28125" style="4" customWidth="1"/>
    <col min="11" max="11" width="3.00390625" style="4" customWidth="1"/>
    <col min="12" max="16384" width="12.57421875" style="3" customWidth="1"/>
  </cols>
  <sheetData>
    <row r="1" spans="1:9" ht="30" customHeight="1">
      <c r="A1" s="1" t="s">
        <v>254</v>
      </c>
      <c r="B1" s="2"/>
      <c r="C1" s="343"/>
      <c r="D1" s="344"/>
      <c r="E1" s="343"/>
      <c r="F1" s="343"/>
      <c r="G1" s="343"/>
      <c r="H1" s="343"/>
      <c r="I1" s="2"/>
    </row>
    <row r="2" ht="24" customHeight="1" thickBot="1"/>
    <row r="3" spans="1:9" ht="16.5" thickTop="1">
      <c r="A3" s="28" t="s">
        <v>26</v>
      </c>
      <c r="B3" s="42" t="s">
        <v>27</v>
      </c>
      <c r="C3" s="43" t="s">
        <v>28</v>
      </c>
      <c r="D3" s="295" t="s">
        <v>10</v>
      </c>
      <c r="E3" s="388"/>
      <c r="F3" s="389"/>
      <c r="G3" s="389"/>
      <c r="H3" s="301"/>
      <c r="I3" s="386" t="s">
        <v>81</v>
      </c>
    </row>
    <row r="4" spans="1:9" ht="57" customHeight="1" thickBot="1">
      <c r="A4" s="64" t="s">
        <v>29</v>
      </c>
      <c r="B4" s="65" t="s">
        <v>30</v>
      </c>
      <c r="C4" s="65" t="s">
        <v>11</v>
      </c>
      <c r="D4" s="296" t="s">
        <v>12</v>
      </c>
      <c r="E4" s="297" t="s">
        <v>117</v>
      </c>
      <c r="F4" s="298" t="s">
        <v>119</v>
      </c>
      <c r="G4" s="298" t="s">
        <v>130</v>
      </c>
      <c r="H4" s="298" t="s">
        <v>239</v>
      </c>
      <c r="I4" s="387"/>
    </row>
    <row r="5" spans="1:9" ht="16.5" thickTop="1">
      <c r="A5" s="29"/>
      <c r="B5" s="22" t="s">
        <v>31</v>
      </c>
      <c r="C5" s="234"/>
      <c r="D5" s="17"/>
      <c r="E5" s="273"/>
      <c r="F5" s="288"/>
      <c r="G5" s="279"/>
      <c r="H5" s="174"/>
      <c r="I5" s="93"/>
    </row>
    <row r="6" spans="1:9" ht="15.75">
      <c r="A6" s="30" t="s">
        <v>32</v>
      </c>
      <c r="B6" s="22" t="s">
        <v>33</v>
      </c>
      <c r="C6" s="235">
        <v>4</v>
      </c>
      <c r="D6" s="88">
        <f>+E6+F6+G6+H6+I6</f>
        <v>198020.49</v>
      </c>
      <c r="E6" s="92">
        <f>+'1.- FUNC.CIA'!H12</f>
        <v>0</v>
      </c>
      <c r="F6" s="289">
        <f>+'1.- FUNC.CIA'!I12</f>
        <v>155886.18</v>
      </c>
      <c r="G6" s="280">
        <f>+'1.- FUNC.CIA'!J12</f>
        <v>42134.31</v>
      </c>
      <c r="H6" s="96">
        <f>+'1.- FUNC.CIA'!K12</f>
        <v>0</v>
      </c>
      <c r="I6" s="94">
        <f>+'1.- FUNC.CIA'!L12</f>
        <v>0</v>
      </c>
    </row>
    <row r="7" spans="1:11" ht="15.75">
      <c r="A7" s="31"/>
      <c r="B7" s="23" t="s">
        <v>34</v>
      </c>
      <c r="C7" s="236"/>
      <c r="D7" s="19"/>
      <c r="E7" s="274"/>
      <c r="F7" s="290"/>
      <c r="G7" s="281"/>
      <c r="H7" s="97"/>
      <c r="I7" s="95"/>
      <c r="J7" s="84"/>
      <c r="K7" s="84"/>
    </row>
    <row r="8" spans="1:9" ht="15.75">
      <c r="A8" s="29"/>
      <c r="B8" s="22" t="s">
        <v>35</v>
      </c>
      <c r="C8" s="234"/>
      <c r="D8" s="18"/>
      <c r="E8" s="92"/>
      <c r="F8" s="289"/>
      <c r="G8" s="280"/>
      <c r="H8" s="96"/>
      <c r="I8" s="94"/>
    </row>
    <row r="9" spans="1:9" ht="15.75">
      <c r="A9" s="30" t="s">
        <v>36</v>
      </c>
      <c r="B9" s="22" t="s">
        <v>37</v>
      </c>
      <c r="C9" s="235">
        <v>3</v>
      </c>
      <c r="D9" s="88">
        <f>+E9+F9+G9+H9+I9</f>
        <v>1216000</v>
      </c>
      <c r="E9" s="92">
        <f>+'2.- GESTION'!H11</f>
        <v>0</v>
      </c>
      <c r="F9" s="289">
        <f>+'2.- GESTION'!I11</f>
        <v>419000</v>
      </c>
      <c r="G9" s="280">
        <f>+'2.- GESTION'!J11</f>
        <v>199000</v>
      </c>
      <c r="H9" s="96">
        <f>+'2.- GESTION'!K11</f>
        <v>199000</v>
      </c>
      <c r="I9" s="94">
        <f>+'2.- GESTION'!L11</f>
        <v>399000</v>
      </c>
    </row>
    <row r="10" spans="1:9" ht="15.75">
      <c r="A10" s="31"/>
      <c r="B10" s="23"/>
      <c r="C10" s="236"/>
      <c r="D10" s="19"/>
      <c r="E10" s="274"/>
      <c r="F10" s="290"/>
      <c r="G10" s="281"/>
      <c r="H10" s="97"/>
      <c r="I10" s="95"/>
    </row>
    <row r="11" spans="1:9" ht="15.75">
      <c r="A11" s="29"/>
      <c r="B11" s="22" t="s">
        <v>38</v>
      </c>
      <c r="C11" s="234"/>
      <c r="D11" s="18"/>
      <c r="E11" s="92"/>
      <c r="F11" s="289"/>
      <c r="G11" s="280"/>
      <c r="H11" s="96"/>
      <c r="I11" s="94"/>
    </row>
    <row r="12" spans="1:9" ht="15.75">
      <c r="A12" s="30" t="s">
        <v>39</v>
      </c>
      <c r="B12" s="24"/>
      <c r="C12" s="235">
        <v>5</v>
      </c>
      <c r="D12" s="88">
        <f>+E12+F12+G12+H12+I12</f>
        <v>16742496.9</v>
      </c>
      <c r="E12" s="92">
        <f>+'3.- ABAST.URBANO'!H14</f>
        <v>100000</v>
      </c>
      <c r="F12" s="289">
        <f>+'3.- ABAST.URBANO'!I14</f>
        <v>2514889.9000000004</v>
      </c>
      <c r="G12" s="280">
        <f>+'3.- ABAST.URBANO'!J14</f>
        <v>4900000</v>
      </c>
      <c r="H12" s="96">
        <f>+'3.- ABAST.URBANO'!K14</f>
        <v>4100000</v>
      </c>
      <c r="I12" s="94">
        <f>+'3.- ABAST.URBANO'!L14</f>
        <v>5127607</v>
      </c>
    </row>
    <row r="13" spans="1:9" ht="15.75">
      <c r="A13" s="31"/>
      <c r="B13" s="23" t="s">
        <v>40</v>
      </c>
      <c r="C13" s="236"/>
      <c r="D13" s="19"/>
      <c r="E13" s="274"/>
      <c r="F13" s="290"/>
      <c r="G13" s="281"/>
      <c r="H13" s="97"/>
      <c r="I13" s="95"/>
    </row>
    <row r="14" spans="1:9" ht="15.75">
      <c r="A14" s="29"/>
      <c r="B14" s="22" t="s">
        <v>41</v>
      </c>
      <c r="C14" s="234"/>
      <c r="D14" s="18"/>
      <c r="E14" s="92"/>
      <c r="F14" s="289"/>
      <c r="G14" s="280"/>
      <c r="H14" s="96"/>
      <c r="I14" s="94"/>
    </row>
    <row r="15" spans="1:9" ht="15.75">
      <c r="A15" s="30" t="s">
        <v>42</v>
      </c>
      <c r="B15" s="22" t="s">
        <v>43</v>
      </c>
      <c r="C15" s="235">
        <v>7</v>
      </c>
      <c r="D15" s="88">
        <f>+E15+F15+G15+H15+I15</f>
        <v>2920672.87</v>
      </c>
      <c r="E15" s="92">
        <f>+'4.-DEPURACION'!G15</f>
        <v>404109.11</v>
      </c>
      <c r="F15" s="289">
        <f>+'4.-DEPURACION'!H15</f>
        <v>2516563.7600000002</v>
      </c>
      <c r="G15" s="280">
        <f>+'4.-DEPURACION'!I15</f>
        <v>0</v>
      </c>
      <c r="H15" s="96">
        <f>+'4.-DEPURACION'!J15</f>
        <v>0</v>
      </c>
      <c r="I15" s="94">
        <f>+'4.-DEPURACION'!K15</f>
        <v>0</v>
      </c>
    </row>
    <row r="16" spans="1:9" ht="15.75">
      <c r="A16" s="31"/>
      <c r="B16" s="23" t="s">
        <v>44</v>
      </c>
      <c r="C16" s="236"/>
      <c r="D16" s="19"/>
      <c r="E16" s="274"/>
      <c r="F16" s="290"/>
      <c r="G16" s="281"/>
      <c r="H16" s="97"/>
      <c r="I16" s="95"/>
    </row>
    <row r="17" spans="1:9" ht="15.75">
      <c r="A17" s="29"/>
      <c r="B17" s="24"/>
      <c r="C17" s="234"/>
      <c r="D17" s="18"/>
      <c r="E17" s="92"/>
      <c r="F17" s="289"/>
      <c r="G17" s="280"/>
      <c r="H17" s="96"/>
      <c r="I17" s="94"/>
    </row>
    <row r="18" spans="1:9" ht="15.75">
      <c r="A18" s="30" t="s">
        <v>45</v>
      </c>
      <c r="B18" s="22" t="s">
        <v>46</v>
      </c>
      <c r="C18" s="235">
        <v>0</v>
      </c>
      <c r="D18" s="88">
        <f>+E18+F18+G18+H18+I18</f>
        <v>0</v>
      </c>
      <c r="E18" s="92">
        <f>+'5.- DESALACION'!G8</f>
        <v>0</v>
      </c>
      <c r="F18" s="289">
        <f>+'5.- DESALACION'!H8</f>
        <v>0</v>
      </c>
      <c r="G18" s="280">
        <f>+'5.- DESALACION'!I8</f>
        <v>0</v>
      </c>
      <c r="H18" s="96">
        <f>+'5.- DESALACION'!J8</f>
        <v>0</v>
      </c>
      <c r="I18" s="94">
        <f>+'5.- DESALACION'!K8</f>
        <v>0</v>
      </c>
    </row>
    <row r="19" spans="1:9" ht="15.75">
      <c r="A19" s="31"/>
      <c r="B19" s="5"/>
      <c r="C19" s="236"/>
      <c r="D19" s="19"/>
      <c r="E19" s="274"/>
      <c r="F19" s="290"/>
      <c r="G19" s="281"/>
      <c r="H19" s="97"/>
      <c r="I19" s="95"/>
    </row>
    <row r="20" spans="1:9" ht="15.75">
      <c r="A20" s="29"/>
      <c r="B20" s="22" t="s">
        <v>47</v>
      </c>
      <c r="C20" s="234"/>
      <c r="D20" s="18"/>
      <c r="E20" s="92"/>
      <c r="F20" s="289"/>
      <c r="G20" s="280"/>
      <c r="H20" s="96"/>
      <c r="I20" s="94"/>
    </row>
    <row r="21" spans="1:9" ht="15.75">
      <c r="A21" s="30" t="s">
        <v>48</v>
      </c>
      <c r="B21" s="24"/>
      <c r="C21" s="235">
        <v>0</v>
      </c>
      <c r="D21" s="88">
        <f>+E21+F21+G21+H21+I21</f>
        <v>0</v>
      </c>
      <c r="E21" s="92">
        <f>+'6.- APROVECHA HID.'!H8</f>
        <v>0</v>
      </c>
      <c r="F21" s="289">
        <f>+'6.- APROVECHA HID.'!I8</f>
        <v>0</v>
      </c>
      <c r="G21" s="280">
        <f>+'6.- APROVECHA HID.'!J8</f>
        <v>0</v>
      </c>
      <c r="H21" s="96">
        <f>+'6.- APROVECHA HID.'!K8</f>
        <v>0</v>
      </c>
      <c r="I21" s="94">
        <f>+'6.- APROVECHA HID.'!L8</f>
        <v>0</v>
      </c>
    </row>
    <row r="22" spans="1:9" ht="15.75">
      <c r="A22" s="31"/>
      <c r="B22" s="23" t="s">
        <v>49</v>
      </c>
      <c r="C22" s="236"/>
      <c r="D22" s="19"/>
      <c r="E22" s="274"/>
      <c r="F22" s="290"/>
      <c r="G22" s="281"/>
      <c r="H22" s="97"/>
      <c r="I22" s="95"/>
    </row>
    <row r="23" spans="1:9" ht="15.75">
      <c r="A23" s="29"/>
      <c r="B23" s="22" t="s">
        <v>50</v>
      </c>
      <c r="C23" s="237"/>
      <c r="D23" s="18"/>
      <c r="E23" s="92"/>
      <c r="F23" s="289"/>
      <c r="G23" s="280"/>
      <c r="H23" s="96"/>
      <c r="I23" s="94"/>
    </row>
    <row r="24" spans="1:9" ht="15.75">
      <c r="A24" s="30" t="s">
        <v>51</v>
      </c>
      <c r="B24" s="22" t="s">
        <v>52</v>
      </c>
      <c r="C24" s="235">
        <v>12</v>
      </c>
      <c r="D24" s="88">
        <f>+E24+F24+G24+H24+I24</f>
        <v>2229094.0300000003</v>
      </c>
      <c r="E24" s="92">
        <f>+'7.- OTRAS OBRAS '!G20</f>
        <v>202297.89</v>
      </c>
      <c r="F24" s="289">
        <f>+'7.- OTRAS OBRAS '!H20</f>
        <v>2026796.1400000001</v>
      </c>
      <c r="G24" s="280">
        <f>+'7.- OTRAS OBRAS '!I20</f>
        <v>0</v>
      </c>
      <c r="H24" s="96">
        <f>+'7.- OTRAS OBRAS '!J20</f>
        <v>0</v>
      </c>
      <c r="I24" s="94">
        <f>+'7.- OTRAS OBRAS '!K20</f>
        <v>0</v>
      </c>
    </row>
    <row r="25" spans="1:9" ht="15.75">
      <c r="A25" s="31"/>
      <c r="B25" s="23" t="s">
        <v>53</v>
      </c>
      <c r="C25" s="236"/>
      <c r="D25" s="19"/>
      <c r="E25" s="274"/>
      <c r="F25" s="290"/>
      <c r="G25" s="281"/>
      <c r="H25" s="97"/>
      <c r="I25" s="95"/>
    </row>
    <row r="26" spans="1:9" ht="15.75">
      <c r="A26" s="29"/>
      <c r="B26" s="22" t="s">
        <v>104</v>
      </c>
      <c r="C26" s="234"/>
      <c r="D26" s="18"/>
      <c r="E26" s="92"/>
      <c r="F26" s="289"/>
      <c r="G26" s="280"/>
      <c r="H26" s="96"/>
      <c r="I26" s="94"/>
    </row>
    <row r="27" spans="1:9" ht="15.75">
      <c r="A27" s="30">
        <v>8</v>
      </c>
      <c r="B27" s="22" t="s">
        <v>105</v>
      </c>
      <c r="C27" s="235">
        <v>4</v>
      </c>
      <c r="D27" s="88">
        <f>+E27+F27+G27+H27+I27</f>
        <v>4046703.08</v>
      </c>
      <c r="E27" s="92">
        <f>+'8.- ADEJE-ARONA'!H12</f>
        <v>100000</v>
      </c>
      <c r="F27" s="289">
        <f>+'8.- ADEJE-ARONA'!I12</f>
        <v>2411456.0100000002</v>
      </c>
      <c r="G27" s="280">
        <f>+'8.- ADEJE-ARONA'!J12</f>
        <v>944819.95</v>
      </c>
      <c r="H27" s="96">
        <f>+'8.- ADEJE-ARONA'!K12</f>
        <v>590427.12</v>
      </c>
      <c r="I27" s="94">
        <f>+'8.- ADEJE-ARONA'!L12</f>
        <v>0</v>
      </c>
    </row>
    <row r="28" spans="1:9" ht="15.75">
      <c r="A28" s="31"/>
      <c r="B28" s="23" t="s">
        <v>108</v>
      </c>
      <c r="C28" s="236"/>
      <c r="D28" s="19"/>
      <c r="E28" s="274"/>
      <c r="F28" s="290"/>
      <c r="G28" s="281"/>
      <c r="H28" s="97"/>
      <c r="I28" s="95"/>
    </row>
    <row r="29" spans="1:9" ht="15.75">
      <c r="A29" s="32"/>
      <c r="B29" s="25" t="s">
        <v>56</v>
      </c>
      <c r="C29" s="234"/>
      <c r="D29" s="20"/>
      <c r="E29" s="275"/>
      <c r="F29" s="291"/>
      <c r="G29" s="282"/>
      <c r="H29" s="98"/>
      <c r="I29" s="188"/>
    </row>
    <row r="30" spans="1:9" ht="15.75">
      <c r="A30" s="30">
        <v>9</v>
      </c>
      <c r="B30" s="22" t="s">
        <v>57</v>
      </c>
      <c r="C30" s="235">
        <v>0</v>
      </c>
      <c r="D30" s="88">
        <f>+E30+F30+G30+H30+I30</f>
        <v>0</v>
      </c>
      <c r="E30" s="92">
        <f>+'9.- INT.GENERAL'!H8</f>
        <v>0</v>
      </c>
      <c r="F30" s="289">
        <f>+'9.- INT.GENERAL'!I8</f>
        <v>0</v>
      </c>
      <c r="G30" s="280">
        <f>+'9.- INT.GENERAL'!J8</f>
        <v>0</v>
      </c>
      <c r="H30" s="96">
        <f>+'9.- INT.GENERAL'!K8</f>
        <v>0</v>
      </c>
      <c r="I30" s="185">
        <f>+'9.- INT.GENERAL'!L8</f>
        <v>0</v>
      </c>
    </row>
    <row r="31" spans="1:9" ht="15.75">
      <c r="A31" s="31"/>
      <c r="B31" s="22" t="s">
        <v>58</v>
      </c>
      <c r="C31" s="234"/>
      <c r="D31" s="19"/>
      <c r="E31" s="274"/>
      <c r="F31" s="290"/>
      <c r="G31" s="281"/>
      <c r="H31" s="97"/>
      <c r="I31" s="189"/>
    </row>
    <row r="32" spans="1:9" ht="15.75">
      <c r="A32" s="29"/>
      <c r="B32" s="26" t="s">
        <v>109</v>
      </c>
      <c r="C32" s="238"/>
      <c r="D32" s="18"/>
      <c r="E32" s="92"/>
      <c r="F32" s="289"/>
      <c r="G32" s="280"/>
      <c r="H32" s="96"/>
      <c r="I32" s="185"/>
    </row>
    <row r="33" spans="1:9" ht="15.75">
      <c r="A33" s="30">
        <v>10</v>
      </c>
      <c r="B33" s="22" t="s">
        <v>105</v>
      </c>
      <c r="C33" s="235">
        <v>3</v>
      </c>
      <c r="D33" s="88">
        <f>+E33+F33+G33+H33+I33</f>
        <v>2261537.29</v>
      </c>
      <c r="E33" s="92">
        <f>+'10.- SANEAMIENTO NE'!H11</f>
        <v>0</v>
      </c>
      <c r="F33" s="289">
        <f>+'10.- SANEAMIENTO NE'!I11</f>
        <v>913648.8840000001</v>
      </c>
      <c r="G33" s="280">
        <f>+'10.- SANEAMIENTO NE'!J11</f>
        <v>1007311.642</v>
      </c>
      <c r="H33" s="96">
        <f>+'10.- SANEAMIENTO NE'!K11</f>
        <v>340576.764</v>
      </c>
      <c r="I33" s="185">
        <f>+'10.- SANEAMIENTO NE'!L11</f>
        <v>0</v>
      </c>
    </row>
    <row r="34" spans="1:9" ht="15.75">
      <c r="A34" s="29"/>
      <c r="B34" s="27" t="s">
        <v>110</v>
      </c>
      <c r="C34" s="239"/>
      <c r="D34" s="18"/>
      <c r="E34" s="92"/>
      <c r="F34" s="289"/>
      <c r="G34" s="280"/>
      <c r="H34" s="96"/>
      <c r="I34" s="185"/>
    </row>
    <row r="35" spans="1:9" ht="15.75">
      <c r="A35" s="32"/>
      <c r="B35" s="22" t="s">
        <v>109</v>
      </c>
      <c r="C35" s="234"/>
      <c r="D35" s="20"/>
      <c r="E35" s="275"/>
      <c r="F35" s="291"/>
      <c r="G35" s="282"/>
      <c r="H35" s="98"/>
      <c r="I35" s="188"/>
    </row>
    <row r="36" spans="1:11" ht="15.75">
      <c r="A36" s="30">
        <v>11</v>
      </c>
      <c r="B36" s="22" t="s">
        <v>111</v>
      </c>
      <c r="C36" s="235">
        <v>1</v>
      </c>
      <c r="D36" s="88">
        <f>+E36+F36+G36+H36+I36</f>
        <v>994555.71</v>
      </c>
      <c r="E36" s="92">
        <f>+'11.- SIST. V.OROTAVA'!H9</f>
        <v>0</v>
      </c>
      <c r="F36" s="289">
        <f>+'11.- SIST. V.OROTAVA'!I9</f>
        <v>994555.71</v>
      </c>
      <c r="G36" s="280">
        <f>+'11.- SIST. V.OROTAVA'!J9</f>
        <v>0</v>
      </c>
      <c r="H36" s="96">
        <f>+'11.- SIST. V.OROTAVA'!K9</f>
        <v>0</v>
      </c>
      <c r="I36" s="185">
        <f>+'11.- SIST. V.OROTAVA'!L9</f>
        <v>0</v>
      </c>
      <c r="J36" s="85"/>
      <c r="K36" s="85"/>
    </row>
    <row r="37" spans="1:9" ht="12.75" customHeight="1">
      <c r="A37" s="61"/>
      <c r="B37" s="62" t="s">
        <v>60</v>
      </c>
      <c r="C37" s="240"/>
      <c r="D37" s="63"/>
      <c r="E37" s="276"/>
      <c r="F37" s="292"/>
      <c r="G37" s="283"/>
      <c r="H37" s="99"/>
      <c r="I37" s="190"/>
    </row>
    <row r="38" spans="1:9" ht="15.75">
      <c r="A38" s="58"/>
      <c r="B38" s="59" t="s">
        <v>104</v>
      </c>
      <c r="C38" s="241"/>
      <c r="D38" s="60"/>
      <c r="E38" s="277"/>
      <c r="F38" s="293"/>
      <c r="G38" s="284"/>
      <c r="H38" s="101"/>
      <c r="I38" s="191"/>
    </row>
    <row r="39" spans="1:11" ht="15.75">
      <c r="A39" s="30">
        <v>12</v>
      </c>
      <c r="B39" s="22" t="s">
        <v>112</v>
      </c>
      <c r="C39" s="235">
        <v>4</v>
      </c>
      <c r="D39" s="88">
        <f>+E39+F39+G39+H39+I39</f>
        <v>11010485.779999997</v>
      </c>
      <c r="E39" s="92">
        <f>+'12.- SIST.V.GUIMAR'!H12</f>
        <v>1840822.9</v>
      </c>
      <c r="F39" s="289">
        <f>+'12.- SIST.V.GUIMAR'!I12</f>
        <v>2303626.53</v>
      </c>
      <c r="G39" s="280">
        <f>+'12.- SIST.V.GUIMAR'!J12</f>
        <v>4768239.31</v>
      </c>
      <c r="H39" s="96">
        <f>+'12.- SIST.V.GUIMAR'!K12</f>
        <v>2097797.04</v>
      </c>
      <c r="I39" s="185">
        <f>+'12.- SIST.V.GUIMAR'!L12</f>
        <v>0</v>
      </c>
      <c r="J39" s="85"/>
      <c r="K39" s="85"/>
    </row>
    <row r="40" spans="1:9" ht="12.75" customHeight="1">
      <c r="A40" s="30"/>
      <c r="B40" s="22" t="s">
        <v>61</v>
      </c>
      <c r="C40" s="242"/>
      <c r="D40" s="80"/>
      <c r="E40" s="278"/>
      <c r="F40" s="294"/>
      <c r="G40" s="285"/>
      <c r="H40" s="100"/>
      <c r="I40" s="192"/>
    </row>
    <row r="41" spans="1:9" ht="15.75">
      <c r="A41" s="58"/>
      <c r="B41" s="81" t="s">
        <v>38</v>
      </c>
      <c r="C41" s="243"/>
      <c r="D41" s="60"/>
      <c r="E41" s="277"/>
      <c r="F41" s="293"/>
      <c r="G41" s="284"/>
      <c r="H41" s="101"/>
      <c r="I41" s="191"/>
    </row>
    <row r="42" spans="1:11" ht="15.75">
      <c r="A42" s="30">
        <v>13</v>
      </c>
      <c r="B42" s="82" t="s">
        <v>76</v>
      </c>
      <c r="C42" s="235">
        <v>2</v>
      </c>
      <c r="D42" s="88">
        <f>+E42+F42+G42+H42+I42</f>
        <v>1615856.69</v>
      </c>
      <c r="E42" s="92">
        <f>+'13.- AUNO'!H10</f>
        <v>300000</v>
      </c>
      <c r="F42" s="289">
        <f>+'13.- AUNO'!I10</f>
        <v>137854.32</v>
      </c>
      <c r="G42" s="280">
        <f>+'13.- AUNO'!J10</f>
        <v>549000</v>
      </c>
      <c r="H42" s="96">
        <f>+'13.- AUNO'!K10</f>
        <v>0</v>
      </c>
      <c r="I42" s="185">
        <f>+'13.- AUNO'!L10</f>
        <v>629002.37</v>
      </c>
      <c r="J42" s="85"/>
      <c r="K42" s="85"/>
    </row>
    <row r="43" spans="1:9" ht="12.75" customHeight="1">
      <c r="A43" s="61"/>
      <c r="B43" s="83" t="s">
        <v>77</v>
      </c>
      <c r="C43" s="244"/>
      <c r="D43" s="80"/>
      <c r="E43" s="276"/>
      <c r="F43" s="292"/>
      <c r="G43" s="283"/>
      <c r="H43" s="99"/>
      <c r="I43" s="190"/>
    </row>
    <row r="44" spans="1:9" ht="15.75">
      <c r="A44" s="58"/>
      <c r="B44" s="81" t="s">
        <v>113</v>
      </c>
      <c r="C44" s="238"/>
      <c r="D44" s="60"/>
      <c r="E44" s="277"/>
      <c r="F44" s="293"/>
      <c r="G44" s="284"/>
      <c r="H44" s="101"/>
      <c r="I44" s="191"/>
    </row>
    <row r="45" spans="1:11" ht="15.75">
      <c r="A45" s="30">
        <v>14</v>
      </c>
      <c r="B45" s="82" t="s">
        <v>105</v>
      </c>
      <c r="C45" s="235">
        <v>1</v>
      </c>
      <c r="D45" s="88">
        <f>+E45+F45+G45+H45+I45</f>
        <v>500000</v>
      </c>
      <c r="E45" s="92">
        <f>+'14.- OESTE'!H11</f>
        <v>0</v>
      </c>
      <c r="F45" s="289">
        <f>+'14.- OESTE'!I11</f>
        <v>0</v>
      </c>
      <c r="G45" s="280">
        <f>+'14.- OESTE'!J11</f>
        <v>500000</v>
      </c>
      <c r="H45" s="96">
        <f>+'14.- OESTE'!K11</f>
        <v>0</v>
      </c>
      <c r="I45" s="185">
        <f>+'14.- OESTE'!L11</f>
        <v>0</v>
      </c>
      <c r="J45" s="85"/>
      <c r="K45" s="85"/>
    </row>
    <row r="46" spans="1:9" ht="12.75" customHeight="1" thickBot="1">
      <c r="A46" s="30"/>
      <c r="B46" s="82" t="s">
        <v>78</v>
      </c>
      <c r="C46" s="245"/>
      <c r="D46" s="63"/>
      <c r="E46" s="278"/>
      <c r="F46" s="294"/>
      <c r="G46" s="285"/>
      <c r="H46" s="100"/>
      <c r="I46" s="192"/>
    </row>
    <row r="47" spans="1:9" ht="12.75" customHeight="1" thickTop="1">
      <c r="A47" s="58"/>
      <c r="B47" s="81" t="s">
        <v>104</v>
      </c>
      <c r="C47" s="234"/>
      <c r="D47" s="104"/>
      <c r="E47" s="175"/>
      <c r="F47" s="177"/>
      <c r="G47" s="286"/>
      <c r="H47" s="177"/>
      <c r="I47" s="191"/>
    </row>
    <row r="48" spans="1:9" ht="12.75" customHeight="1">
      <c r="A48" s="30">
        <v>15</v>
      </c>
      <c r="B48" s="82" t="s">
        <v>105</v>
      </c>
      <c r="C48" s="235">
        <v>1</v>
      </c>
      <c r="D48" s="88">
        <f>+'15.- ABONA'!H9</f>
        <v>0</v>
      </c>
      <c r="E48" s="92">
        <f>+'15.- ABONA'!H9</f>
        <v>0</v>
      </c>
      <c r="F48" s="289">
        <f>+'15.- ABONA'!I9</f>
        <v>45434.37</v>
      </c>
      <c r="G48" s="280">
        <f>+'15.- ABONA'!J9</f>
        <v>0</v>
      </c>
      <c r="H48" s="96">
        <f>+'15.- ABONA'!K9</f>
        <v>0</v>
      </c>
      <c r="I48" s="185">
        <f>+'15.- ABONA'!L9</f>
        <v>0</v>
      </c>
    </row>
    <row r="49" spans="1:9" ht="12.75" customHeight="1" thickBot="1">
      <c r="A49" s="30"/>
      <c r="B49" s="82" t="s">
        <v>106</v>
      </c>
      <c r="C49" s="234"/>
      <c r="D49" s="299"/>
      <c r="E49" s="176"/>
      <c r="F49" s="178"/>
      <c r="G49" s="287"/>
      <c r="H49" s="178"/>
      <c r="I49" s="192"/>
    </row>
    <row r="50" spans="1:9" ht="1.5" customHeight="1" thickBot="1" thickTop="1">
      <c r="A50" s="58"/>
      <c r="B50" s="6"/>
      <c r="C50" s="246"/>
      <c r="D50" s="57"/>
      <c r="E50" s="90"/>
      <c r="F50" s="90"/>
      <c r="G50" s="90"/>
      <c r="H50" s="90"/>
      <c r="I50" s="45"/>
    </row>
    <row r="51" spans="1:9" ht="17.25" thickBot="1" thickTop="1">
      <c r="A51" s="6"/>
      <c r="B51" s="9" t="s">
        <v>54</v>
      </c>
      <c r="C51" s="10">
        <f>SUM(C5:C49)</f>
        <v>47</v>
      </c>
      <c r="D51" s="21">
        <f aca="true" t="shared" si="0" ref="D51:I51">+D6+D9+D12+D15+D18+D21+D24+D27+D30+D33+D36+D39+D42+D45+D48</f>
        <v>43735422.84</v>
      </c>
      <c r="E51" s="21">
        <f t="shared" si="0"/>
        <v>2947229.9</v>
      </c>
      <c r="F51" s="21">
        <f>+F6+F9+F12+F15+F18+F21+F24+F27+F30+F33+F36+F39+F42+F45+F48</f>
        <v>14439711.803999998</v>
      </c>
      <c r="G51" s="21">
        <f t="shared" si="0"/>
        <v>12910505.212</v>
      </c>
      <c r="H51" s="21">
        <f t="shared" si="0"/>
        <v>7327800.924000001</v>
      </c>
      <c r="I51" s="300">
        <f t="shared" si="0"/>
        <v>6155609.37</v>
      </c>
    </row>
    <row r="52" spans="1:9" ht="16.5" thickTop="1">
      <c r="A52" s="6"/>
      <c r="B52" s="181"/>
      <c r="C52" s="182"/>
      <c r="D52" s="165"/>
      <c r="E52" s="165"/>
      <c r="F52" s="165"/>
      <c r="G52" s="165"/>
      <c r="H52" s="165"/>
      <c r="I52" s="165"/>
    </row>
    <row r="53" spans="1:9" ht="15.75">
      <c r="A53" s="6"/>
      <c r="B53" s="181"/>
      <c r="C53" s="182"/>
      <c r="D53" s="165"/>
      <c r="E53" s="165"/>
      <c r="F53" s="165"/>
      <c r="G53" s="165"/>
      <c r="H53" s="165"/>
      <c r="I53" s="165"/>
    </row>
    <row r="54" spans="1:11" ht="18" customHeight="1">
      <c r="A54"/>
      <c r="B54" s="44"/>
      <c r="C54"/>
      <c r="D54"/>
      <c r="E54"/>
      <c r="F54" s="376"/>
      <c r="G54"/>
      <c r="H54"/>
      <c r="I54"/>
      <c r="J54" s="12"/>
      <c r="K54" s="12"/>
    </row>
    <row r="55" spans="1:11" ht="15.75">
      <c r="A55" s="8"/>
      <c r="B55"/>
      <c r="C55"/>
      <c r="D55"/>
      <c r="E55"/>
      <c r="F55"/>
      <c r="G55"/>
      <c r="H55"/>
      <c r="I55"/>
      <c r="J55" s="12"/>
      <c r="K55" s="12"/>
    </row>
    <row r="56" spans="5:9" ht="15.75">
      <c r="E56" s="13"/>
      <c r="F56" s="13"/>
      <c r="G56" s="13"/>
      <c r="H56" s="13"/>
      <c r="I56" s="13"/>
    </row>
  </sheetData>
  <sheetProtection/>
  <mergeCells count="2">
    <mergeCell ref="I3:I4"/>
    <mergeCell ref="E3:G3"/>
  </mergeCells>
  <printOptions horizontalCentered="1" verticalCentered="1"/>
  <pageMargins left="0.31496062992125984" right="0.3937007874015748" top="0.4330708661417323" bottom="0.3937007874015748" header="0.2755905511811024" footer="0.1968503937007874"/>
  <pageSetup horizontalDpi="300" verticalDpi="300" orientation="portrait" paperSize="9" scale="60" r:id="rId1"/>
  <headerFooter alignWithMargins="0">
    <oddFooter>&amp;LANEXO DE INVERSIONES 2017&amp;R&amp;P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5999900102615356"/>
    <pageSetUpPr fitToPage="1"/>
  </sheetPr>
  <dimension ref="A1:O19"/>
  <sheetViews>
    <sheetView showGridLines="0" view="pageBreakPreview" zoomScale="65" zoomScaleSheetLayoutView="65" zoomScalePageLayoutView="0" workbookViewId="0" topLeftCell="A1">
      <pane xSplit="7" ySplit="7" topLeftCell="I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6.140625" style="14" customWidth="1"/>
    <col min="2" max="3" width="13.7109375" style="14" hidden="1" customWidth="1"/>
    <col min="4" max="4" width="37.7109375" style="51" customWidth="1"/>
    <col min="5" max="5" width="0.42578125" style="14" customWidth="1"/>
    <col min="6" max="6" width="29.7109375" style="14" customWidth="1"/>
    <col min="7" max="7" width="22.421875" style="14" customWidth="1"/>
    <col min="8" max="8" width="22.421875" style="14" hidden="1" customWidth="1"/>
    <col min="9" max="12" width="21.57421875" style="14" customWidth="1"/>
    <col min="13" max="13" width="19.57421875" style="14" customWidth="1"/>
    <col min="14" max="14" width="15.7109375" style="15" customWidth="1"/>
    <col min="15" max="15" width="22.28125" style="14" customWidth="1"/>
    <col min="16" max="16384" width="12.57421875" style="14" customWidth="1"/>
  </cols>
  <sheetData>
    <row r="1" spans="1:15" ht="15.75">
      <c r="A1" s="46"/>
      <c r="B1" s="46"/>
      <c r="C1" s="46"/>
      <c r="D1" s="50"/>
      <c r="E1" s="46"/>
      <c r="F1" s="46"/>
      <c r="G1" s="46"/>
      <c r="H1" s="46"/>
      <c r="I1" s="46"/>
      <c r="J1" s="46"/>
      <c r="K1" s="46"/>
      <c r="L1" s="46"/>
      <c r="M1" s="46"/>
      <c r="N1" s="47"/>
      <c r="O1" s="46"/>
    </row>
    <row r="2" spans="1:15" ht="30" customHeight="1">
      <c r="A2" s="194"/>
      <c r="B2" s="194"/>
      <c r="C2" s="194"/>
      <c r="D2" s="393" t="s">
        <v>197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48"/>
    </row>
    <row r="3" spans="1:15" ht="15.75">
      <c r="A3" s="46"/>
      <c r="B3" s="46"/>
      <c r="C3" s="46"/>
      <c r="D3" s="50"/>
      <c r="E3" s="46"/>
      <c r="F3" s="46"/>
      <c r="G3" s="46"/>
      <c r="H3" s="46"/>
      <c r="I3" s="46"/>
      <c r="J3" s="46"/>
      <c r="K3" s="46"/>
      <c r="L3" s="46"/>
      <c r="M3" s="46"/>
      <c r="N3" s="47"/>
      <c r="O3" s="46"/>
    </row>
    <row r="4" spans="1:15" ht="22.5" customHeight="1">
      <c r="A4" s="46"/>
      <c r="B4" s="46"/>
      <c r="C4" s="46"/>
      <c r="D4" s="195" t="s">
        <v>17</v>
      </c>
      <c r="E4" s="196" t="s">
        <v>25</v>
      </c>
      <c r="F4" s="46"/>
      <c r="G4" s="46"/>
      <c r="H4" s="46"/>
      <c r="I4" s="46"/>
      <c r="J4" s="46"/>
      <c r="K4" s="46"/>
      <c r="L4" s="46"/>
      <c r="M4" s="46"/>
      <c r="N4" s="49" t="s">
        <v>82</v>
      </c>
      <c r="O4" s="46"/>
    </row>
    <row r="5" spans="1:15" ht="15.75">
      <c r="A5" s="46"/>
      <c r="B5" s="46"/>
      <c r="C5" s="46"/>
      <c r="D5" s="50"/>
      <c r="E5" s="46"/>
      <c r="F5" s="46"/>
      <c r="G5" s="46"/>
      <c r="H5" s="46"/>
      <c r="I5" s="46"/>
      <c r="J5" s="46"/>
      <c r="K5" s="46"/>
      <c r="L5" s="46"/>
      <c r="M5" s="46"/>
      <c r="N5" s="47"/>
      <c r="O5" s="46"/>
    </row>
    <row r="6" spans="1:15" s="66" customFormat="1" ht="16.5" customHeight="1">
      <c r="A6" s="106" t="s">
        <v>9</v>
      </c>
      <c r="B6" s="106"/>
      <c r="C6" s="106"/>
      <c r="D6" s="390" t="s">
        <v>198</v>
      </c>
      <c r="E6" s="391" t="s">
        <v>20</v>
      </c>
      <c r="F6" s="391"/>
      <c r="G6" s="392" t="s">
        <v>10</v>
      </c>
      <c r="H6" s="122"/>
      <c r="I6" s="136"/>
      <c r="J6" s="136"/>
      <c r="K6" s="136"/>
      <c r="L6" s="302"/>
      <c r="M6" s="390" t="s">
        <v>199</v>
      </c>
      <c r="N6" s="390" t="s">
        <v>99</v>
      </c>
      <c r="O6" s="106" t="s">
        <v>15</v>
      </c>
    </row>
    <row r="7" spans="1:15" s="66" customFormat="1" ht="58.5" customHeight="1">
      <c r="A7" s="120" t="s">
        <v>604</v>
      </c>
      <c r="B7" s="120" t="s">
        <v>200</v>
      </c>
      <c r="C7" s="120" t="s">
        <v>1</v>
      </c>
      <c r="D7" s="390"/>
      <c r="E7" s="106" t="s">
        <v>8</v>
      </c>
      <c r="F7" s="106" t="s">
        <v>7</v>
      </c>
      <c r="G7" s="392"/>
      <c r="H7" s="122">
        <v>2016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2"/>
      <c r="O7" s="106" t="s">
        <v>16</v>
      </c>
    </row>
    <row r="8" spans="1:15" s="66" customFormat="1" ht="60">
      <c r="A8" s="359" t="s">
        <v>605</v>
      </c>
      <c r="B8" s="79"/>
      <c r="C8" s="79"/>
      <c r="D8" s="76" t="s">
        <v>148</v>
      </c>
      <c r="E8" s="67"/>
      <c r="F8" s="67" t="s">
        <v>6</v>
      </c>
      <c r="G8" s="69">
        <f>+H8+I8+J8+K8+L8</f>
        <v>75000</v>
      </c>
      <c r="H8" s="69"/>
      <c r="I8" s="69">
        <v>75000</v>
      </c>
      <c r="J8" s="69"/>
      <c r="K8" s="69"/>
      <c r="L8" s="69"/>
      <c r="M8" s="310" t="s">
        <v>677</v>
      </c>
      <c r="N8" s="74" t="s">
        <v>63</v>
      </c>
      <c r="O8" s="348">
        <v>640</v>
      </c>
    </row>
    <row r="9" spans="1:15" s="66" customFormat="1" ht="31.5">
      <c r="A9" s="359" t="s">
        <v>606</v>
      </c>
      <c r="B9" s="79"/>
      <c r="C9" s="79"/>
      <c r="D9" s="76" t="s">
        <v>188</v>
      </c>
      <c r="E9" s="67"/>
      <c r="F9" s="67" t="s">
        <v>6</v>
      </c>
      <c r="G9" s="69">
        <v>100000</v>
      </c>
      <c r="H9" s="69"/>
      <c r="I9" s="69">
        <f>100000-42134.31</f>
        <v>57865.69</v>
      </c>
      <c r="J9" s="69">
        <v>42134.31</v>
      </c>
      <c r="K9" s="69"/>
      <c r="L9" s="69"/>
      <c r="M9" s="310" t="s">
        <v>677</v>
      </c>
      <c r="N9" s="74" t="s">
        <v>63</v>
      </c>
      <c r="O9" s="348">
        <v>632</v>
      </c>
    </row>
    <row r="10" spans="1:15" s="66" customFormat="1" ht="35.25" customHeight="1">
      <c r="A10" s="359" t="s">
        <v>607</v>
      </c>
      <c r="B10" s="79"/>
      <c r="C10" s="79"/>
      <c r="D10" s="76" t="s">
        <v>176</v>
      </c>
      <c r="E10" s="67"/>
      <c r="F10" s="67" t="s">
        <v>6</v>
      </c>
      <c r="G10" s="69">
        <f>+H10+I10+J10+K10+L10</f>
        <v>20000</v>
      </c>
      <c r="H10" s="69"/>
      <c r="I10" s="69">
        <v>20000</v>
      </c>
      <c r="J10" s="69"/>
      <c r="K10" s="69"/>
      <c r="L10" s="69"/>
      <c r="M10" s="310" t="s">
        <v>677</v>
      </c>
      <c r="N10" s="74" t="s">
        <v>63</v>
      </c>
      <c r="O10" s="348">
        <v>622</v>
      </c>
    </row>
    <row r="11" spans="1:15" s="66" customFormat="1" ht="49.5" customHeight="1">
      <c r="A11" s="359" t="s">
        <v>608</v>
      </c>
      <c r="B11" s="79"/>
      <c r="C11" s="79"/>
      <c r="D11" s="76" t="s">
        <v>247</v>
      </c>
      <c r="E11" s="67"/>
      <c r="F11" s="87" t="s">
        <v>6</v>
      </c>
      <c r="G11" s="69">
        <f>+H11+I11+J11+K11+L11</f>
        <v>3020.49</v>
      </c>
      <c r="H11" s="69"/>
      <c r="I11" s="69">
        <f>3000+20.49</f>
        <v>3020.49</v>
      </c>
      <c r="J11" s="69"/>
      <c r="K11" s="69"/>
      <c r="L11" s="69"/>
      <c r="M11" s="310" t="s">
        <v>187</v>
      </c>
      <c r="N11" s="74" t="s">
        <v>63</v>
      </c>
      <c r="O11" s="348">
        <v>622</v>
      </c>
    </row>
    <row r="12" spans="1:15" ht="24.75" customHeight="1">
      <c r="A12" s="416"/>
      <c r="B12" s="417"/>
      <c r="C12" s="417"/>
      <c r="D12" s="418"/>
      <c r="E12" s="126"/>
      <c r="F12" s="127" t="s">
        <v>84</v>
      </c>
      <c r="G12" s="318">
        <f>SUM(G8:G11)</f>
        <v>198020.49</v>
      </c>
      <c r="H12" s="318"/>
      <c r="I12" s="303">
        <f>SUM(I8:I11)</f>
        <v>155886.18</v>
      </c>
      <c r="J12" s="303">
        <f>SUM(J8:J11)</f>
        <v>42134.31</v>
      </c>
      <c r="K12" s="303">
        <f>SUM(K8:K11)</f>
        <v>0</v>
      </c>
      <c r="L12" s="303">
        <f>SUM(L8:L11)</f>
        <v>0</v>
      </c>
      <c r="M12" s="319"/>
      <c r="N12" s="126"/>
      <c r="O12" s="72"/>
    </row>
    <row r="13" spans="1:15" ht="15.75">
      <c r="A13" s="34"/>
      <c r="B13" s="34"/>
      <c r="C13" s="34"/>
      <c r="D13" s="415"/>
      <c r="E13" s="34"/>
      <c r="F13" s="34"/>
      <c r="G13" s="34"/>
      <c r="H13" s="34"/>
      <c r="I13" s="34"/>
      <c r="J13" s="34"/>
      <c r="K13" s="34"/>
      <c r="L13" s="34"/>
      <c r="M13" s="34"/>
      <c r="N13" s="16"/>
      <c r="O13" s="34"/>
    </row>
    <row r="14" spans="1:15" ht="15.75">
      <c r="A14" s="34"/>
      <c r="B14" s="34"/>
      <c r="C14" s="34"/>
      <c r="D14" s="52"/>
      <c r="E14" s="34"/>
      <c r="F14" s="34"/>
      <c r="G14" s="34"/>
      <c r="H14" s="34"/>
      <c r="I14" s="34"/>
      <c r="J14" s="34"/>
      <c r="K14" s="34"/>
      <c r="L14" s="34"/>
      <c r="M14" s="34"/>
      <c r="N14" s="16"/>
      <c r="O14" s="34"/>
    </row>
    <row r="15" spans="1:15" ht="15.75">
      <c r="A15" s="34"/>
      <c r="B15" s="34"/>
      <c r="C15" s="34"/>
      <c r="D15" s="52"/>
      <c r="E15" s="34"/>
      <c r="F15" s="34"/>
      <c r="G15" s="34"/>
      <c r="H15" s="34"/>
      <c r="I15" s="34"/>
      <c r="J15" s="34"/>
      <c r="K15" s="34"/>
      <c r="L15" s="34"/>
      <c r="M15" s="34"/>
      <c r="N15" s="16"/>
      <c r="O15" s="34"/>
    </row>
    <row r="16" spans="4:15" ht="15.75">
      <c r="D16" s="52"/>
      <c r="G16" s="34"/>
      <c r="H16" s="34"/>
      <c r="I16" s="34"/>
      <c r="J16" s="34"/>
      <c r="K16" s="34"/>
      <c r="L16" s="34"/>
      <c r="M16" s="34"/>
      <c r="N16" s="16"/>
      <c r="O16" s="34"/>
    </row>
    <row r="17" spans="7:15" ht="15.75">
      <c r="G17" s="34"/>
      <c r="H17" s="34"/>
      <c r="I17" s="34"/>
      <c r="J17" s="34"/>
      <c r="K17" s="34"/>
      <c r="L17" s="34"/>
      <c r="M17" s="34"/>
      <c r="N17" s="16"/>
      <c r="O17" s="34"/>
    </row>
    <row r="18" spans="7:15" ht="15.75">
      <c r="G18" s="34"/>
      <c r="H18" s="34"/>
      <c r="I18" s="34"/>
      <c r="J18" s="34"/>
      <c r="K18" s="34"/>
      <c r="L18" s="34"/>
      <c r="M18" s="34"/>
      <c r="N18" s="16"/>
      <c r="O18" s="34"/>
    </row>
    <row r="19" spans="7:15" ht="15.75">
      <c r="G19" s="34"/>
      <c r="H19" s="34"/>
      <c r="I19" s="34"/>
      <c r="J19" s="34"/>
      <c r="K19" s="34"/>
      <c r="L19" s="34"/>
      <c r="M19" s="34"/>
      <c r="N19" s="16"/>
      <c r="O19" s="34"/>
    </row>
  </sheetData>
  <sheetProtection/>
  <mergeCells count="6">
    <mergeCell ref="D6:D7"/>
    <mergeCell ref="E6:F6"/>
    <mergeCell ref="G6:G7"/>
    <mergeCell ref="N6:N7"/>
    <mergeCell ref="D2:N2"/>
    <mergeCell ref="M6:M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5" r:id="rId1"/>
  <headerFooter alignWithMargins="0"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-0.24997000396251678"/>
    <pageSetUpPr fitToPage="1"/>
  </sheetPr>
  <dimension ref="A2:O11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14" customWidth="1"/>
    <col min="2" max="3" width="13.7109375" style="14" hidden="1" customWidth="1"/>
    <col min="4" max="4" width="37.7109375" style="14" customWidth="1"/>
    <col min="5" max="5" width="0.13671875" style="14" customWidth="1"/>
    <col min="6" max="6" width="31.28125" style="14" bestFit="1" customWidth="1"/>
    <col min="7" max="7" width="21.7109375" style="14" customWidth="1"/>
    <col min="8" max="8" width="21.7109375" style="14" hidden="1" customWidth="1"/>
    <col min="9" max="11" width="21.7109375" style="14" customWidth="1"/>
    <col min="12" max="12" width="25.28125" style="14" customWidth="1"/>
    <col min="13" max="13" width="21.28125" style="14" bestFit="1" customWidth="1"/>
    <col min="14" max="14" width="24.8515625" style="40" bestFit="1" customWidth="1"/>
    <col min="15" max="15" width="20.57421875" style="14" customWidth="1"/>
    <col min="16" max="16384" width="12.57421875" style="14" customWidth="1"/>
  </cols>
  <sheetData>
    <row r="2" spans="1:15" ht="30" customHeight="1">
      <c r="A2" s="35"/>
      <c r="B2" s="35"/>
      <c r="C2" s="35"/>
      <c r="D2" s="394" t="s">
        <v>201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3" ht="15.75">
      <c r="B3" s="46"/>
    </row>
    <row r="4" spans="2:14" ht="22.5" customHeight="1">
      <c r="B4" s="46"/>
      <c r="D4" s="36" t="s">
        <v>17</v>
      </c>
      <c r="E4" s="37" t="s">
        <v>18</v>
      </c>
      <c r="N4" s="39" t="s">
        <v>82</v>
      </c>
    </row>
    <row r="6" spans="1:15" s="66" customFormat="1" ht="16.5" customHeight="1">
      <c r="A6" s="106" t="s">
        <v>9</v>
      </c>
      <c r="B6" s="106"/>
      <c r="C6" s="106"/>
      <c r="D6" s="390" t="s">
        <v>198</v>
      </c>
      <c r="E6" s="391" t="s">
        <v>20</v>
      </c>
      <c r="F6" s="391"/>
      <c r="G6" s="392" t="s">
        <v>10</v>
      </c>
      <c r="H6" s="122"/>
      <c r="I6" s="136"/>
      <c r="J6" s="136"/>
      <c r="K6" s="136"/>
      <c r="L6" s="302"/>
      <c r="M6" s="390" t="s">
        <v>199</v>
      </c>
      <c r="N6" s="390" t="s">
        <v>99</v>
      </c>
      <c r="O6" s="106" t="s">
        <v>15</v>
      </c>
    </row>
    <row r="7" spans="1:15" s="66" customFormat="1" ht="59.25" customHeight="1">
      <c r="A7" s="120" t="s">
        <v>604</v>
      </c>
      <c r="B7" s="120" t="s">
        <v>0</v>
      </c>
      <c r="C7" s="120" t="s">
        <v>1</v>
      </c>
      <c r="D7" s="390"/>
      <c r="E7" s="106" t="s">
        <v>8</v>
      </c>
      <c r="F7" s="106" t="s">
        <v>7</v>
      </c>
      <c r="G7" s="392"/>
      <c r="H7" s="86">
        <v>2016</v>
      </c>
      <c r="I7" s="312">
        <v>2018</v>
      </c>
      <c r="J7" s="312">
        <v>2019</v>
      </c>
      <c r="K7" s="312">
        <v>2020</v>
      </c>
      <c r="L7" s="86">
        <v>2021</v>
      </c>
      <c r="M7" s="390"/>
      <c r="N7" s="392"/>
      <c r="O7" s="106" t="s">
        <v>16</v>
      </c>
    </row>
    <row r="8" spans="1:15" s="66" customFormat="1" ht="49.5" customHeight="1">
      <c r="A8" s="359" t="s">
        <v>609</v>
      </c>
      <c r="B8" s="307"/>
      <c r="C8" s="120"/>
      <c r="D8" s="308" t="s">
        <v>124</v>
      </c>
      <c r="E8" s="337"/>
      <c r="F8" s="87" t="s">
        <v>6</v>
      </c>
      <c r="G8" s="69">
        <f>+I8+J8+K8+L8</f>
        <v>896000</v>
      </c>
      <c r="H8" s="69"/>
      <c r="I8" s="118">
        <v>99000</v>
      </c>
      <c r="J8" s="118">
        <v>199000</v>
      </c>
      <c r="K8" s="311">
        <v>199000</v>
      </c>
      <c r="L8" s="69">
        <v>399000</v>
      </c>
      <c r="M8" s="310" t="s">
        <v>183</v>
      </c>
      <c r="N8" s="74" t="s">
        <v>63</v>
      </c>
      <c r="O8" s="348">
        <v>623</v>
      </c>
    </row>
    <row r="9" spans="1:15" s="66" customFormat="1" ht="45">
      <c r="A9" s="359" t="s">
        <v>610</v>
      </c>
      <c r="B9" s="307"/>
      <c r="C9" s="120" t="s">
        <v>215</v>
      </c>
      <c r="D9" s="308" t="s">
        <v>125</v>
      </c>
      <c r="E9" s="309"/>
      <c r="F9" s="87" t="s">
        <v>6</v>
      </c>
      <c r="G9" s="69">
        <f>+I9+J9+K9+L9</f>
        <v>120000</v>
      </c>
      <c r="H9" s="69"/>
      <c r="I9" s="118">
        <v>120000</v>
      </c>
      <c r="J9" s="118"/>
      <c r="K9" s="311"/>
      <c r="L9" s="69"/>
      <c r="M9" s="310" t="s">
        <v>183</v>
      </c>
      <c r="N9" s="74" t="s">
        <v>214</v>
      </c>
      <c r="O9" s="348">
        <v>637</v>
      </c>
    </row>
    <row r="10" spans="1:15" s="66" customFormat="1" ht="31.5">
      <c r="A10" s="359" t="s">
        <v>611</v>
      </c>
      <c r="B10" s="307"/>
      <c r="C10" s="120"/>
      <c r="D10" s="308" t="s">
        <v>193</v>
      </c>
      <c r="E10" s="309"/>
      <c r="F10" s="87" t="s">
        <v>6</v>
      </c>
      <c r="G10" s="69">
        <f>+I10+J10+K10+L10</f>
        <v>200000</v>
      </c>
      <c r="H10" s="69"/>
      <c r="I10" s="118">
        <v>200000</v>
      </c>
      <c r="J10" s="118"/>
      <c r="K10" s="311"/>
      <c r="L10" s="69"/>
      <c r="M10" s="310" t="s">
        <v>677</v>
      </c>
      <c r="N10" s="74" t="s">
        <v>63</v>
      </c>
      <c r="O10" s="348">
        <v>622</v>
      </c>
    </row>
    <row r="11" spans="1:15" ht="24.75" customHeight="1">
      <c r="A11" s="413"/>
      <c r="B11" s="409"/>
      <c r="C11" s="409"/>
      <c r="D11" s="414"/>
      <c r="E11" s="72"/>
      <c r="F11" s="127" t="s">
        <v>85</v>
      </c>
      <c r="G11" s="303">
        <f>SUM(G8:G10)</f>
        <v>1216000</v>
      </c>
      <c r="H11" s="303"/>
      <c r="I11" s="303">
        <f>SUM(I8:I10)</f>
        <v>419000</v>
      </c>
      <c r="J11" s="303">
        <f>SUM(J8:J10)</f>
        <v>199000</v>
      </c>
      <c r="K11" s="303">
        <f>SUM(K8:K10)</f>
        <v>199000</v>
      </c>
      <c r="L11" s="303">
        <f>SUM(L8:L10)</f>
        <v>399000</v>
      </c>
      <c r="M11" s="305"/>
      <c r="N11" s="306"/>
      <c r="O11" s="305"/>
    </row>
  </sheetData>
  <sheetProtection/>
  <mergeCells count="6">
    <mergeCell ref="D2:N2"/>
    <mergeCell ref="M6:M7"/>
    <mergeCell ref="E6:F6"/>
    <mergeCell ref="D6:D7"/>
    <mergeCell ref="G6:G7"/>
    <mergeCell ref="N6:N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3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5999900102615356"/>
    <pageSetUpPr fitToPage="1"/>
  </sheetPr>
  <dimension ref="A2:DI15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14" customWidth="1"/>
    <col min="2" max="3" width="13.7109375" style="14" hidden="1" customWidth="1"/>
    <col min="4" max="4" width="37.7109375" style="14" customWidth="1"/>
    <col min="5" max="5" width="0.42578125" style="14" customWidth="1"/>
    <col min="6" max="6" width="26.7109375" style="14" customWidth="1"/>
    <col min="7" max="7" width="21.57421875" style="14" customWidth="1"/>
    <col min="8" max="8" width="21.7109375" style="14" hidden="1" customWidth="1"/>
    <col min="9" max="11" width="21.7109375" style="14" customWidth="1"/>
    <col min="12" max="12" width="25.28125" style="14" customWidth="1"/>
    <col min="13" max="13" width="17.140625" style="14" customWidth="1"/>
    <col min="14" max="14" width="15.7109375" style="40" customWidth="1"/>
    <col min="15" max="15" width="20.57421875" style="14" customWidth="1"/>
    <col min="16" max="16384" width="12.57421875" style="14" customWidth="1"/>
  </cols>
  <sheetData>
    <row r="1" ht="15.75"/>
    <row r="2" spans="1:15" ht="30" customHeight="1">
      <c r="A2" s="35"/>
      <c r="B2" s="35"/>
      <c r="C2" s="35"/>
      <c r="D2" s="394" t="s">
        <v>197</v>
      </c>
      <c r="E2" s="394"/>
      <c r="F2" s="394"/>
      <c r="G2" s="394"/>
      <c r="H2" s="394"/>
      <c r="I2" s="394"/>
      <c r="J2" s="394"/>
      <c r="K2" s="180"/>
      <c r="N2" s="14"/>
      <c r="O2" s="33"/>
    </row>
    <row r="3" ht="15.75"/>
    <row r="4" spans="4:14" ht="22.5" customHeight="1">
      <c r="D4" s="36" t="s">
        <v>17</v>
      </c>
      <c r="E4" s="37" t="s">
        <v>22</v>
      </c>
      <c r="N4" s="39" t="s">
        <v>82</v>
      </c>
    </row>
    <row r="5" ht="15.75"/>
    <row r="6" spans="1:15" s="66" customFormat="1" ht="24" customHeight="1">
      <c r="A6" s="106" t="s">
        <v>9</v>
      </c>
      <c r="B6" s="106"/>
      <c r="C6" s="106"/>
      <c r="D6" s="428" t="s">
        <v>679</v>
      </c>
      <c r="E6" s="391" t="s">
        <v>20</v>
      </c>
      <c r="F6" s="391"/>
      <c r="G6" s="392" t="s">
        <v>10</v>
      </c>
      <c r="H6" s="136"/>
      <c r="I6" s="136"/>
      <c r="J6" s="136"/>
      <c r="K6" s="136"/>
      <c r="L6" s="302"/>
      <c r="M6" s="390" t="s">
        <v>199</v>
      </c>
      <c r="N6" s="390" t="s">
        <v>99</v>
      </c>
      <c r="O6" s="106" t="s">
        <v>15</v>
      </c>
    </row>
    <row r="7" spans="1:15" s="66" customFormat="1" ht="65.25" customHeight="1">
      <c r="A7" s="120" t="s">
        <v>604</v>
      </c>
      <c r="B7" s="120" t="s">
        <v>0</v>
      </c>
      <c r="C7" s="120" t="s">
        <v>1</v>
      </c>
      <c r="D7" s="429"/>
      <c r="E7" s="106" t="s">
        <v>8</v>
      </c>
      <c r="F7" s="106" t="s">
        <v>7</v>
      </c>
      <c r="G7" s="392"/>
      <c r="H7" s="86">
        <v>2017</v>
      </c>
      <c r="I7" s="312">
        <v>2018</v>
      </c>
      <c r="J7" s="312">
        <v>2019</v>
      </c>
      <c r="K7" s="312">
        <v>2020</v>
      </c>
      <c r="L7" s="86">
        <v>2021</v>
      </c>
      <c r="M7" s="390"/>
      <c r="N7" s="392"/>
      <c r="O7" s="106" t="s">
        <v>16</v>
      </c>
    </row>
    <row r="8" spans="1:113" s="166" customFormat="1" ht="90">
      <c r="A8" s="360" t="s">
        <v>612</v>
      </c>
      <c r="B8" s="79"/>
      <c r="C8" s="158" t="s">
        <v>216</v>
      </c>
      <c r="D8" s="76" t="s">
        <v>123</v>
      </c>
      <c r="E8" s="79"/>
      <c r="F8" s="79" t="s">
        <v>127</v>
      </c>
      <c r="G8" s="77">
        <f>+I8+J8+H8</f>
        <v>820110.31</v>
      </c>
      <c r="H8" s="105">
        <v>100000</v>
      </c>
      <c r="I8" s="77">
        <f>803205+20000-103094.69</f>
        <v>720110.31</v>
      </c>
      <c r="J8" s="105"/>
      <c r="K8" s="311"/>
      <c r="L8" s="69"/>
      <c r="M8" s="310" t="s">
        <v>184</v>
      </c>
      <c r="N8" s="78" t="s">
        <v>147</v>
      </c>
      <c r="O8" s="348">
        <v>622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</row>
    <row r="9" spans="1:113" s="166" customFormat="1" ht="45" customHeight="1">
      <c r="A9" s="360" t="s">
        <v>613</v>
      </c>
      <c r="B9" s="79"/>
      <c r="C9" s="158"/>
      <c r="D9" s="76" t="s">
        <v>141</v>
      </c>
      <c r="E9" s="330"/>
      <c r="F9" s="70" t="s">
        <v>13</v>
      </c>
      <c r="G9" s="77">
        <v>13727607</v>
      </c>
      <c r="H9" s="77"/>
      <c r="I9" s="77">
        <v>100000</v>
      </c>
      <c r="J9" s="77">
        <v>4000000</v>
      </c>
      <c r="K9" s="77">
        <v>4000000</v>
      </c>
      <c r="L9" s="339">
        <f>4727607+400000</f>
        <v>5127607</v>
      </c>
      <c r="M9" s="357" t="s">
        <v>184</v>
      </c>
      <c r="N9" s="76" t="s">
        <v>177</v>
      </c>
      <c r="O9" s="179">
        <v>622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</row>
    <row r="10" spans="1:113" s="166" customFormat="1" ht="42.75" customHeight="1">
      <c r="A10" s="360" t="s">
        <v>614</v>
      </c>
      <c r="B10" s="79"/>
      <c r="C10" s="158"/>
      <c r="D10" s="76" t="s">
        <v>192</v>
      </c>
      <c r="E10" s="330"/>
      <c r="F10" s="70" t="s">
        <v>191</v>
      </c>
      <c r="G10" s="77">
        <f>+H10+I10+J10+K10</f>
        <v>1020000</v>
      </c>
      <c r="H10" s="77"/>
      <c r="I10" s="77">
        <v>20000</v>
      </c>
      <c r="J10" s="77">
        <v>900000</v>
      </c>
      <c r="K10" s="77">
        <v>100000</v>
      </c>
      <c r="L10" s="76"/>
      <c r="M10" s="357" t="s">
        <v>184</v>
      </c>
      <c r="N10" s="76" t="s">
        <v>177</v>
      </c>
      <c r="O10" s="179">
        <v>622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</row>
    <row r="11" spans="1:113" s="166" customFormat="1" ht="180">
      <c r="A11" s="360" t="s">
        <v>615</v>
      </c>
      <c r="B11" s="79"/>
      <c r="C11" s="158" t="s">
        <v>206</v>
      </c>
      <c r="D11" s="76" t="s">
        <v>207</v>
      </c>
      <c r="E11" s="79"/>
      <c r="F11" s="87" t="s">
        <v>149</v>
      </c>
      <c r="G11" s="77">
        <f>+I11</f>
        <v>1614779.59</v>
      </c>
      <c r="H11" s="105"/>
      <c r="I11" s="105">
        <f>1614779.59</f>
        <v>1614779.59</v>
      </c>
      <c r="J11" s="105"/>
      <c r="K11" s="118"/>
      <c r="L11" s="105"/>
      <c r="M11" s="310" t="s">
        <v>184</v>
      </c>
      <c r="N11" s="74" t="s">
        <v>128</v>
      </c>
      <c r="O11" s="348">
        <v>622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</row>
    <row r="12" spans="1:113" s="166" customFormat="1" ht="60">
      <c r="A12" s="406" t="s">
        <v>616</v>
      </c>
      <c r="B12" s="79"/>
      <c r="C12" s="70"/>
      <c r="D12" s="183" t="s">
        <v>248</v>
      </c>
      <c r="E12" s="78"/>
      <c r="F12" s="78" t="s">
        <v>126</v>
      </c>
      <c r="G12" s="77">
        <v>60000</v>
      </c>
      <c r="H12" s="105"/>
      <c r="I12" s="105">
        <v>60000</v>
      </c>
      <c r="J12" s="105"/>
      <c r="K12" s="303"/>
      <c r="L12" s="105"/>
      <c r="M12" s="310" t="s">
        <v>184</v>
      </c>
      <c r="N12" s="74" t="s">
        <v>63</v>
      </c>
      <c r="O12" s="70">
        <v>622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</row>
    <row r="13" spans="1:113" s="166" customFormat="1" ht="15.75" hidden="1">
      <c r="A13" s="360"/>
      <c r="B13" s="79"/>
      <c r="C13" s="70"/>
      <c r="D13" s="183"/>
      <c r="E13" s="78"/>
      <c r="F13" s="78"/>
      <c r="G13" s="77"/>
      <c r="H13" s="105"/>
      <c r="I13" s="105"/>
      <c r="J13" s="105"/>
      <c r="K13" s="303"/>
      <c r="L13" s="105"/>
      <c r="M13" s="305"/>
      <c r="N13" s="306"/>
      <c r="O13" s="70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</row>
    <row r="14" spans="1:15" ht="24.75" customHeight="1">
      <c r="A14" s="41"/>
      <c r="B14" s="304"/>
      <c r="C14" s="411"/>
      <c r="D14" s="412"/>
      <c r="E14" s="321"/>
      <c r="F14" s="127" t="s">
        <v>86</v>
      </c>
      <c r="G14" s="303">
        <f aca="true" t="shared" si="0" ref="G14:L14">SUM(G8:G13)</f>
        <v>17242496.900000002</v>
      </c>
      <c r="H14" s="303">
        <f t="shared" si="0"/>
        <v>100000</v>
      </c>
      <c r="I14" s="303">
        <f t="shared" si="0"/>
        <v>2514889.9000000004</v>
      </c>
      <c r="J14" s="303">
        <f t="shared" si="0"/>
        <v>4900000</v>
      </c>
      <c r="K14" s="303">
        <f t="shared" si="0"/>
        <v>4100000</v>
      </c>
      <c r="L14" s="303">
        <f t="shared" si="0"/>
        <v>5127607</v>
      </c>
      <c r="M14" s="72"/>
      <c r="N14" s="320"/>
      <c r="O14" s="72"/>
    </row>
    <row r="15" spans="7:10" ht="15.75">
      <c r="G15" s="34"/>
      <c r="H15" s="34"/>
      <c r="I15" s="34"/>
      <c r="J15" s="34"/>
    </row>
  </sheetData>
  <sheetProtection/>
  <mergeCells count="6">
    <mergeCell ref="G6:G7"/>
    <mergeCell ref="D2:J2"/>
    <mergeCell ref="E6:F6"/>
    <mergeCell ref="M6:M7"/>
    <mergeCell ref="N6:N7"/>
    <mergeCell ref="D6:D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6" r:id="rId3"/>
  <headerFooter alignWithMargins="0">
    <oddFooter>&amp;C&amp;P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N57"/>
  <sheetViews>
    <sheetView view="pageBreakPreview" zoomScale="60" zoomScaleNormal="70" zoomScalePageLayoutView="0" workbookViewId="0" topLeftCell="A1">
      <pane ySplit="7" topLeftCell="A8" activePane="bottomLeft" state="frozen"/>
      <selection pane="topLeft" activeCell="F4" sqref="F4"/>
      <selection pane="bottomLeft" activeCell="F4" sqref="F4"/>
    </sheetView>
  </sheetViews>
  <sheetFormatPr defaultColWidth="12.57421875" defaultRowHeight="12.75"/>
  <cols>
    <col min="1" max="1" width="14.8515625" style="14" customWidth="1"/>
    <col min="2" max="3" width="14.8515625" style="14" hidden="1" customWidth="1"/>
    <col min="4" max="4" width="63.00390625" style="51" bestFit="1" customWidth="1"/>
    <col min="5" max="5" width="29.421875" style="14" customWidth="1"/>
    <col min="6" max="6" width="21.7109375" style="14" customWidth="1"/>
    <col min="7" max="7" width="21.7109375" style="14" hidden="1" customWidth="1"/>
    <col min="8" max="11" width="21.7109375" style="14" customWidth="1"/>
    <col min="12" max="12" width="23.28125" style="14" customWidth="1"/>
    <col min="13" max="13" width="26.140625" style="14" bestFit="1" customWidth="1"/>
    <col min="14" max="14" width="20.57421875" style="14" customWidth="1"/>
    <col min="15" max="16384" width="12.57421875" style="14" customWidth="1"/>
  </cols>
  <sheetData>
    <row r="2" spans="1:14" ht="30" customHeight="1">
      <c r="A2" s="186"/>
      <c r="B2" s="186"/>
      <c r="C2" s="186"/>
      <c r="D2" s="393" t="s">
        <v>197</v>
      </c>
      <c r="E2" s="393"/>
      <c r="F2" s="393"/>
      <c r="G2" s="393"/>
      <c r="H2" s="393"/>
      <c r="I2" s="393"/>
      <c r="J2" s="393"/>
      <c r="K2" s="393"/>
      <c r="L2" s="393"/>
      <c r="M2" s="393"/>
      <c r="N2" s="33"/>
    </row>
    <row r="4" spans="4:13" ht="22.5" customHeight="1">
      <c r="D4" s="187" t="s">
        <v>17</v>
      </c>
      <c r="E4" s="37" t="s">
        <v>649</v>
      </c>
      <c r="M4" s="39" t="s">
        <v>82</v>
      </c>
    </row>
    <row r="6" spans="1:14" s="66" customFormat="1" ht="22.5" customHeight="1">
      <c r="A6" s="106" t="s">
        <v>9</v>
      </c>
      <c r="B6" s="106"/>
      <c r="C6" s="106"/>
      <c r="D6" s="428" t="s">
        <v>679</v>
      </c>
      <c r="E6" s="106"/>
      <c r="F6" s="392" t="s">
        <v>10</v>
      </c>
      <c r="G6" s="136"/>
      <c r="H6" s="136"/>
      <c r="I6" s="136"/>
      <c r="J6" s="136"/>
      <c r="K6" s="302"/>
      <c r="L6" s="390" t="s">
        <v>199</v>
      </c>
      <c r="M6" s="390" t="s">
        <v>99</v>
      </c>
      <c r="N6" s="106" t="s">
        <v>15</v>
      </c>
    </row>
    <row r="7" spans="1:14" s="66" customFormat="1" ht="61.5" customHeight="1">
      <c r="A7" s="120" t="s">
        <v>604</v>
      </c>
      <c r="B7" s="120" t="s">
        <v>0</v>
      </c>
      <c r="C7" s="120" t="s">
        <v>1</v>
      </c>
      <c r="D7" s="429"/>
      <c r="E7" s="106" t="s">
        <v>7</v>
      </c>
      <c r="F7" s="392"/>
      <c r="G7" s="86">
        <v>2016</v>
      </c>
      <c r="H7" s="312">
        <v>2018</v>
      </c>
      <c r="I7" s="312">
        <v>2019</v>
      </c>
      <c r="J7" s="312">
        <v>2020</v>
      </c>
      <c r="K7" s="86" t="s">
        <v>81</v>
      </c>
      <c r="L7" s="390"/>
      <c r="M7" s="392"/>
      <c r="N7" s="106" t="s">
        <v>16</v>
      </c>
    </row>
    <row r="8" spans="1:14" s="66" customFormat="1" ht="60">
      <c r="A8" s="362" t="s">
        <v>617</v>
      </c>
      <c r="B8" s="158"/>
      <c r="C8" s="158" t="s">
        <v>217</v>
      </c>
      <c r="D8" s="76" t="s">
        <v>135</v>
      </c>
      <c r="E8" s="79" t="s">
        <v>101</v>
      </c>
      <c r="F8" s="69">
        <v>1111536.71</v>
      </c>
      <c r="G8" s="105">
        <v>404109.11</v>
      </c>
      <c r="H8" s="105">
        <v>707427.6</v>
      </c>
      <c r="I8" s="105"/>
      <c r="J8" s="105"/>
      <c r="K8" s="69"/>
      <c r="L8" s="310" t="s">
        <v>185</v>
      </c>
      <c r="M8" s="78" t="s">
        <v>147</v>
      </c>
      <c r="N8" s="79">
        <v>622</v>
      </c>
    </row>
    <row r="9" spans="1:14" s="66" customFormat="1" ht="60">
      <c r="A9" s="362" t="s">
        <v>618</v>
      </c>
      <c r="B9" s="72"/>
      <c r="C9" s="158" t="s">
        <v>209</v>
      </c>
      <c r="D9" s="76" t="s">
        <v>219</v>
      </c>
      <c r="E9" s="79" t="s">
        <v>100</v>
      </c>
      <c r="F9" s="69">
        <f>+G9+H9+I9+J9+K9</f>
        <v>1222771.85</v>
      </c>
      <c r="G9" s="105"/>
      <c r="H9" s="105">
        <f>1222771.85</f>
        <v>1222771.85</v>
      </c>
      <c r="I9" s="105"/>
      <c r="J9" s="105"/>
      <c r="K9" s="105"/>
      <c r="L9" s="310" t="s">
        <v>185</v>
      </c>
      <c r="M9" s="74" t="s">
        <v>128</v>
      </c>
      <c r="N9" s="79">
        <v>622</v>
      </c>
    </row>
    <row r="10" spans="1:14" s="66" customFormat="1" ht="48.75" customHeight="1">
      <c r="A10" s="362" t="s">
        <v>619</v>
      </c>
      <c r="B10" s="158"/>
      <c r="C10" s="158" t="s">
        <v>242</v>
      </c>
      <c r="D10" s="183" t="s">
        <v>181</v>
      </c>
      <c r="E10" s="78" t="s">
        <v>182</v>
      </c>
      <c r="F10" s="69">
        <f>+G10+H10+I10+J10+K10</f>
        <v>66933</v>
      </c>
      <c r="G10" s="69"/>
      <c r="H10" s="69">
        <v>66933</v>
      </c>
      <c r="I10" s="69"/>
      <c r="J10" s="69"/>
      <c r="K10" s="69"/>
      <c r="L10" s="358" t="s">
        <v>186</v>
      </c>
      <c r="M10" s="78" t="s">
        <v>151</v>
      </c>
      <c r="N10" s="70">
        <v>622</v>
      </c>
    </row>
    <row r="11" spans="1:14" s="66" customFormat="1" ht="48.75" customHeight="1">
      <c r="A11" s="362" t="s">
        <v>620</v>
      </c>
      <c r="B11" s="158"/>
      <c r="C11" s="158" t="s">
        <v>241</v>
      </c>
      <c r="D11" s="183" t="s">
        <v>240</v>
      </c>
      <c r="E11" s="78" t="s">
        <v>126</v>
      </c>
      <c r="F11" s="69">
        <f>+G11+H11+I11+J11+K11</f>
        <v>354191.31</v>
      </c>
      <c r="G11" s="69"/>
      <c r="H11" s="69">
        <f>354191.31</f>
        <v>354191.31</v>
      </c>
      <c r="I11" s="69"/>
      <c r="J11" s="69"/>
      <c r="K11" s="69"/>
      <c r="L11" s="358" t="s">
        <v>186</v>
      </c>
      <c r="M11" s="78" t="s">
        <v>151</v>
      </c>
      <c r="N11" s="70">
        <v>622</v>
      </c>
    </row>
    <row r="12" spans="1:14" s="66" customFormat="1" ht="48.75" customHeight="1">
      <c r="A12" s="362" t="s">
        <v>621</v>
      </c>
      <c r="B12" s="158"/>
      <c r="C12" s="158"/>
      <c r="D12" s="183" t="s">
        <v>190</v>
      </c>
      <c r="E12" s="78" t="s">
        <v>126</v>
      </c>
      <c r="F12" s="69">
        <f>+G12+H12+I12+J12+K12</f>
        <v>75000</v>
      </c>
      <c r="G12" s="69"/>
      <c r="H12" s="69">
        <v>75000</v>
      </c>
      <c r="I12" s="69"/>
      <c r="J12" s="69"/>
      <c r="K12" s="69"/>
      <c r="L12" s="358" t="s">
        <v>186</v>
      </c>
      <c r="M12" s="78" t="s">
        <v>151</v>
      </c>
      <c r="N12" s="70">
        <v>622</v>
      </c>
    </row>
    <row r="13" spans="1:14" s="66" customFormat="1" ht="48.75" customHeight="1">
      <c r="A13" s="362" t="s">
        <v>669</v>
      </c>
      <c r="B13" s="158" t="s">
        <v>658</v>
      </c>
      <c r="C13" s="158"/>
      <c r="D13" s="183" t="s">
        <v>659</v>
      </c>
      <c r="E13" s="78" t="s">
        <v>660</v>
      </c>
      <c r="F13" s="69">
        <v>58000</v>
      </c>
      <c r="G13" s="69"/>
      <c r="H13" s="69">
        <v>58000</v>
      </c>
      <c r="I13" s="69"/>
      <c r="J13" s="69"/>
      <c r="K13" s="69"/>
      <c r="L13" s="310" t="s">
        <v>185</v>
      </c>
      <c r="M13" s="78" t="s">
        <v>147</v>
      </c>
      <c r="N13" s="70">
        <v>622</v>
      </c>
    </row>
    <row r="14" spans="1:14" s="66" customFormat="1" ht="78" customHeight="1">
      <c r="A14" s="362" t="s">
        <v>622</v>
      </c>
      <c r="B14" s="158"/>
      <c r="C14" s="158" t="s">
        <v>243</v>
      </c>
      <c r="D14" s="183" t="s">
        <v>647</v>
      </c>
      <c r="E14" s="78" t="s">
        <v>6</v>
      </c>
      <c r="F14" s="69">
        <f>+G14+H14+I14+J14+K14</f>
        <v>32240</v>
      </c>
      <c r="G14" s="69"/>
      <c r="H14" s="69">
        <v>32240</v>
      </c>
      <c r="I14" s="69"/>
      <c r="J14" s="69"/>
      <c r="K14" s="69"/>
      <c r="L14" s="358" t="s">
        <v>186</v>
      </c>
      <c r="M14" s="78" t="s">
        <v>151</v>
      </c>
      <c r="N14" s="70">
        <v>622</v>
      </c>
    </row>
    <row r="15" spans="1:14" s="66" customFormat="1" ht="35.25" customHeight="1">
      <c r="A15" s="408"/>
      <c r="B15" s="409"/>
      <c r="C15" s="409"/>
      <c r="D15" s="410"/>
      <c r="E15" s="127" t="s">
        <v>87</v>
      </c>
      <c r="F15" s="318">
        <f aca="true" t="shared" si="0" ref="F15:K15">SUM(F8:F14)</f>
        <v>2920672.87</v>
      </c>
      <c r="G15" s="318">
        <f t="shared" si="0"/>
        <v>404109.11</v>
      </c>
      <c r="H15" s="318">
        <f t="shared" si="0"/>
        <v>2516563.7600000002</v>
      </c>
      <c r="I15" s="318">
        <f t="shared" si="0"/>
        <v>0</v>
      </c>
      <c r="J15" s="318">
        <f t="shared" si="0"/>
        <v>0</v>
      </c>
      <c r="K15" s="318">
        <f t="shared" si="0"/>
        <v>0</v>
      </c>
      <c r="L15" s="314"/>
      <c r="M15" s="305"/>
      <c r="N15" s="305"/>
    </row>
    <row r="16" spans="1:14" s="66" customFormat="1" ht="15.75">
      <c r="A16" s="407"/>
      <c r="B16" s="34"/>
      <c r="C16" s="34"/>
      <c r="D16" s="52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66" customFormat="1" ht="15.75">
      <c r="A17" s="160"/>
      <c r="B17" s="34"/>
      <c r="C17" s="34"/>
      <c r="D17" s="52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="66" customFormat="1" ht="15.75">
      <c r="A18" s="160"/>
    </row>
    <row r="19" s="66" customFormat="1" ht="15.75">
      <c r="A19" s="340"/>
    </row>
    <row r="20" spans="1:14" ht="24.75" customHeight="1">
      <c r="A20" s="41"/>
      <c r="B20" s="395" t="s">
        <v>249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1:14" ht="15.75" customHeight="1">
      <c r="A21" s="34"/>
      <c r="B21" s="106"/>
      <c r="C21" s="106"/>
      <c r="D21" s="121" t="s">
        <v>19</v>
      </c>
      <c r="E21" s="106"/>
      <c r="F21" s="392" t="s">
        <v>10</v>
      </c>
      <c r="G21" s="136"/>
      <c r="H21" s="136"/>
      <c r="I21" s="136"/>
      <c r="J21" s="136"/>
      <c r="K21" s="302"/>
      <c r="L21" s="390" t="s">
        <v>199</v>
      </c>
      <c r="M21" s="390" t="s">
        <v>99</v>
      </c>
      <c r="N21" s="106" t="s">
        <v>15</v>
      </c>
    </row>
    <row r="22" spans="1:14" ht="31.5">
      <c r="A22" s="34"/>
      <c r="B22" s="120" t="s">
        <v>0</v>
      </c>
      <c r="C22" s="120" t="s">
        <v>1</v>
      </c>
      <c r="D22" s="121" t="s">
        <v>21</v>
      </c>
      <c r="E22" s="106" t="s">
        <v>7</v>
      </c>
      <c r="F22" s="392"/>
      <c r="G22" s="86" t="s">
        <v>117</v>
      </c>
      <c r="H22" s="312">
        <v>2018</v>
      </c>
      <c r="I22" s="312">
        <v>2019</v>
      </c>
      <c r="J22" s="312">
        <v>2020</v>
      </c>
      <c r="K22" s="86" t="s">
        <v>81</v>
      </c>
      <c r="L22" s="390"/>
      <c r="M22" s="392"/>
      <c r="N22" s="106" t="s">
        <v>16</v>
      </c>
    </row>
    <row r="23" spans="1:14" ht="45">
      <c r="A23" s="34"/>
      <c r="B23" s="158"/>
      <c r="C23" s="76"/>
      <c r="D23" s="76" t="s">
        <v>136</v>
      </c>
      <c r="E23" s="76" t="s">
        <v>140</v>
      </c>
      <c r="F23" s="69">
        <f>+G23+H23+I23+J23+K23</f>
        <v>7275000</v>
      </c>
      <c r="G23" s="69"/>
      <c r="H23" s="69"/>
      <c r="I23" s="69">
        <v>2422000</v>
      </c>
      <c r="J23" s="69"/>
      <c r="K23" s="69">
        <f>2217000+2636000</f>
        <v>4853000</v>
      </c>
      <c r="L23" s="78" t="s">
        <v>185</v>
      </c>
      <c r="M23" s="74" t="s">
        <v>63</v>
      </c>
      <c r="N23" s="70">
        <v>622</v>
      </c>
    </row>
    <row r="24" spans="1:14" ht="30">
      <c r="A24" s="34"/>
      <c r="B24" s="158"/>
      <c r="C24" s="76"/>
      <c r="D24" s="76" t="s">
        <v>137</v>
      </c>
      <c r="E24" s="76" t="s">
        <v>180</v>
      </c>
      <c r="F24" s="69">
        <f>+G24+H24+I24+J24+K24</f>
        <v>4100000</v>
      </c>
      <c r="G24" s="69"/>
      <c r="H24" s="69"/>
      <c r="I24" s="69">
        <v>2050000</v>
      </c>
      <c r="J24" s="69"/>
      <c r="K24" s="69">
        <v>2050000</v>
      </c>
      <c r="L24" s="78" t="s">
        <v>186</v>
      </c>
      <c r="M24" s="74" t="s">
        <v>177</v>
      </c>
      <c r="N24" s="70">
        <v>622</v>
      </c>
    </row>
    <row r="25" spans="1:14" ht="45">
      <c r="A25" s="34"/>
      <c r="B25" s="158"/>
      <c r="C25" s="76"/>
      <c r="D25" s="76" t="s">
        <v>138</v>
      </c>
      <c r="E25" s="76" t="s">
        <v>179</v>
      </c>
      <c r="F25" s="69">
        <f>+G25+H25+I25+J25+K25</f>
        <v>1816000</v>
      </c>
      <c r="G25" s="69"/>
      <c r="H25" s="69"/>
      <c r="I25" s="69">
        <v>454000</v>
      </c>
      <c r="J25" s="69"/>
      <c r="K25" s="69">
        <f>908000+454000</f>
        <v>1362000</v>
      </c>
      <c r="L25" s="78" t="s">
        <v>185</v>
      </c>
      <c r="M25" s="74" t="s">
        <v>177</v>
      </c>
      <c r="N25" s="70">
        <v>622</v>
      </c>
    </row>
    <row r="26" spans="1:14" ht="30">
      <c r="A26" s="34"/>
      <c r="B26" s="158"/>
      <c r="C26" s="76"/>
      <c r="D26" s="183" t="s">
        <v>139</v>
      </c>
      <c r="E26" s="78" t="s">
        <v>150</v>
      </c>
      <c r="F26" s="69">
        <f>+G26+H26+I26+J26+K26</f>
        <v>1550000</v>
      </c>
      <c r="G26" s="69"/>
      <c r="H26" s="69"/>
      <c r="I26" s="69">
        <v>1550000</v>
      </c>
      <c r="J26" s="69"/>
      <c r="K26" s="69"/>
      <c r="L26" s="78" t="s">
        <v>227</v>
      </c>
      <c r="M26" s="78" t="s">
        <v>151</v>
      </c>
      <c r="N26" s="70">
        <v>622</v>
      </c>
    </row>
    <row r="27" spans="1:14" ht="60">
      <c r="A27" s="34"/>
      <c r="B27" s="158"/>
      <c r="C27" s="158" t="s">
        <v>218</v>
      </c>
      <c r="D27" s="183" t="s">
        <v>118</v>
      </c>
      <c r="E27" s="69" t="s">
        <v>178</v>
      </c>
      <c r="F27" s="69"/>
      <c r="G27" s="69"/>
      <c r="H27" s="69"/>
      <c r="I27" s="69">
        <v>281000</v>
      </c>
      <c r="J27" s="69"/>
      <c r="K27" s="78">
        <v>199340.05</v>
      </c>
      <c r="L27" s="78" t="s">
        <v>185</v>
      </c>
      <c r="M27" s="70" t="s">
        <v>146</v>
      </c>
      <c r="N27" s="70">
        <v>622</v>
      </c>
    </row>
    <row r="28" spans="1:14" ht="15.75">
      <c r="A28" s="34"/>
      <c r="B28" s="34"/>
      <c r="C28" s="34"/>
      <c r="D28" s="52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4"/>
      <c r="B29" s="34"/>
      <c r="C29" s="34"/>
      <c r="D29" s="52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34"/>
      <c r="B30" s="34"/>
      <c r="C30" s="34"/>
      <c r="D30" s="52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34"/>
      <c r="B31" s="34"/>
      <c r="C31" s="34"/>
      <c r="D31" s="52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34"/>
      <c r="B32" s="34"/>
      <c r="C32" s="34"/>
      <c r="D32" s="52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34"/>
      <c r="B33" s="34"/>
      <c r="C33" s="34"/>
      <c r="D33" s="52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75">
      <c r="A34" s="34"/>
      <c r="B34" s="34"/>
      <c r="C34" s="34"/>
      <c r="D34" s="52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>
      <c r="A35" s="34"/>
      <c r="B35" s="34"/>
      <c r="C35" s="34"/>
      <c r="D35" s="52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75">
      <c r="A36" s="34"/>
      <c r="B36" s="34"/>
      <c r="C36" s="34"/>
      <c r="D36" s="52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>
      <c r="A37" s="34"/>
      <c r="B37" s="34"/>
      <c r="C37" s="34"/>
      <c r="D37" s="52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.75">
      <c r="A38" s="34"/>
      <c r="B38" s="34"/>
      <c r="C38" s="34"/>
      <c r="D38" s="52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.75">
      <c r="A39" s="34"/>
      <c r="B39" s="34"/>
      <c r="C39" s="34"/>
      <c r="D39" s="52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>
      <c r="A40" s="34"/>
      <c r="B40" s="34"/>
      <c r="C40" s="34"/>
      <c r="D40" s="52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.75">
      <c r="A41" s="34"/>
      <c r="B41" s="34"/>
      <c r="C41" s="34"/>
      <c r="D41" s="52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.75">
      <c r="A42" s="34"/>
      <c r="B42" s="34"/>
      <c r="C42" s="34"/>
      <c r="D42" s="52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.75">
      <c r="A43" s="34"/>
      <c r="B43" s="34"/>
      <c r="C43" s="34"/>
      <c r="D43" s="52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.75">
      <c r="A44" s="34"/>
      <c r="B44" s="34"/>
      <c r="C44" s="34"/>
      <c r="D44" s="52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.75">
      <c r="A45" s="34"/>
      <c r="B45" s="34"/>
      <c r="C45" s="34"/>
      <c r="D45" s="52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.75">
      <c r="A46" s="34"/>
      <c r="B46" s="34"/>
      <c r="C46" s="34"/>
      <c r="D46" s="52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.75">
      <c r="A47" s="34"/>
      <c r="B47" s="34"/>
      <c r="C47" s="34"/>
      <c r="D47" s="52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.75">
      <c r="A48" s="34"/>
      <c r="B48" s="34"/>
      <c r="C48" s="34"/>
      <c r="D48" s="52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.75">
      <c r="A49" s="34"/>
      <c r="B49" s="34"/>
      <c r="C49" s="34"/>
      <c r="D49" s="52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.75">
      <c r="A50" s="34"/>
      <c r="B50" s="34"/>
      <c r="C50" s="34"/>
      <c r="D50" s="52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5.75">
      <c r="A51" s="34"/>
      <c r="B51" s="34"/>
      <c r="C51" s="34"/>
      <c r="D51" s="52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.75">
      <c r="A52" s="34"/>
      <c r="B52" s="34"/>
      <c r="C52" s="34"/>
      <c r="D52" s="52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5.75">
      <c r="A53" s="34"/>
      <c r="B53" s="34"/>
      <c r="C53" s="34"/>
      <c r="D53" s="52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6:14" ht="15.75">
      <c r="F54" s="34"/>
      <c r="G54" s="34"/>
      <c r="H54" s="34"/>
      <c r="I54" s="34"/>
      <c r="J54" s="34"/>
      <c r="K54" s="34"/>
      <c r="L54" s="34"/>
      <c r="M54" s="34"/>
      <c r="N54" s="34"/>
    </row>
    <row r="55" spans="6:14" ht="15.75">
      <c r="F55" s="34"/>
      <c r="G55" s="34"/>
      <c r="H55" s="34"/>
      <c r="I55" s="34"/>
      <c r="J55" s="34"/>
      <c r="K55" s="34"/>
      <c r="L55" s="34"/>
      <c r="M55" s="34"/>
      <c r="N55" s="34"/>
    </row>
    <row r="56" spans="6:14" ht="15.75">
      <c r="F56" s="34"/>
      <c r="G56" s="34"/>
      <c r="H56" s="34"/>
      <c r="I56" s="34"/>
      <c r="J56" s="34"/>
      <c r="K56" s="34"/>
      <c r="L56" s="34"/>
      <c r="M56" s="34"/>
      <c r="N56" s="34"/>
    </row>
    <row r="57" spans="6:14" ht="15.75">
      <c r="F57" s="34"/>
      <c r="G57" s="34"/>
      <c r="H57" s="34"/>
      <c r="I57" s="34"/>
      <c r="J57" s="34"/>
      <c r="K57" s="34"/>
      <c r="L57" s="34"/>
      <c r="M57" s="34"/>
      <c r="N57" s="34"/>
    </row>
  </sheetData>
  <sheetProtection/>
  <mergeCells count="9">
    <mergeCell ref="L6:L7"/>
    <mergeCell ref="D2:M2"/>
    <mergeCell ref="M6:M7"/>
    <mergeCell ref="F6:F7"/>
    <mergeCell ref="F21:F22"/>
    <mergeCell ref="L21:L22"/>
    <mergeCell ref="M21:M22"/>
    <mergeCell ref="B20:N20"/>
    <mergeCell ref="D6:D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48" r:id="rId1"/>
  <headerFooter alignWithMargins="0"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4" tint="-0.24997000396251678"/>
    <pageSetUpPr fitToPage="1"/>
  </sheetPr>
  <dimension ref="A2:N15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55" customWidth="1"/>
    <col min="2" max="3" width="13.7109375" style="55" hidden="1" customWidth="1"/>
    <col min="4" max="4" width="37.7109375" style="14" customWidth="1"/>
    <col min="5" max="5" width="0.42578125" style="14" customWidth="1"/>
    <col min="6" max="6" width="26.00390625" style="14" bestFit="1" customWidth="1"/>
    <col min="7" max="7" width="17.57421875" style="14" bestFit="1" customWidth="1"/>
    <col min="8" max="11" width="21.7109375" style="14" customWidth="1"/>
    <col min="12" max="12" width="18.00390625" style="14" bestFit="1" customWidth="1"/>
    <col min="13" max="13" width="15.7109375" style="14" customWidth="1"/>
    <col min="14" max="14" width="20.57421875" style="14" customWidth="1"/>
    <col min="15" max="16384" width="12.57421875" style="14" customWidth="1"/>
  </cols>
  <sheetData>
    <row r="2" spans="1:14" ht="30" customHeight="1">
      <c r="A2" s="54"/>
      <c r="B2" s="54"/>
      <c r="C2" s="54"/>
      <c r="D2" s="394" t="s">
        <v>197</v>
      </c>
      <c r="E2" s="394"/>
      <c r="F2" s="394"/>
      <c r="G2" s="394"/>
      <c r="H2" s="394"/>
      <c r="I2" s="394"/>
      <c r="J2" s="394"/>
      <c r="K2" s="394"/>
      <c r="L2" s="394"/>
      <c r="M2" s="394"/>
      <c r="N2" s="33"/>
    </row>
    <row r="4" spans="4:13" ht="22.5" customHeight="1">
      <c r="D4" s="36" t="s">
        <v>17</v>
      </c>
      <c r="E4" s="37" t="s">
        <v>23</v>
      </c>
      <c r="M4" s="39" t="s">
        <v>98</v>
      </c>
    </row>
    <row r="6" spans="1:14" s="66" customFormat="1" ht="24" customHeight="1">
      <c r="A6" s="122" t="s">
        <v>9</v>
      </c>
      <c r="B6" s="122"/>
      <c r="C6" s="122"/>
      <c r="D6" s="106" t="s">
        <v>19</v>
      </c>
      <c r="E6" s="391" t="s">
        <v>20</v>
      </c>
      <c r="F6" s="391"/>
      <c r="G6" s="392" t="s">
        <v>10</v>
      </c>
      <c r="H6" s="396"/>
      <c r="I6" s="396"/>
      <c r="J6" s="396"/>
      <c r="K6" s="396"/>
      <c r="L6" s="390" t="s">
        <v>199</v>
      </c>
      <c r="M6" s="390" t="s">
        <v>99</v>
      </c>
      <c r="N6" s="106" t="s">
        <v>15</v>
      </c>
    </row>
    <row r="7" spans="1:14" s="66" customFormat="1" ht="61.5" customHeight="1">
      <c r="A7" s="120" t="s">
        <v>604</v>
      </c>
      <c r="B7" s="120" t="s">
        <v>0</v>
      </c>
      <c r="C7" s="120" t="s">
        <v>1</v>
      </c>
      <c r="D7" s="121" t="s">
        <v>21</v>
      </c>
      <c r="E7" s="106" t="s">
        <v>8</v>
      </c>
      <c r="F7" s="106" t="s">
        <v>7</v>
      </c>
      <c r="G7" s="392"/>
      <c r="H7" s="312">
        <v>2018</v>
      </c>
      <c r="I7" s="312">
        <v>2019</v>
      </c>
      <c r="J7" s="312">
        <v>2020</v>
      </c>
      <c r="K7" s="86" t="s">
        <v>81</v>
      </c>
      <c r="L7" s="390"/>
      <c r="M7" s="390"/>
      <c r="N7" s="106" t="s">
        <v>16</v>
      </c>
    </row>
    <row r="8" spans="1:14" ht="24.75" customHeight="1">
      <c r="A8" s="128"/>
      <c r="B8" s="322"/>
      <c r="C8" s="322"/>
      <c r="D8" s="72"/>
      <c r="E8" s="72"/>
      <c r="F8" s="127" t="s">
        <v>88</v>
      </c>
      <c r="G8" s="314">
        <v>0</v>
      </c>
      <c r="H8" s="314">
        <v>0</v>
      </c>
      <c r="I8" s="314">
        <v>0</v>
      </c>
      <c r="J8" s="314">
        <v>0</v>
      </c>
      <c r="K8" s="314">
        <v>0</v>
      </c>
      <c r="L8" s="305"/>
      <c r="M8" s="305"/>
      <c r="N8" s="305"/>
    </row>
    <row r="9" spans="1:14" ht="15.75">
      <c r="A9" s="128"/>
      <c r="B9" s="128"/>
      <c r="C9" s="128"/>
      <c r="D9" s="135"/>
      <c r="E9" s="130"/>
      <c r="F9" s="130"/>
      <c r="G9" s="134"/>
      <c r="H9" s="134"/>
      <c r="I9" s="134"/>
      <c r="J9" s="134"/>
      <c r="K9" s="134"/>
      <c r="L9" s="130"/>
      <c r="M9" s="130"/>
      <c r="N9" s="130"/>
    </row>
    <row r="10" spans="1:14" ht="15.75">
      <c r="A10" s="56"/>
      <c r="B10" s="56"/>
      <c r="C10" s="5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.75">
      <c r="A11" s="56"/>
      <c r="B11" s="56"/>
      <c r="C11" s="56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7:14" ht="15.75">
      <c r="G12" s="34"/>
      <c r="H12" s="34"/>
      <c r="I12" s="34"/>
      <c r="J12" s="34"/>
      <c r="K12" s="34"/>
      <c r="L12" s="34"/>
      <c r="M12" s="34"/>
      <c r="N12" s="34"/>
    </row>
    <row r="13" spans="7:14" ht="15.75">
      <c r="G13" s="34"/>
      <c r="H13" s="34"/>
      <c r="I13" s="34"/>
      <c r="J13" s="34"/>
      <c r="K13" s="34"/>
      <c r="L13" s="34"/>
      <c r="M13" s="34"/>
      <c r="N13" s="34"/>
    </row>
    <row r="14" spans="7:14" ht="15.75">
      <c r="G14" s="34"/>
      <c r="H14" s="34"/>
      <c r="I14" s="34"/>
      <c r="J14" s="34"/>
      <c r="K14" s="34"/>
      <c r="L14" s="34"/>
      <c r="M14" s="34"/>
      <c r="N14" s="34"/>
    </row>
    <row r="15" spans="7:14" ht="15.75">
      <c r="G15" s="34"/>
      <c r="H15" s="34"/>
      <c r="I15" s="34"/>
      <c r="J15" s="34"/>
      <c r="K15" s="34"/>
      <c r="L15" s="34"/>
      <c r="M15" s="34"/>
      <c r="N15" s="34"/>
    </row>
  </sheetData>
  <sheetProtection/>
  <mergeCells count="6">
    <mergeCell ref="E6:F6"/>
    <mergeCell ref="L6:L7"/>
    <mergeCell ref="H6:K6"/>
    <mergeCell ref="G6:G7"/>
    <mergeCell ref="D2:M2"/>
    <mergeCell ref="M6:M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9" r:id="rId1"/>
  <headerFooter alignWithMargins="0"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4" tint="0.39998000860214233"/>
    <pageSetUpPr fitToPage="1"/>
  </sheetPr>
  <dimension ref="A2:O17"/>
  <sheetViews>
    <sheetView showGridLines="0" view="pageBreakPreview" zoomScale="75" zoomScaleNormal="70" zoomScaleSheetLayoutView="75" zoomScalePageLayoutView="0" workbookViewId="0" topLeftCell="A1">
      <pane xSplit="4" ySplit="7" topLeftCell="E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14" customWidth="1"/>
    <col min="2" max="2" width="16.8515625" style="14" hidden="1" customWidth="1"/>
    <col min="3" max="3" width="13.7109375" style="14" hidden="1" customWidth="1"/>
    <col min="4" max="4" width="37.7109375" style="14" customWidth="1"/>
    <col min="5" max="5" width="0.42578125" style="14" customWidth="1"/>
    <col min="6" max="6" width="27.8515625" style="14" customWidth="1"/>
    <col min="7" max="7" width="21.7109375" style="14" customWidth="1"/>
    <col min="8" max="8" width="21.7109375" style="14" hidden="1" customWidth="1"/>
    <col min="9" max="12" width="21.7109375" style="14" customWidth="1"/>
    <col min="13" max="13" width="18.00390625" style="14" bestFit="1" customWidth="1"/>
    <col min="14" max="14" width="15.7109375" style="14" customWidth="1"/>
    <col min="15" max="15" width="21.421875" style="14" customWidth="1"/>
    <col min="16" max="16384" width="12.57421875" style="14" customWidth="1"/>
  </cols>
  <sheetData>
    <row r="2" spans="1:15" ht="30" customHeight="1">
      <c r="A2" s="35"/>
      <c r="B2" s="35"/>
      <c r="C2" s="35"/>
      <c r="D2" s="394" t="s">
        <v>197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3"/>
    </row>
    <row r="4" spans="4:14" ht="22.5" customHeight="1">
      <c r="D4" s="36" t="s">
        <v>17</v>
      </c>
      <c r="E4" s="37" t="s">
        <v>24</v>
      </c>
      <c r="N4" s="39" t="s">
        <v>82</v>
      </c>
    </row>
    <row r="6" spans="1:15" s="66" customFormat="1" ht="25.5" customHeight="1">
      <c r="A6" s="106" t="s">
        <v>9</v>
      </c>
      <c r="B6" s="106"/>
      <c r="C6" s="106"/>
      <c r="D6" s="106" t="s">
        <v>19</v>
      </c>
      <c r="E6" s="391" t="s">
        <v>20</v>
      </c>
      <c r="F6" s="391"/>
      <c r="G6" s="392" t="s">
        <v>10</v>
      </c>
      <c r="H6" s="396"/>
      <c r="I6" s="396"/>
      <c r="J6" s="396"/>
      <c r="K6" s="396"/>
      <c r="L6" s="396"/>
      <c r="M6" s="390" t="s">
        <v>199</v>
      </c>
      <c r="N6" s="390" t="s">
        <v>99</v>
      </c>
      <c r="O6" s="106" t="s">
        <v>15</v>
      </c>
    </row>
    <row r="7" spans="1:15" s="66" customFormat="1" ht="60.75" customHeight="1">
      <c r="A7" s="120" t="s">
        <v>604</v>
      </c>
      <c r="B7" s="120" t="s">
        <v>0</v>
      </c>
      <c r="C7" s="120" t="s">
        <v>1</v>
      </c>
      <c r="D7" s="121" t="s">
        <v>21</v>
      </c>
      <c r="E7" s="106" t="s">
        <v>8</v>
      </c>
      <c r="F7" s="106" t="s">
        <v>7</v>
      </c>
      <c r="G7" s="392"/>
      <c r="H7" s="86" t="s">
        <v>117</v>
      </c>
      <c r="I7" s="312">
        <v>2018</v>
      </c>
      <c r="J7" s="312">
        <v>2019</v>
      </c>
      <c r="K7" s="312">
        <v>2020</v>
      </c>
      <c r="L7" s="86" t="s">
        <v>81</v>
      </c>
      <c r="M7" s="390"/>
      <c r="N7" s="390"/>
      <c r="O7" s="106" t="s">
        <v>16</v>
      </c>
    </row>
    <row r="8" spans="1:15" s="15" customFormat="1" ht="24.75" customHeight="1">
      <c r="A8" s="152"/>
      <c r="B8" s="136"/>
      <c r="C8" s="136"/>
      <c r="D8" s="126"/>
      <c r="E8" s="126"/>
      <c r="F8" s="127" t="s">
        <v>89</v>
      </c>
      <c r="G8" s="323">
        <v>0</v>
      </c>
      <c r="H8" s="323">
        <v>0</v>
      </c>
      <c r="I8" s="323">
        <v>0</v>
      </c>
      <c r="J8" s="323">
        <v>0</v>
      </c>
      <c r="K8" s="323">
        <v>0</v>
      </c>
      <c r="L8" s="323">
        <v>0</v>
      </c>
      <c r="M8" s="324"/>
      <c r="N8" s="324"/>
      <c r="O8" s="324"/>
    </row>
    <row r="9" spans="1:15" s="15" customFormat="1" ht="24.75" customHeight="1">
      <c r="A9" s="152"/>
      <c r="B9" s="152"/>
      <c r="C9" s="152"/>
      <c r="D9" s="153"/>
      <c r="E9" s="154"/>
      <c r="F9" s="148"/>
      <c r="G9" s="155"/>
      <c r="H9" s="125"/>
      <c r="I9" s="156"/>
      <c r="J9" s="156"/>
      <c r="K9" s="156"/>
      <c r="L9" s="156"/>
      <c r="M9" s="157"/>
      <c r="N9" s="157"/>
      <c r="O9" s="157"/>
    </row>
    <row r="10" spans="1:15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7:15" ht="15.75">
      <c r="G14" s="34"/>
      <c r="H14" s="34"/>
      <c r="I14" s="34"/>
      <c r="J14" s="34"/>
      <c r="K14" s="34"/>
      <c r="L14" s="34"/>
      <c r="M14" s="34"/>
      <c r="N14" s="34"/>
      <c r="O14" s="34"/>
    </row>
    <row r="15" spans="7:15" ht="15.75">
      <c r="G15" s="34"/>
      <c r="H15" s="34"/>
      <c r="I15" s="34"/>
      <c r="J15" s="34"/>
      <c r="K15" s="34"/>
      <c r="L15" s="34"/>
      <c r="M15" s="34"/>
      <c r="N15" s="34"/>
      <c r="O15" s="34"/>
    </row>
    <row r="16" spans="7:15" ht="15.75">
      <c r="G16" s="34"/>
      <c r="H16" s="34"/>
      <c r="I16" s="34"/>
      <c r="J16" s="34"/>
      <c r="K16" s="34"/>
      <c r="L16" s="34"/>
      <c r="M16" s="34"/>
      <c r="N16" s="34"/>
      <c r="O16" s="34"/>
    </row>
    <row r="17" spans="7:15" ht="15.75">
      <c r="G17" s="34"/>
      <c r="H17" s="34"/>
      <c r="I17" s="34"/>
      <c r="J17" s="34"/>
      <c r="K17" s="34"/>
      <c r="L17" s="34"/>
      <c r="M17" s="34"/>
      <c r="N17" s="34"/>
      <c r="O17" s="34"/>
    </row>
  </sheetData>
  <sheetProtection/>
  <mergeCells count="6">
    <mergeCell ref="G6:G7"/>
    <mergeCell ref="M6:M7"/>
    <mergeCell ref="N6:N7"/>
    <mergeCell ref="H6:L6"/>
    <mergeCell ref="D2:N2"/>
    <mergeCell ref="E6:F6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6" r:id="rId1"/>
  <headerFooter alignWithMargins="0"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N26"/>
  <sheetViews>
    <sheetView view="pageBreakPreview" zoomScale="73" zoomScaleNormal="70" zoomScaleSheetLayoutView="73" zoomScalePageLayoutView="0" workbookViewId="0" topLeftCell="A1">
      <pane xSplit="4" ySplit="7" topLeftCell="E1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12.57421875" defaultRowHeight="12.75"/>
  <cols>
    <col min="1" max="1" width="13.7109375" style="14" customWidth="1"/>
    <col min="2" max="2" width="15.00390625" style="14" hidden="1" customWidth="1"/>
    <col min="3" max="3" width="13.7109375" style="14" hidden="1" customWidth="1"/>
    <col min="4" max="4" width="40.57421875" style="107" customWidth="1"/>
    <col min="5" max="5" width="28.140625" style="14" customWidth="1"/>
    <col min="6" max="6" width="21.7109375" style="14" customWidth="1"/>
    <col min="7" max="7" width="21.7109375" style="14" hidden="1" customWidth="1"/>
    <col min="8" max="11" width="21.7109375" style="14" customWidth="1"/>
    <col min="12" max="12" width="19.140625" style="14" customWidth="1"/>
    <col min="13" max="13" width="15.57421875" style="14" customWidth="1"/>
    <col min="14" max="14" width="20.7109375" style="14" customWidth="1"/>
    <col min="15" max="16384" width="12.57421875" style="14" customWidth="1"/>
  </cols>
  <sheetData>
    <row r="2" spans="1:14" ht="30" customHeight="1">
      <c r="A2" s="35"/>
      <c r="B2" s="35"/>
      <c r="C2" s="35"/>
      <c r="D2" s="393" t="s">
        <v>220</v>
      </c>
      <c r="E2" s="393"/>
      <c r="F2" s="393"/>
      <c r="G2" s="393"/>
      <c r="H2" s="393"/>
      <c r="I2" s="393"/>
      <c r="J2" s="393"/>
      <c r="K2" s="393"/>
      <c r="L2" s="393"/>
      <c r="M2" s="393"/>
      <c r="N2" s="33"/>
    </row>
    <row r="4" spans="4:13" ht="22.5" customHeight="1">
      <c r="D4" s="108" t="s">
        <v>17</v>
      </c>
      <c r="E4" s="37" t="s">
        <v>650</v>
      </c>
      <c r="M4" s="39" t="s">
        <v>678</v>
      </c>
    </row>
    <row r="6" spans="1:14" s="66" customFormat="1" ht="20.25" customHeight="1">
      <c r="A6" s="106" t="s">
        <v>9</v>
      </c>
      <c r="B6" s="106"/>
      <c r="C6" s="106"/>
      <c r="D6" s="120" t="s">
        <v>19</v>
      </c>
      <c r="E6" s="106"/>
      <c r="F6" s="392" t="s">
        <v>10</v>
      </c>
      <c r="G6" s="396"/>
      <c r="H6" s="396"/>
      <c r="I6" s="396"/>
      <c r="J6" s="396"/>
      <c r="K6" s="396"/>
      <c r="L6" s="390" t="s">
        <v>199</v>
      </c>
      <c r="M6" s="390" t="s">
        <v>99</v>
      </c>
      <c r="N6" s="106" t="s">
        <v>15</v>
      </c>
    </row>
    <row r="7" spans="1:14" s="71" customFormat="1" ht="58.5" customHeight="1">
      <c r="A7" s="120" t="s">
        <v>604</v>
      </c>
      <c r="B7" s="120" t="s">
        <v>0</v>
      </c>
      <c r="C7" s="120" t="s">
        <v>1</v>
      </c>
      <c r="D7" s="120" t="s">
        <v>21</v>
      </c>
      <c r="E7" s="106" t="s">
        <v>7</v>
      </c>
      <c r="F7" s="392"/>
      <c r="G7" s="86" t="s">
        <v>117</v>
      </c>
      <c r="H7" s="312">
        <v>2018</v>
      </c>
      <c r="I7" s="312">
        <v>2019</v>
      </c>
      <c r="J7" s="312">
        <v>2020</v>
      </c>
      <c r="K7" s="123" t="s">
        <v>81</v>
      </c>
      <c r="L7" s="390"/>
      <c r="M7" s="392"/>
      <c r="N7" s="106" t="s">
        <v>16</v>
      </c>
    </row>
    <row r="8" spans="1:14" s="71" customFormat="1" ht="139.5" customHeight="1">
      <c r="A8" s="79" t="s">
        <v>624</v>
      </c>
      <c r="B8" s="70"/>
      <c r="C8" s="70"/>
      <c r="D8" s="76" t="s">
        <v>644</v>
      </c>
      <c r="E8" s="87" t="s">
        <v>651</v>
      </c>
      <c r="F8" s="69">
        <v>1678045.36</v>
      </c>
      <c r="G8" s="69"/>
      <c r="H8" s="69">
        <v>977845</v>
      </c>
      <c r="I8" s="69">
        <v>350200.36</v>
      </c>
      <c r="J8" s="69"/>
      <c r="K8" s="69"/>
      <c r="L8" s="310" t="s">
        <v>187</v>
      </c>
      <c r="M8" s="74" t="s">
        <v>144</v>
      </c>
      <c r="N8" s="70">
        <v>622</v>
      </c>
    </row>
    <row r="9" spans="1:14" s="71" customFormat="1" ht="90">
      <c r="A9" s="162" t="s">
        <v>625</v>
      </c>
      <c r="B9" s="158"/>
      <c r="C9" s="158" t="s">
        <v>211</v>
      </c>
      <c r="D9" s="308" t="s">
        <v>120</v>
      </c>
      <c r="E9" s="67" t="s">
        <v>14</v>
      </c>
      <c r="F9" s="69">
        <v>339968.77</v>
      </c>
      <c r="G9" s="313">
        <f>338297.89-136000</f>
        <v>202297.89</v>
      </c>
      <c r="H9" s="69">
        <f>339968.77</f>
        <v>339968.77</v>
      </c>
      <c r="I9" s="69"/>
      <c r="J9" s="69"/>
      <c r="K9" s="69"/>
      <c r="L9" s="310" t="s">
        <v>187</v>
      </c>
      <c r="M9" s="74" t="s">
        <v>128</v>
      </c>
      <c r="N9" s="79">
        <v>622</v>
      </c>
    </row>
    <row r="10" spans="1:14" s="71" customFormat="1" ht="45">
      <c r="A10" s="162" t="s">
        <v>626</v>
      </c>
      <c r="B10" s="158"/>
      <c r="C10" s="316" t="s">
        <v>208</v>
      </c>
      <c r="D10" s="317" t="s">
        <v>194</v>
      </c>
      <c r="E10" s="87" t="s">
        <v>651</v>
      </c>
      <c r="F10" s="69">
        <v>329178.04</v>
      </c>
      <c r="G10" s="315"/>
      <c r="H10" s="69">
        <v>329178.04</v>
      </c>
      <c r="I10" s="69"/>
      <c r="J10" s="69"/>
      <c r="K10" s="69"/>
      <c r="L10" s="310" t="s">
        <v>187</v>
      </c>
      <c r="M10" s="74" t="s">
        <v>128</v>
      </c>
      <c r="N10" s="79">
        <v>622</v>
      </c>
    </row>
    <row r="11" spans="1:14" s="71" customFormat="1" ht="90">
      <c r="A11" s="162" t="s">
        <v>627</v>
      </c>
      <c r="B11" s="316" t="s">
        <v>212</v>
      </c>
      <c r="C11" s="316"/>
      <c r="D11" s="317" t="s">
        <v>195</v>
      </c>
      <c r="E11" s="67" t="s">
        <v>223</v>
      </c>
      <c r="F11" s="69">
        <v>119999.88</v>
      </c>
      <c r="G11" s="69"/>
      <c r="H11" s="69">
        <v>119999.88</v>
      </c>
      <c r="I11" s="69"/>
      <c r="J11" s="69"/>
      <c r="K11" s="69"/>
      <c r="L11" s="310" t="s">
        <v>187</v>
      </c>
      <c r="M11" s="74" t="s">
        <v>128</v>
      </c>
      <c r="N11" s="79">
        <v>632</v>
      </c>
    </row>
    <row r="12" spans="1:14" s="71" customFormat="1" ht="90">
      <c r="A12" s="162" t="s">
        <v>628</v>
      </c>
      <c r="B12" s="316" t="s">
        <v>213</v>
      </c>
      <c r="C12" s="316"/>
      <c r="D12" s="317" t="s">
        <v>196</v>
      </c>
      <c r="E12" s="67" t="s">
        <v>224</v>
      </c>
      <c r="F12" s="69">
        <v>120000</v>
      </c>
      <c r="G12" s="69"/>
      <c r="H12" s="69">
        <v>120000</v>
      </c>
      <c r="I12" s="69"/>
      <c r="J12" s="69"/>
      <c r="K12" s="69"/>
      <c r="L12" s="310" t="s">
        <v>187</v>
      </c>
      <c r="M12" s="74" t="s">
        <v>62</v>
      </c>
      <c r="N12" s="79">
        <v>632</v>
      </c>
    </row>
    <row r="13" spans="1:14" s="71" customFormat="1" ht="75">
      <c r="A13" s="162" t="s">
        <v>629</v>
      </c>
      <c r="B13" s="316"/>
      <c r="C13" s="316"/>
      <c r="D13" s="317" t="s">
        <v>221</v>
      </c>
      <c r="E13" s="67" t="s">
        <v>222</v>
      </c>
      <c r="F13" s="69">
        <f>+H13</f>
        <v>86885.32999999999</v>
      </c>
      <c r="G13" s="69"/>
      <c r="H13" s="69">
        <f>34506.59+52378.74</f>
        <v>86885.32999999999</v>
      </c>
      <c r="I13" s="69"/>
      <c r="J13" s="69"/>
      <c r="K13" s="69"/>
      <c r="L13" s="310" t="s">
        <v>677</v>
      </c>
      <c r="M13" s="74" t="s">
        <v>62</v>
      </c>
      <c r="N13" s="79">
        <v>632</v>
      </c>
    </row>
    <row r="14" spans="1:14" s="71" customFormat="1" ht="60">
      <c r="A14" s="162" t="s">
        <v>671</v>
      </c>
      <c r="B14" s="316" t="s">
        <v>652</v>
      </c>
      <c r="C14" s="316"/>
      <c r="D14" s="317" t="s">
        <v>653</v>
      </c>
      <c r="E14" s="67" t="s">
        <v>6</v>
      </c>
      <c r="F14" s="69">
        <v>36999.98</v>
      </c>
      <c r="G14" s="69"/>
      <c r="H14" s="69">
        <v>13967.5</v>
      </c>
      <c r="I14" s="69"/>
      <c r="J14" s="69"/>
      <c r="K14" s="69"/>
      <c r="L14" s="310" t="s">
        <v>187</v>
      </c>
      <c r="M14" s="74" t="s">
        <v>667</v>
      </c>
      <c r="N14" s="79">
        <v>622</v>
      </c>
    </row>
    <row r="15" spans="1:14" s="71" customFormat="1" ht="31.5">
      <c r="A15" s="162" t="s">
        <v>672</v>
      </c>
      <c r="B15" s="316" t="s">
        <v>654</v>
      </c>
      <c r="C15" s="316"/>
      <c r="D15" s="317" t="s">
        <v>655</v>
      </c>
      <c r="E15" s="67" t="s">
        <v>6</v>
      </c>
      <c r="F15" s="69">
        <v>17105.25</v>
      </c>
      <c r="G15" s="69"/>
      <c r="H15" s="69">
        <v>3905</v>
      </c>
      <c r="I15" s="69"/>
      <c r="J15" s="69"/>
      <c r="K15" s="69"/>
      <c r="L15" s="310" t="s">
        <v>184</v>
      </c>
      <c r="M15" s="74" t="s">
        <v>667</v>
      </c>
      <c r="N15" s="79">
        <v>622</v>
      </c>
    </row>
    <row r="16" spans="1:14" s="71" customFormat="1" ht="60">
      <c r="A16" s="162" t="s">
        <v>673</v>
      </c>
      <c r="B16" s="316" t="s">
        <v>656</v>
      </c>
      <c r="C16" s="316"/>
      <c r="D16" s="317" t="s">
        <v>657</v>
      </c>
      <c r="E16" s="67" t="s">
        <v>651</v>
      </c>
      <c r="F16" s="69">
        <v>7383</v>
      </c>
      <c r="G16" s="69"/>
      <c r="H16" s="69">
        <v>7383</v>
      </c>
      <c r="I16" s="69"/>
      <c r="J16" s="69"/>
      <c r="K16" s="69"/>
      <c r="L16" s="310" t="s">
        <v>187</v>
      </c>
      <c r="M16" s="74" t="s">
        <v>667</v>
      </c>
      <c r="N16" s="79">
        <v>622</v>
      </c>
    </row>
    <row r="17" spans="1:14" s="71" customFormat="1" ht="31.5">
      <c r="A17" s="419" t="s">
        <v>674</v>
      </c>
      <c r="B17" s="420" t="s">
        <v>661</v>
      </c>
      <c r="C17" s="420"/>
      <c r="D17" s="421" t="s">
        <v>662</v>
      </c>
      <c r="E17" s="67" t="s">
        <v>6</v>
      </c>
      <c r="F17" s="69">
        <v>23843.88</v>
      </c>
      <c r="G17" s="69"/>
      <c r="H17" s="69">
        <v>2503.61</v>
      </c>
      <c r="I17" s="69"/>
      <c r="J17" s="69"/>
      <c r="K17" s="69"/>
      <c r="L17" s="310" t="s">
        <v>185</v>
      </c>
      <c r="M17" s="74" t="s">
        <v>667</v>
      </c>
      <c r="N17" s="79">
        <v>622</v>
      </c>
    </row>
    <row r="18" spans="1:14" s="71" customFormat="1" ht="75">
      <c r="A18" s="422" t="s">
        <v>670</v>
      </c>
      <c r="B18" s="423" t="s">
        <v>666</v>
      </c>
      <c r="C18" s="423"/>
      <c r="D18" s="424" t="s">
        <v>665</v>
      </c>
      <c r="E18" s="67" t="s">
        <v>668</v>
      </c>
      <c r="F18" s="69">
        <v>25508.8</v>
      </c>
      <c r="G18" s="69"/>
      <c r="H18" s="69">
        <v>17856.16</v>
      </c>
      <c r="I18" s="69"/>
      <c r="J18" s="69"/>
      <c r="K18" s="69"/>
      <c r="L18" s="310" t="s">
        <v>187</v>
      </c>
      <c r="M18" s="74" t="s">
        <v>667</v>
      </c>
      <c r="N18" s="79">
        <v>622</v>
      </c>
    </row>
    <row r="19" spans="1:14" ht="31.5">
      <c r="A19" s="162" t="s">
        <v>630</v>
      </c>
      <c r="B19" s="79"/>
      <c r="C19" s="72"/>
      <c r="D19" s="183" t="s">
        <v>2</v>
      </c>
      <c r="E19" s="87" t="s">
        <v>13</v>
      </c>
      <c r="F19" s="69">
        <f>+G19+H19+I19+J19+K19</f>
        <v>7303.85</v>
      </c>
      <c r="G19" s="72"/>
      <c r="H19" s="69">
        <f>10000-2640.95-34.71-20.49</f>
        <v>7303.85</v>
      </c>
      <c r="I19" s="69"/>
      <c r="J19" s="69"/>
      <c r="K19" s="69"/>
      <c r="L19" s="310" t="s">
        <v>677</v>
      </c>
      <c r="M19" s="78"/>
      <c r="N19" s="79">
        <v>621</v>
      </c>
    </row>
    <row r="20" spans="1:14" ht="24.75" customHeight="1">
      <c r="A20" s="413"/>
      <c r="B20" s="409"/>
      <c r="C20" s="409"/>
      <c r="D20" s="412"/>
      <c r="E20" s="127" t="s">
        <v>90</v>
      </c>
      <c r="F20" s="314">
        <f>SUM(F8:F19)</f>
        <v>2792222.1399999997</v>
      </c>
      <c r="G20" s="314">
        <f>SUM(G8:G19)</f>
        <v>202297.89</v>
      </c>
      <c r="H20" s="314">
        <f>SUM(H8:H19)</f>
        <v>2026796.1400000001</v>
      </c>
      <c r="I20" s="314">
        <f>SUM(I9:I19)</f>
        <v>0</v>
      </c>
      <c r="J20" s="314">
        <f>SUM(J9:J19)</f>
        <v>0</v>
      </c>
      <c r="K20" s="314">
        <f>SUM(K9:K19)</f>
        <v>0</v>
      </c>
      <c r="L20" s="72"/>
      <c r="M20" s="72"/>
      <c r="N20" s="72"/>
    </row>
    <row r="21" spans="1:14" ht="18.75">
      <c r="A21" s="41"/>
      <c r="B21" s="41"/>
      <c r="C21" s="41"/>
      <c r="D21" s="109"/>
      <c r="E21" s="170"/>
      <c r="F21" s="171"/>
      <c r="G21" s="173"/>
      <c r="H21" s="172"/>
      <c r="I21" s="172"/>
      <c r="J21" s="172"/>
      <c r="K21" s="172"/>
      <c r="L21" s="38"/>
      <c r="M21" s="38"/>
      <c r="N21" s="38"/>
    </row>
    <row r="22" spans="1:14" ht="15.75">
      <c r="A22" s="34"/>
      <c r="B22" s="34"/>
      <c r="C22" s="34"/>
      <c r="D22" s="109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>
      <c r="A23" s="34"/>
      <c r="B23" s="34"/>
      <c r="C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6:14" ht="15.75">
      <c r="F24" s="34"/>
      <c r="G24" s="34"/>
      <c r="H24" s="34"/>
      <c r="I24" s="34"/>
      <c r="J24" s="34"/>
      <c r="K24" s="34"/>
      <c r="L24" s="34"/>
      <c r="M24" s="34"/>
      <c r="N24" s="34"/>
    </row>
    <row r="25" spans="1:14" s="71" customFormat="1" ht="74.25" customHeight="1">
      <c r="A25" s="397" t="s">
        <v>603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</row>
    <row r="26" spans="1:14" ht="60">
      <c r="A26" s="162"/>
      <c r="B26" s="79"/>
      <c r="C26" s="72"/>
      <c r="D26" s="183" t="s">
        <v>250</v>
      </c>
      <c r="E26" s="87"/>
      <c r="F26" s="69"/>
      <c r="G26" s="72"/>
      <c r="H26" s="341"/>
      <c r="I26" s="69"/>
      <c r="J26" s="69"/>
      <c r="K26" s="69">
        <v>300000</v>
      </c>
      <c r="L26" s="310" t="s">
        <v>187</v>
      </c>
      <c r="M26" s="78"/>
      <c r="N26" s="79">
        <v>622</v>
      </c>
    </row>
  </sheetData>
  <sheetProtection/>
  <mergeCells count="6">
    <mergeCell ref="A25:N25"/>
    <mergeCell ref="G6:K6"/>
    <mergeCell ref="D2:M2"/>
    <mergeCell ref="L6:L7"/>
    <mergeCell ref="M6:M7"/>
    <mergeCell ref="F6:F7"/>
  </mergeCells>
  <printOptions horizontalCentered="1"/>
  <pageMargins left="0.3937007874015748" right="0.3937007874015748" top="0.5905511811023623" bottom="0.3937007874015748" header="0.3937007874015748" footer="0.1968503937007874"/>
  <pageSetup fitToHeight="32" fitToWidth="1" horizontalDpi="600" verticalDpi="600" orientation="landscape" paperSize="9" scale="56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Insular de Aguas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Iván Alvarez Rodríguez</dc:creator>
  <cp:keywords/>
  <dc:description/>
  <cp:lastModifiedBy>José Luís Velasco Cebrián</cp:lastModifiedBy>
  <cp:lastPrinted>2017-11-23T14:44:51Z</cp:lastPrinted>
  <dcterms:created xsi:type="dcterms:W3CDTF">1998-10-13T09:28:39Z</dcterms:created>
  <dcterms:modified xsi:type="dcterms:W3CDTF">2017-11-23T14:45:59Z</dcterms:modified>
  <cp:category/>
  <cp:version/>
  <cp:contentType/>
  <cp:contentStatus/>
</cp:coreProperties>
</file>